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 (2)" sheetId="1" r:id="rId1"/>
    <sheet name="List2" sheetId="2" r:id="rId2"/>
    <sheet name="List3" sheetId="3" r:id="rId3"/>
  </sheets>
  <definedNames>
    <definedName name="_xlnm.Print_Area" localSheetId="0">'List1 (2)'!$A$1:$N$154</definedName>
  </definedNames>
  <calcPr fullCalcOnLoad="1"/>
</workbook>
</file>

<file path=xl/sharedStrings.xml><?xml version="1.0" encoding="utf-8"?>
<sst xmlns="http://schemas.openxmlformats.org/spreadsheetml/2006/main" count="243" uniqueCount="156">
  <si>
    <t>Rozpočet ČAST 2010</t>
  </si>
  <si>
    <t xml:space="preserve"> </t>
  </si>
  <si>
    <t>Rozpočet 2010</t>
  </si>
  <si>
    <t>Index</t>
  </si>
  <si>
    <t>1.kapitola</t>
  </si>
  <si>
    <t>Sazka</t>
  </si>
  <si>
    <t>čerp.1-12</t>
  </si>
  <si>
    <t>návrh</t>
  </si>
  <si>
    <t>1-12 čerp</t>
  </si>
  <si>
    <t>A. Příjmy</t>
  </si>
  <si>
    <t>dotace</t>
  </si>
  <si>
    <t>MF 2009</t>
  </si>
  <si>
    <t>doplatek</t>
  </si>
  <si>
    <t>Sazka 2006</t>
  </si>
  <si>
    <t>Sazka 2007</t>
  </si>
  <si>
    <t>A.Příjmy celkem</t>
  </si>
  <si>
    <t>B. Výdaje</t>
  </si>
  <si>
    <t>ČAST</t>
  </si>
  <si>
    <t>sekretariát</t>
  </si>
  <si>
    <t>mzdy + zák. poj. + str. (Sekr)</t>
  </si>
  <si>
    <t>ostatní osobní N. -řízení ČÁST</t>
  </si>
  <si>
    <t>elektřina, vodné</t>
  </si>
  <si>
    <t>rozmnožovna</t>
  </si>
  <si>
    <t>pošta,telefon,internet</t>
  </si>
  <si>
    <t>www, pinec, žebříčky</t>
  </si>
  <si>
    <t>kanc.potřeby+technika</t>
  </si>
  <si>
    <t>drobná režie</t>
  </si>
  <si>
    <t>celkem</t>
  </si>
  <si>
    <t>komise</t>
  </si>
  <si>
    <t>VV (schůze,cest.,….)</t>
  </si>
  <si>
    <t>ředitel soutěží</t>
  </si>
  <si>
    <t>vedení komisí</t>
  </si>
  <si>
    <t>konference</t>
  </si>
  <si>
    <t>Národní soutěže</t>
  </si>
  <si>
    <t>MCR</t>
  </si>
  <si>
    <t>dospělí</t>
  </si>
  <si>
    <t>dorost</t>
  </si>
  <si>
    <t>starší žactvo</t>
  </si>
  <si>
    <t>mladší žactvo</t>
  </si>
  <si>
    <t>družstva</t>
  </si>
  <si>
    <t>PON, TOP</t>
  </si>
  <si>
    <t>ŽT</t>
  </si>
  <si>
    <t>ČP, kval.liga, Extraliga</t>
  </si>
  <si>
    <t>nár.soutěže</t>
  </si>
  <si>
    <t>Propagace</t>
  </si>
  <si>
    <t>propagace (ST. TENIS, MEJ,..)</t>
  </si>
  <si>
    <t>Galavečer</t>
  </si>
  <si>
    <t>teletext</t>
  </si>
  <si>
    <t xml:space="preserve">Propagace </t>
  </si>
  <si>
    <t>Školení</t>
  </si>
  <si>
    <t>trenérů</t>
  </si>
  <si>
    <t>rozhodčích</t>
  </si>
  <si>
    <t>Rozhodčí</t>
  </si>
  <si>
    <t>zahraniční cestovné</t>
  </si>
  <si>
    <t>Nakupované služby</t>
  </si>
  <si>
    <t>účetnictví, ČSTV, materiál,různé</t>
  </si>
  <si>
    <t>Medaile, poháry, diplomy, atd.</t>
  </si>
  <si>
    <t xml:space="preserve">Opravy a údržba </t>
  </si>
  <si>
    <t>kanc.technika</t>
  </si>
  <si>
    <t>Autoprovoz - auto ČÁST</t>
  </si>
  <si>
    <t xml:space="preserve">dotace nejlepším oddílům s mládeží </t>
  </si>
  <si>
    <t>Dotace</t>
  </si>
  <si>
    <t>KSST a kraj.střediska</t>
  </si>
  <si>
    <t>ČMKV, SW, komisaři</t>
  </si>
  <si>
    <t>Celkem</t>
  </si>
  <si>
    <t>B.Výdaje celkem</t>
  </si>
  <si>
    <t>C. Rozdíl</t>
  </si>
  <si>
    <t>2.kapitola</t>
  </si>
  <si>
    <t>Reprezentace</t>
  </si>
  <si>
    <t>(dospělí i mládež)</t>
  </si>
  <si>
    <t>A.Příjmy</t>
  </si>
  <si>
    <t>MŠMT</t>
  </si>
  <si>
    <t>reprezentace</t>
  </si>
  <si>
    <t>na MS 2010</t>
  </si>
  <si>
    <t>viz kap.7</t>
  </si>
  <si>
    <t>Ostatní zdroje - MŠMT/dodatečná dotace</t>
  </si>
  <si>
    <t>ČOV - na tren.mládeže</t>
  </si>
  <si>
    <t>ČOV - na semináře trenérů</t>
  </si>
  <si>
    <t>B.Výdaje</t>
  </si>
  <si>
    <t>Zahraniční soutěže</t>
  </si>
  <si>
    <t>Trenéři – ČOV</t>
  </si>
  <si>
    <t>olympijská kvalifikace</t>
  </si>
  <si>
    <t>cestovné, PHM, poplatky ETTU, ITTF, odměny PRO TOUR,..</t>
  </si>
  <si>
    <t>pojištění reprez.</t>
  </si>
  <si>
    <t>Doprava - mikrobus</t>
  </si>
  <si>
    <t>Materiální vybavení reprezentace - sklad</t>
  </si>
  <si>
    <t>Trenéři</t>
  </si>
  <si>
    <t>Odměny reprezentace</t>
  </si>
  <si>
    <t>Odměny za umístění</t>
  </si>
  <si>
    <t>C.Rozdíl</t>
  </si>
  <si>
    <t>3.kapitola</t>
  </si>
  <si>
    <t>Talentovaná mládež</t>
  </si>
  <si>
    <t>Sportovní příprava talentované mládeže</t>
  </si>
  <si>
    <t>VT ETTU Paříž</t>
  </si>
  <si>
    <t>ITTF J Španělsko</t>
  </si>
  <si>
    <t>129.5</t>
  </si>
  <si>
    <t>VT kadetek, Dusseldorf</t>
  </si>
  <si>
    <t>WJC Bratislava</t>
  </si>
  <si>
    <t>ITTF Polsko</t>
  </si>
  <si>
    <t>VT Hodonín</t>
  </si>
  <si>
    <t>VT Hustopeče</t>
  </si>
  <si>
    <t>materiál MEJ</t>
  </si>
  <si>
    <t>reprezentace mládeže</t>
  </si>
  <si>
    <t>dotace třídám nad limit</t>
  </si>
  <si>
    <t>dotace na kraje a kraj.středisek tal.ml.</t>
  </si>
  <si>
    <t>dotace oddílům dle žebříčku 2009</t>
  </si>
  <si>
    <t>cest., PHM, mat.,pobyt.náklady</t>
  </si>
  <si>
    <t>Ostatní výdaje reprezentace- materiál</t>
  </si>
  <si>
    <t>4.kapitola</t>
  </si>
  <si>
    <t>Sportovní třídy</t>
  </si>
  <si>
    <t xml:space="preserve">dotace třídám </t>
  </si>
  <si>
    <t>5.kapitola</t>
  </si>
  <si>
    <t>SCM</t>
  </si>
  <si>
    <t>6.kapitola</t>
  </si>
  <si>
    <t>Ostatní příjmy a výdaje</t>
  </si>
  <si>
    <t>Sponzoři a reklama, dary</t>
  </si>
  <si>
    <t>Příjem ME 2010 (sponzoři)</t>
  </si>
  <si>
    <t>Prodej sportovního zboží</t>
  </si>
  <si>
    <t>Prodej drobného materiálu</t>
  </si>
  <si>
    <t>Registrace</t>
  </si>
  <si>
    <t>náklady na registraci</t>
  </si>
  <si>
    <t>Vklady do soutěží</t>
  </si>
  <si>
    <t>Přestupy</t>
  </si>
  <si>
    <t xml:space="preserve">Ostatní příjmy </t>
  </si>
  <si>
    <t>Evidenční poplatky</t>
  </si>
  <si>
    <t>Půjčka ČSTV</t>
  </si>
  <si>
    <t>Úroky</t>
  </si>
  <si>
    <t>ostatní půjčky</t>
  </si>
  <si>
    <t>Příjmy – ME 2010</t>
  </si>
  <si>
    <t>Vratka půjčky ČSTV</t>
  </si>
  <si>
    <t>Ostatní výdaje /půjčky - ČOV,Špaček/</t>
  </si>
  <si>
    <t>Příprava ME 2010</t>
  </si>
  <si>
    <t>poplatky ETTU, ITTF</t>
  </si>
  <si>
    <t>Další výdaje</t>
  </si>
  <si>
    <t>čerpání</t>
  </si>
  <si>
    <t xml:space="preserve"> čerpání</t>
  </si>
  <si>
    <t>1. kap.</t>
  </si>
  <si>
    <t>SAZKA, výdaje ČÁST</t>
  </si>
  <si>
    <t>rozpočet</t>
  </si>
  <si>
    <t>plnění</t>
  </si>
  <si>
    <t>2.kap.</t>
  </si>
  <si>
    <t>3.kap.</t>
  </si>
  <si>
    <t>4. kap.</t>
  </si>
  <si>
    <t>talent. mládež</t>
  </si>
  <si>
    <t>sportovní třídy</t>
  </si>
  <si>
    <t>5.kap.</t>
  </si>
  <si>
    <t>6.kap.</t>
  </si>
  <si>
    <t>nájem – nebyt. prostory Strahov</t>
  </si>
  <si>
    <t>doprava zabezp. pro repre u ČST</t>
  </si>
  <si>
    <t>mládež</t>
  </si>
  <si>
    <t>Závěrečné vyúčtování ME Ostrava 11.-19.9.2010</t>
  </si>
  <si>
    <t>Celkové příjmy dle účetní uzávěrky</t>
  </si>
  <si>
    <t>Celkové náklady dle účetní uzávěrky</t>
  </si>
  <si>
    <t>Konečná výsledovka ME 20120</t>
  </si>
  <si>
    <t>3 682 303 K4</t>
  </si>
  <si>
    <t>Rekapitulace plnění rozpočtu ČAST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</si>
</sst>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4" fontId="18" fillId="0" borderId="0" xfId="0" applyNumberFormat="1" applyFont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20" fillId="2" borderId="10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18" fillId="2" borderId="11" xfId="0" applyFont="1" applyFill="1" applyBorder="1" applyAlignment="1">
      <alignment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9" fillId="24" borderId="0" xfId="0" applyFont="1" applyFill="1" applyAlignment="1">
      <alignment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0" xfId="0" applyFont="1" applyAlignment="1">
      <alignment horizontal="center"/>
    </xf>
    <xf numFmtId="0" fontId="21" fillId="0" borderId="19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20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8" fillId="12" borderId="11" xfId="0" applyFont="1" applyFill="1" applyBorder="1" applyAlignment="1">
      <alignment/>
    </xf>
    <xf numFmtId="0" fontId="20" fillId="12" borderId="11" xfId="0" applyFont="1" applyFill="1" applyBorder="1" applyAlignment="1">
      <alignment/>
    </xf>
    <xf numFmtId="0" fontId="20" fillId="12" borderId="12" xfId="0" applyFont="1" applyFill="1" applyBorder="1" applyAlignment="1">
      <alignment horizontal="center"/>
    </xf>
    <xf numFmtId="0" fontId="20" fillId="12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18" fillId="2" borderId="0" xfId="0" applyFont="1" applyFill="1" applyBorder="1" applyAlignment="1">
      <alignment/>
    </xf>
    <xf numFmtId="0" fontId="20" fillId="25" borderId="11" xfId="0" applyFont="1" applyFill="1" applyBorder="1" applyAlignment="1">
      <alignment/>
    </xf>
    <xf numFmtId="0" fontId="18" fillId="25" borderId="11" xfId="0" applyFont="1" applyFill="1" applyBorder="1" applyAlignment="1">
      <alignment/>
    </xf>
    <xf numFmtId="0" fontId="18" fillId="0" borderId="18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18" fillId="24" borderId="11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8" fillId="12" borderId="22" xfId="0" applyFont="1" applyFill="1" applyBorder="1" applyAlignment="1">
      <alignment/>
    </xf>
    <xf numFmtId="0" fontId="20" fillId="12" borderId="22" xfId="0" applyFont="1" applyFill="1" applyBorder="1" applyAlignment="1">
      <alignment/>
    </xf>
    <xf numFmtId="0" fontId="20" fillId="12" borderId="23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27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12" borderId="29" xfId="0" applyFont="1" applyFill="1" applyBorder="1" applyAlignment="1">
      <alignment/>
    </xf>
    <xf numFmtId="0" fontId="20" fillId="12" borderId="29" xfId="0" applyFont="1" applyFill="1" applyBorder="1" applyAlignment="1">
      <alignment/>
    </xf>
    <xf numFmtId="0" fontId="20" fillId="12" borderId="13" xfId="0" applyFont="1" applyFill="1" applyBorder="1" applyAlignment="1">
      <alignment horizontal="center"/>
    </xf>
    <xf numFmtId="0" fontId="20" fillId="12" borderId="2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8" fillId="12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0" fillId="12" borderId="27" xfId="0" applyFont="1" applyFill="1" applyBorder="1" applyAlignment="1">
      <alignment/>
    </xf>
    <xf numFmtId="0" fontId="20" fillId="12" borderId="26" xfId="0" applyFont="1" applyFill="1" applyBorder="1" applyAlignment="1">
      <alignment horizontal="center"/>
    </xf>
    <xf numFmtId="0" fontId="18" fillId="12" borderId="27" xfId="0" applyFont="1" applyFill="1" applyBorder="1" applyAlignment="1">
      <alignment horizontal="center"/>
    </xf>
    <xf numFmtId="0" fontId="20" fillId="0" borderId="0" xfId="46" applyFont="1" applyBorder="1">
      <alignment/>
      <protection/>
    </xf>
    <xf numFmtId="0" fontId="18" fillId="0" borderId="0" xfId="46" applyFont="1" applyBorder="1">
      <alignment/>
      <protection/>
    </xf>
    <xf numFmtId="0" fontId="20" fillId="0" borderId="0" xfId="46" applyFont="1" applyBorder="1" applyAlignment="1">
      <alignment horizontal="center"/>
      <protection/>
    </xf>
    <xf numFmtId="0" fontId="20" fillId="0" borderId="0" xfId="46" applyFont="1" applyFill="1" applyBorder="1" applyAlignment="1">
      <alignment horizontal="center"/>
      <protection/>
    </xf>
    <xf numFmtId="0" fontId="18" fillId="24" borderId="18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6" fontId="18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SheetLayoutView="100" workbookViewId="0" topLeftCell="A139">
      <selection activeCell="A148" sqref="A148"/>
    </sheetView>
  </sheetViews>
  <sheetFormatPr defaultColWidth="9.140625" defaultRowHeight="12.75"/>
  <cols>
    <col min="1" max="1" width="7.57421875" style="1" customWidth="1"/>
    <col min="2" max="2" width="10.00390625" style="1" customWidth="1"/>
    <col min="3" max="3" width="7.421875" style="1" customWidth="1"/>
    <col min="4" max="4" width="10.28125" style="1" customWidth="1"/>
    <col min="5" max="5" width="9.00390625" style="1" customWidth="1"/>
    <col min="6" max="6" width="12.7109375" style="1" customWidth="1"/>
    <col min="7" max="7" width="6.8515625" style="1" customWidth="1"/>
    <col min="8" max="12" width="9.00390625" style="1" customWidth="1"/>
    <col min="13" max="13" width="10.140625" style="1" customWidth="1"/>
    <col min="14" max="14" width="9.8515625" style="1" customWidth="1"/>
    <col min="15" max="16" width="9.00390625" style="1" customWidth="1"/>
    <col min="17" max="17" width="10.57421875" style="1" customWidth="1"/>
    <col min="18" max="16384" width="9.00390625" style="1" customWidth="1"/>
  </cols>
  <sheetData>
    <row r="1" spans="1:12" ht="12">
      <c r="A1" s="2" t="s">
        <v>0</v>
      </c>
      <c r="C1" s="1" t="s">
        <v>1</v>
      </c>
      <c r="D1" s="3">
        <v>40613</v>
      </c>
      <c r="E1" s="4"/>
      <c r="F1" s="5" t="s">
        <v>2</v>
      </c>
      <c r="H1" s="6"/>
      <c r="I1" s="6"/>
      <c r="J1" s="6"/>
      <c r="K1" s="7"/>
      <c r="L1" s="6"/>
    </row>
    <row r="2" spans="1:14" ht="12">
      <c r="A2" s="8"/>
      <c r="B2" s="8"/>
      <c r="C2" s="8"/>
      <c r="D2" s="8"/>
      <c r="E2" s="8"/>
      <c r="F2" s="8"/>
      <c r="G2" s="8"/>
      <c r="H2" s="9">
        <v>2008</v>
      </c>
      <c r="I2" s="9">
        <v>2008</v>
      </c>
      <c r="J2" s="9">
        <v>2009</v>
      </c>
      <c r="K2" s="9">
        <v>2009</v>
      </c>
      <c r="L2" s="9" t="s">
        <v>3</v>
      </c>
      <c r="M2" s="9">
        <v>2010</v>
      </c>
      <c r="N2" s="9">
        <v>2010</v>
      </c>
    </row>
    <row r="3" spans="1:14" ht="12">
      <c r="A3" s="10" t="s">
        <v>4</v>
      </c>
      <c r="B3" s="10"/>
      <c r="C3" s="10" t="s">
        <v>5</v>
      </c>
      <c r="D3" s="11"/>
      <c r="E3" s="11"/>
      <c r="F3" s="11"/>
      <c r="G3" s="11"/>
      <c r="H3" s="12"/>
      <c r="I3" s="12" t="s">
        <v>6</v>
      </c>
      <c r="J3" s="12" t="s">
        <v>7</v>
      </c>
      <c r="K3" s="12" t="s">
        <v>8</v>
      </c>
      <c r="L3" s="12"/>
      <c r="M3" s="13" t="s">
        <v>7</v>
      </c>
      <c r="N3" s="13" t="s">
        <v>134</v>
      </c>
    </row>
    <row r="4" spans="2:13" ht="12">
      <c r="B4" s="1" t="s">
        <v>9</v>
      </c>
      <c r="C4" s="1" t="s">
        <v>5</v>
      </c>
      <c r="D4" s="1" t="s">
        <v>10</v>
      </c>
      <c r="H4" s="14">
        <v>3808</v>
      </c>
      <c r="I4" s="14">
        <v>864.3</v>
      </c>
      <c r="J4" s="14" t="s">
        <v>1</v>
      </c>
      <c r="K4" s="15"/>
      <c r="L4" s="16" t="s">
        <v>1</v>
      </c>
      <c r="M4" s="17">
        <v>300</v>
      </c>
    </row>
    <row r="5" spans="5:14" ht="12">
      <c r="E5" s="18"/>
      <c r="F5" s="18" t="s">
        <v>11</v>
      </c>
      <c r="H5" s="14">
        <v>1780</v>
      </c>
      <c r="I5" s="14">
        <v>1748.6</v>
      </c>
      <c r="J5" s="14">
        <v>1748.6</v>
      </c>
      <c r="K5" s="15">
        <v>1751.6</v>
      </c>
      <c r="L5" s="14">
        <f aca="true" t="shared" si="0" ref="L5:L23">ROUND(K5/J5*100,2)</f>
        <v>100.17</v>
      </c>
      <c r="M5" s="15">
        <v>1750</v>
      </c>
      <c r="N5" s="15">
        <v>1500</v>
      </c>
    </row>
    <row r="6" spans="5:14" ht="12">
      <c r="E6" s="18" t="s">
        <v>12</v>
      </c>
      <c r="F6" s="18" t="s">
        <v>13</v>
      </c>
      <c r="H6" s="14">
        <v>747</v>
      </c>
      <c r="I6" s="14"/>
      <c r="J6" s="14">
        <v>747</v>
      </c>
      <c r="K6" s="15">
        <v>666.7</v>
      </c>
      <c r="L6" s="14">
        <f t="shared" si="0"/>
        <v>89.25</v>
      </c>
      <c r="M6" s="15">
        <v>700</v>
      </c>
      <c r="N6" s="15">
        <v>669</v>
      </c>
    </row>
    <row r="7" spans="5:14" ht="12">
      <c r="E7" s="1" t="s">
        <v>12</v>
      </c>
      <c r="F7" s="1" t="s">
        <v>14</v>
      </c>
      <c r="H7" s="14">
        <v>254</v>
      </c>
      <c r="I7" s="14">
        <v>254</v>
      </c>
      <c r="J7" s="14">
        <v>154</v>
      </c>
      <c r="K7" s="15">
        <v>0</v>
      </c>
      <c r="L7" s="14">
        <f t="shared" si="0"/>
        <v>0</v>
      </c>
      <c r="M7" s="15">
        <v>200</v>
      </c>
      <c r="N7" s="15"/>
    </row>
    <row r="8" spans="2:14" ht="12">
      <c r="B8" s="19" t="s">
        <v>15</v>
      </c>
      <c r="C8" s="19"/>
      <c r="D8" s="19"/>
      <c r="E8" s="19"/>
      <c r="F8" s="19"/>
      <c r="G8" s="19"/>
      <c r="H8" s="20">
        <f>SUM(H4:H7)</f>
        <v>6589</v>
      </c>
      <c r="I8" s="20">
        <f>SUM(I4:I7)</f>
        <v>2866.8999999999996</v>
      </c>
      <c r="J8" s="20">
        <f>SUM(J4:J7)</f>
        <v>2649.6</v>
      </c>
      <c r="K8" s="21">
        <f>SUM(K4:K7)</f>
        <v>2418.3</v>
      </c>
      <c r="L8" s="22">
        <f t="shared" si="0"/>
        <v>91.27</v>
      </c>
      <c r="M8" s="23">
        <f>SUM(M4:M7)</f>
        <v>2950</v>
      </c>
      <c r="N8" s="23">
        <f>SUM(N5:N7)</f>
        <v>2169</v>
      </c>
    </row>
    <row r="9" spans="2:14" ht="12">
      <c r="B9" s="1" t="s">
        <v>16</v>
      </c>
      <c r="C9" s="1" t="s">
        <v>17</v>
      </c>
      <c r="D9" s="24" t="s">
        <v>18</v>
      </c>
      <c r="E9" s="1" t="s">
        <v>19</v>
      </c>
      <c r="H9" s="14">
        <v>1350</v>
      </c>
      <c r="I9" s="14">
        <v>1620</v>
      </c>
      <c r="J9" s="14">
        <v>1000</v>
      </c>
      <c r="K9" s="15">
        <v>908</v>
      </c>
      <c r="L9" s="16">
        <f t="shared" si="0"/>
        <v>90.8</v>
      </c>
      <c r="M9" s="25">
        <v>900</v>
      </c>
      <c r="N9" s="15">
        <f>581+52+145+23+3+5+35+7</f>
        <v>851</v>
      </c>
    </row>
    <row r="10" spans="5:14" ht="12">
      <c r="E10" s="1" t="s">
        <v>20</v>
      </c>
      <c r="H10" s="14">
        <v>90</v>
      </c>
      <c r="I10" s="14">
        <v>179</v>
      </c>
      <c r="J10" s="14">
        <v>500</v>
      </c>
      <c r="K10" s="15">
        <v>500</v>
      </c>
      <c r="L10" s="16">
        <f t="shared" si="0"/>
        <v>100</v>
      </c>
      <c r="M10" s="26">
        <v>650</v>
      </c>
      <c r="N10" s="27">
        <f>76+235+180</f>
        <v>491</v>
      </c>
    </row>
    <row r="11" spans="5:14" ht="12">
      <c r="E11" s="1" t="s">
        <v>147</v>
      </c>
      <c r="H11" s="14">
        <v>233</v>
      </c>
      <c r="I11" s="14">
        <v>206</v>
      </c>
      <c r="J11" s="14">
        <v>210</v>
      </c>
      <c r="K11" s="15">
        <v>184</v>
      </c>
      <c r="L11" s="16">
        <f t="shared" si="0"/>
        <v>87.62</v>
      </c>
      <c r="M11" s="26">
        <v>180</v>
      </c>
      <c r="N11" s="27">
        <v>136</v>
      </c>
    </row>
    <row r="12" spans="5:14" ht="12">
      <c r="E12" s="1" t="s">
        <v>21</v>
      </c>
      <c r="F12" s="2"/>
      <c r="G12" s="2"/>
      <c r="H12" s="28">
        <v>71</v>
      </c>
      <c r="I12" s="28">
        <v>65</v>
      </c>
      <c r="J12" s="28">
        <v>70</v>
      </c>
      <c r="K12" s="29">
        <v>31.9</v>
      </c>
      <c r="L12" s="16">
        <f t="shared" si="0"/>
        <v>45.57</v>
      </c>
      <c r="M12" s="26">
        <v>30</v>
      </c>
      <c r="N12" s="27">
        <v>35</v>
      </c>
    </row>
    <row r="13" spans="5:14" ht="12">
      <c r="E13" s="1" t="s">
        <v>22</v>
      </c>
      <c r="H13" s="14">
        <v>10</v>
      </c>
      <c r="I13" s="14">
        <v>6</v>
      </c>
      <c r="J13" s="14">
        <v>6</v>
      </c>
      <c r="K13" s="15">
        <v>5.2</v>
      </c>
      <c r="L13" s="16">
        <f t="shared" si="0"/>
        <v>86.67</v>
      </c>
      <c r="M13" s="26">
        <v>10</v>
      </c>
      <c r="N13" s="27">
        <v>4</v>
      </c>
    </row>
    <row r="14" spans="5:14" ht="12">
      <c r="E14" s="1" t="s">
        <v>23</v>
      </c>
      <c r="H14" s="14">
        <v>150</v>
      </c>
      <c r="I14" s="14">
        <v>169</v>
      </c>
      <c r="J14" s="14">
        <v>150</v>
      </c>
      <c r="K14" s="15">
        <v>116</v>
      </c>
      <c r="L14" s="16">
        <f t="shared" si="0"/>
        <v>77.33</v>
      </c>
      <c r="M14" s="26">
        <v>100</v>
      </c>
      <c r="N14" s="27">
        <f>34+58+26</f>
        <v>118</v>
      </c>
    </row>
    <row r="15" spans="5:14" ht="12">
      <c r="E15" s="1" t="s">
        <v>24</v>
      </c>
      <c r="H15" s="14">
        <v>150</v>
      </c>
      <c r="I15" s="14">
        <v>60</v>
      </c>
      <c r="J15" s="14">
        <v>60</v>
      </c>
      <c r="K15" s="15">
        <v>140.4</v>
      </c>
      <c r="L15" s="16">
        <f t="shared" si="0"/>
        <v>234</v>
      </c>
      <c r="M15" s="26">
        <v>186</v>
      </c>
      <c r="N15" s="27">
        <f>60+3*14+42+63</f>
        <v>207</v>
      </c>
    </row>
    <row r="16" spans="5:14" ht="12">
      <c r="E16" s="1" t="s">
        <v>25</v>
      </c>
      <c r="H16" s="14">
        <v>70</v>
      </c>
      <c r="I16" s="14">
        <v>28</v>
      </c>
      <c r="J16" s="14">
        <v>50</v>
      </c>
      <c r="K16" s="15">
        <v>78</v>
      </c>
      <c r="L16" s="16">
        <f t="shared" si="0"/>
        <v>156</v>
      </c>
      <c r="M16" s="26">
        <v>50</v>
      </c>
      <c r="N16" s="27">
        <v>37</v>
      </c>
    </row>
    <row r="17" spans="5:14" ht="12">
      <c r="E17" s="1" t="s">
        <v>26</v>
      </c>
      <c r="H17" s="14">
        <v>70</v>
      </c>
      <c r="I17" s="14">
        <v>48</v>
      </c>
      <c r="J17" s="14">
        <v>50</v>
      </c>
      <c r="K17" s="15">
        <v>56.4</v>
      </c>
      <c r="L17" s="16">
        <f t="shared" si="0"/>
        <v>112.8</v>
      </c>
      <c r="M17" s="26">
        <v>50</v>
      </c>
      <c r="N17" s="27">
        <v>1</v>
      </c>
    </row>
    <row r="18" spans="4:14" ht="12">
      <c r="D18" s="30" t="s">
        <v>18</v>
      </c>
      <c r="E18" s="30" t="s">
        <v>27</v>
      </c>
      <c r="F18" s="19"/>
      <c r="G18" s="19"/>
      <c r="H18" s="20">
        <f>SUM(H9:H17)</f>
        <v>2194</v>
      </c>
      <c r="I18" s="20">
        <f>SUM(I9:I17)</f>
        <v>2381</v>
      </c>
      <c r="J18" s="20">
        <f>SUM(J9:J17)</f>
        <v>2096</v>
      </c>
      <c r="K18" s="21">
        <f>SUM(K9:K17)</f>
        <v>2019.9000000000003</v>
      </c>
      <c r="L18" s="31">
        <f t="shared" si="0"/>
        <v>96.37</v>
      </c>
      <c r="M18" s="32">
        <f>SUM(M9:M17)</f>
        <v>2156</v>
      </c>
      <c r="N18" s="32">
        <f>SUM(N9:N17)</f>
        <v>1880</v>
      </c>
    </row>
    <row r="19" spans="4:14" ht="12">
      <c r="D19" s="24" t="s">
        <v>28</v>
      </c>
      <c r="E19" s="1" t="s">
        <v>29</v>
      </c>
      <c r="H19" s="14">
        <v>450</v>
      </c>
      <c r="I19" s="14">
        <v>292</v>
      </c>
      <c r="J19" s="14">
        <v>350</v>
      </c>
      <c r="K19" s="15">
        <v>104</v>
      </c>
      <c r="L19" s="16">
        <f t="shared" si="0"/>
        <v>29.71</v>
      </c>
      <c r="M19" s="26">
        <v>100</v>
      </c>
      <c r="N19" s="27">
        <v>107</v>
      </c>
    </row>
    <row r="20" spans="5:14" ht="12.75" customHeight="1">
      <c r="E20" s="1" t="s">
        <v>30</v>
      </c>
      <c r="H20" s="14">
        <v>276</v>
      </c>
      <c r="I20" s="14">
        <v>230</v>
      </c>
      <c r="J20" s="14">
        <v>322</v>
      </c>
      <c r="K20" s="15">
        <v>282</v>
      </c>
      <c r="L20" s="16">
        <f t="shared" si="0"/>
        <v>87.58</v>
      </c>
      <c r="M20" s="26">
        <v>276</v>
      </c>
      <c r="N20" s="27">
        <v>268</v>
      </c>
    </row>
    <row r="21" spans="5:14" ht="12">
      <c r="E21" s="1" t="s">
        <v>31</v>
      </c>
      <c r="H21" s="14">
        <v>250</v>
      </c>
      <c r="I21" s="14">
        <v>198</v>
      </c>
      <c r="J21" s="14">
        <v>240</v>
      </c>
      <c r="K21" s="15">
        <v>226.8</v>
      </c>
      <c r="L21" s="16">
        <f t="shared" si="0"/>
        <v>94.5</v>
      </c>
      <c r="M21" s="26">
        <v>150</v>
      </c>
      <c r="N21" s="27">
        <v>192</v>
      </c>
    </row>
    <row r="22" spans="5:14" ht="12">
      <c r="E22" s="1" t="s">
        <v>32</v>
      </c>
      <c r="H22" s="14">
        <v>50</v>
      </c>
      <c r="I22" s="14">
        <v>76</v>
      </c>
      <c r="J22" s="14">
        <v>60</v>
      </c>
      <c r="K22" s="15">
        <v>49</v>
      </c>
      <c r="L22" s="16">
        <f t="shared" si="0"/>
        <v>81.67</v>
      </c>
      <c r="M22" s="26">
        <v>50</v>
      </c>
      <c r="N22" s="27">
        <v>61</v>
      </c>
    </row>
    <row r="23" spans="4:14" ht="12">
      <c r="D23" s="30" t="s">
        <v>28</v>
      </c>
      <c r="E23" s="30" t="s">
        <v>27</v>
      </c>
      <c r="F23" s="30"/>
      <c r="G23" s="30"/>
      <c r="H23" s="20">
        <f>SUM(H19:H22)</f>
        <v>1026</v>
      </c>
      <c r="I23" s="20">
        <f>SUM(I19:I22)</f>
        <v>796</v>
      </c>
      <c r="J23" s="20">
        <f>SUM(J19:J22)</f>
        <v>972</v>
      </c>
      <c r="K23" s="21">
        <f>SUM(K19:K22)</f>
        <v>661.8</v>
      </c>
      <c r="L23" s="31">
        <f t="shared" si="0"/>
        <v>68.09</v>
      </c>
      <c r="M23" s="32">
        <f>SUM(M19:M22)</f>
        <v>576</v>
      </c>
      <c r="N23" s="23">
        <f>SUM(N19:N22)</f>
        <v>628</v>
      </c>
    </row>
    <row r="24" spans="3:14" ht="12">
      <c r="C24" s="1" t="s">
        <v>33</v>
      </c>
      <c r="E24" s="1" t="s">
        <v>34</v>
      </c>
      <c r="F24" s="1" t="s">
        <v>35</v>
      </c>
      <c r="H24" s="14">
        <v>200</v>
      </c>
      <c r="I24" s="14">
        <v>257</v>
      </c>
      <c r="J24" s="14"/>
      <c r="K24" s="15">
        <v>160</v>
      </c>
      <c r="L24" s="14" t="s">
        <v>1</v>
      </c>
      <c r="M24" s="33"/>
      <c r="N24" s="34">
        <v>164</v>
      </c>
    </row>
    <row r="25" spans="6:14" ht="12">
      <c r="F25" s="1" t="s">
        <v>36</v>
      </c>
      <c r="H25" s="14">
        <v>115</v>
      </c>
      <c r="I25" s="14">
        <v>104</v>
      </c>
      <c r="J25" s="14"/>
      <c r="K25" s="15">
        <v>40.1</v>
      </c>
      <c r="L25" s="14" t="s">
        <v>1</v>
      </c>
      <c r="M25" s="33"/>
      <c r="N25" s="34">
        <v>43.1</v>
      </c>
    </row>
    <row r="26" spans="6:14" ht="12">
      <c r="F26" s="1" t="s">
        <v>37</v>
      </c>
      <c r="H26" s="14">
        <v>100</v>
      </c>
      <c r="I26" s="14">
        <v>108</v>
      </c>
      <c r="J26" s="14"/>
      <c r="K26" s="15">
        <v>42.6</v>
      </c>
      <c r="L26" s="14" t="s">
        <v>1</v>
      </c>
      <c r="M26" s="33"/>
      <c r="N26" s="34">
        <v>61.7</v>
      </c>
    </row>
    <row r="27" spans="6:14" ht="12">
      <c r="F27" s="1" t="s">
        <v>38</v>
      </c>
      <c r="H27" s="14">
        <v>100</v>
      </c>
      <c r="I27" s="14">
        <v>116</v>
      </c>
      <c r="J27" s="14"/>
      <c r="K27" s="15">
        <v>35.6</v>
      </c>
      <c r="L27" s="14" t="s">
        <v>1</v>
      </c>
      <c r="M27" s="33"/>
      <c r="N27" s="34">
        <v>34.6</v>
      </c>
    </row>
    <row r="28" spans="6:14" ht="12">
      <c r="F28" s="1" t="s">
        <v>39</v>
      </c>
      <c r="H28" s="14">
        <v>100</v>
      </c>
      <c r="I28" s="14">
        <v>95</v>
      </c>
      <c r="J28" s="14"/>
      <c r="K28" s="15">
        <v>60.4</v>
      </c>
      <c r="L28" s="14" t="s">
        <v>1</v>
      </c>
      <c r="M28" s="33"/>
      <c r="N28" s="34">
        <v>39.4</v>
      </c>
    </row>
    <row r="29" spans="5:14" ht="12">
      <c r="E29" s="1" t="s">
        <v>40</v>
      </c>
      <c r="H29" s="14">
        <v>40</v>
      </c>
      <c r="I29" s="14">
        <v>40</v>
      </c>
      <c r="J29" s="14"/>
      <c r="K29" s="15">
        <v>28</v>
      </c>
      <c r="L29" s="14" t="s">
        <v>1</v>
      </c>
      <c r="M29" s="33"/>
      <c r="N29" s="34">
        <v>46.6</v>
      </c>
    </row>
    <row r="30" spans="5:14" ht="12">
      <c r="E30" s="1" t="s">
        <v>41</v>
      </c>
      <c r="H30" s="14">
        <v>30</v>
      </c>
      <c r="I30" s="14">
        <v>36</v>
      </c>
      <c r="J30" s="14"/>
      <c r="K30" s="15">
        <v>28</v>
      </c>
      <c r="L30" s="14" t="s">
        <v>1</v>
      </c>
      <c r="M30" s="33"/>
      <c r="N30" s="34">
        <v>24.6</v>
      </c>
    </row>
    <row r="31" spans="5:14" ht="12">
      <c r="E31" s="1" t="s">
        <v>42</v>
      </c>
      <c r="H31" s="14">
        <v>60</v>
      </c>
      <c r="I31" s="14">
        <v>66</v>
      </c>
      <c r="J31" s="14"/>
      <c r="K31" s="15">
        <v>63</v>
      </c>
      <c r="L31" s="14" t="s">
        <v>1</v>
      </c>
      <c r="M31" s="33"/>
      <c r="N31" s="34">
        <v>1.2</v>
      </c>
    </row>
    <row r="32" spans="4:14" ht="12">
      <c r="D32" s="30" t="s">
        <v>43</v>
      </c>
      <c r="E32" s="30" t="s">
        <v>27</v>
      </c>
      <c r="F32" s="30"/>
      <c r="G32" s="30"/>
      <c r="H32" s="20">
        <f>SUM(H24:H31)</f>
        <v>745</v>
      </c>
      <c r="I32" s="20">
        <f>SUM(I24:I31)</f>
        <v>822</v>
      </c>
      <c r="J32" s="20">
        <v>500</v>
      </c>
      <c r="K32" s="21">
        <f>SUM(K24:K31)</f>
        <v>457.7</v>
      </c>
      <c r="L32" s="20">
        <f>ROUND(K32/J32*100,2)</f>
        <v>91.54</v>
      </c>
      <c r="M32" s="35">
        <v>600</v>
      </c>
      <c r="N32" s="21">
        <f>SUM(N24:N31)</f>
        <v>415.20000000000005</v>
      </c>
    </row>
    <row r="33" spans="3:14" ht="12">
      <c r="C33" s="1" t="s">
        <v>44</v>
      </c>
      <c r="E33" s="1" t="s">
        <v>45</v>
      </c>
      <c r="H33" s="14">
        <v>300</v>
      </c>
      <c r="I33" s="14">
        <v>293</v>
      </c>
      <c r="J33" s="14">
        <v>400</v>
      </c>
      <c r="K33" s="15">
        <v>368.2</v>
      </c>
      <c r="L33" s="14">
        <f>ROUND(K33/J33*100,2)</f>
        <v>92.05</v>
      </c>
      <c r="M33" s="36">
        <v>300</v>
      </c>
      <c r="N33" s="15">
        <v>355</v>
      </c>
    </row>
    <row r="34" spans="5:14" ht="12">
      <c r="E34" s="1" t="s">
        <v>46</v>
      </c>
      <c r="H34" s="14">
        <v>50</v>
      </c>
      <c r="I34" s="14">
        <v>0</v>
      </c>
      <c r="J34" s="14">
        <v>0</v>
      </c>
      <c r="K34" s="15"/>
      <c r="L34" s="14">
        <v>0</v>
      </c>
      <c r="M34" s="33"/>
      <c r="N34" s="34">
        <v>0</v>
      </c>
    </row>
    <row r="35" spans="5:14" ht="12">
      <c r="E35" s="1" t="s">
        <v>47</v>
      </c>
      <c r="H35" s="14">
        <v>50</v>
      </c>
      <c r="I35" s="14">
        <v>48</v>
      </c>
      <c r="J35" s="14">
        <v>48</v>
      </c>
      <c r="K35" s="15">
        <v>38</v>
      </c>
      <c r="L35" s="14">
        <f>ROUND(K35/J35*100,2)</f>
        <v>79.17</v>
      </c>
      <c r="M35" s="36">
        <v>48</v>
      </c>
      <c r="N35" s="15">
        <v>38</v>
      </c>
    </row>
    <row r="36" spans="4:14" ht="12">
      <c r="D36" s="30" t="s">
        <v>48</v>
      </c>
      <c r="E36" s="30" t="s">
        <v>27</v>
      </c>
      <c r="F36" s="30"/>
      <c r="G36" s="30"/>
      <c r="H36" s="20">
        <f>SUM(H33:H35)</f>
        <v>400</v>
      </c>
      <c r="I36" s="20">
        <f>SUM(I33:I35)</f>
        <v>341</v>
      </c>
      <c r="J36" s="20">
        <f>SUM(J33:J35)</f>
        <v>448</v>
      </c>
      <c r="K36" s="21">
        <f>SUM(K33:K35)</f>
        <v>406.2</v>
      </c>
      <c r="L36" s="20">
        <f>ROUND(K36/J36*100,2)</f>
        <v>90.67</v>
      </c>
      <c r="M36" s="37">
        <f>SUM(M33:M35)</f>
        <v>348</v>
      </c>
      <c r="N36" s="37">
        <f>SUM(N33:N35)</f>
        <v>393</v>
      </c>
    </row>
    <row r="37" spans="4:12" ht="12">
      <c r="D37" s="38"/>
      <c r="E37" s="38"/>
      <c r="F37" s="38"/>
      <c r="G37" s="38"/>
      <c r="H37" s="39"/>
      <c r="I37" s="39"/>
      <c r="J37" s="39"/>
      <c r="K37" s="40"/>
      <c r="L37" s="39"/>
    </row>
    <row r="38" spans="4:12" ht="12">
      <c r="D38" s="38"/>
      <c r="E38" s="38"/>
      <c r="F38" s="38"/>
      <c r="G38" s="38"/>
      <c r="H38" s="39"/>
      <c r="I38" s="39"/>
      <c r="J38" s="39"/>
      <c r="K38" s="40"/>
      <c r="L38" s="39"/>
    </row>
    <row r="39" spans="4:12" ht="12">
      <c r="D39" s="38"/>
      <c r="E39" s="38"/>
      <c r="F39" s="38"/>
      <c r="G39" s="38"/>
      <c r="H39" s="39"/>
      <c r="I39" s="39"/>
      <c r="J39" s="39"/>
      <c r="K39" s="40"/>
      <c r="L39" s="39"/>
    </row>
    <row r="40" spans="4:12" ht="12">
      <c r="D40" s="38"/>
      <c r="E40" s="38"/>
      <c r="F40" s="38"/>
      <c r="G40" s="38"/>
      <c r="H40" s="39"/>
      <c r="I40" s="39"/>
      <c r="J40" s="39"/>
      <c r="K40" s="40"/>
      <c r="L40" s="39"/>
    </row>
    <row r="41" spans="4:12" ht="12">
      <c r="D41" s="38"/>
      <c r="E41" s="38"/>
      <c r="F41" s="38"/>
      <c r="G41" s="38"/>
      <c r="H41" s="39"/>
      <c r="I41" s="39"/>
      <c r="J41" s="39"/>
      <c r="K41" s="40"/>
      <c r="L41" s="39"/>
    </row>
    <row r="42" spans="1:14" ht="12">
      <c r="A42" s="8"/>
      <c r="B42" s="8"/>
      <c r="C42" s="8"/>
      <c r="D42" s="41"/>
      <c r="E42" s="41"/>
      <c r="F42" s="41"/>
      <c r="G42" s="41"/>
      <c r="H42" s="9">
        <f aca="true" t="shared" si="1" ref="H42:K43">H2</f>
        <v>2008</v>
      </c>
      <c r="I42" s="9">
        <f t="shared" si="1"/>
        <v>2008</v>
      </c>
      <c r="J42" s="9">
        <f t="shared" si="1"/>
        <v>2009</v>
      </c>
      <c r="K42" s="9">
        <f t="shared" si="1"/>
        <v>2009</v>
      </c>
      <c r="L42" s="9" t="s">
        <v>3</v>
      </c>
      <c r="M42" s="9">
        <v>2010</v>
      </c>
      <c r="N42" s="9">
        <v>2010</v>
      </c>
    </row>
    <row r="43" spans="1:14" ht="12">
      <c r="A43" s="11"/>
      <c r="B43" s="11"/>
      <c r="C43" s="11"/>
      <c r="D43" s="10"/>
      <c r="E43" s="10"/>
      <c r="F43" s="10"/>
      <c r="G43" s="10"/>
      <c r="H43" s="12">
        <f t="shared" si="1"/>
        <v>0</v>
      </c>
      <c r="I43" s="12" t="str">
        <f t="shared" si="1"/>
        <v>čerp.1-12</v>
      </c>
      <c r="J43" s="12" t="str">
        <f t="shared" si="1"/>
        <v>návrh</v>
      </c>
      <c r="K43" s="12" t="str">
        <f t="shared" si="1"/>
        <v>1-12 čerp</v>
      </c>
      <c r="L43" s="12"/>
      <c r="M43" s="13" t="s">
        <v>7</v>
      </c>
      <c r="N43" s="13" t="s">
        <v>134</v>
      </c>
    </row>
    <row r="44" spans="3:14" ht="12">
      <c r="C44" s="1" t="s">
        <v>49</v>
      </c>
      <c r="E44" s="1" t="s">
        <v>50</v>
      </c>
      <c r="H44" s="14">
        <v>60</v>
      </c>
      <c r="I44" s="14">
        <v>25</v>
      </c>
      <c r="J44" s="14">
        <v>60</v>
      </c>
      <c r="K44" s="15">
        <v>157</v>
      </c>
      <c r="L44" s="14">
        <f aca="true" t="shared" si="2" ref="L44:L56">ROUND(K44/J44*100,2)</f>
        <v>261.67</v>
      </c>
      <c r="M44" s="36">
        <v>50</v>
      </c>
      <c r="N44" s="15">
        <f>34.7-5.5</f>
        <v>29.200000000000003</v>
      </c>
    </row>
    <row r="45" spans="5:14" ht="12">
      <c r="E45" s="2" t="s">
        <v>51</v>
      </c>
      <c r="H45" s="14">
        <v>25</v>
      </c>
      <c r="I45" s="14">
        <v>18</v>
      </c>
      <c r="J45" s="14">
        <v>25</v>
      </c>
      <c r="K45" s="15">
        <v>6.5</v>
      </c>
      <c r="L45" s="14">
        <f t="shared" si="2"/>
        <v>26</v>
      </c>
      <c r="M45" s="36">
        <v>25</v>
      </c>
      <c r="N45" s="15">
        <v>16.7</v>
      </c>
    </row>
    <row r="46" spans="3:14" ht="12">
      <c r="C46" s="1" t="s">
        <v>52</v>
      </c>
      <c r="E46" s="2" t="s">
        <v>53</v>
      </c>
      <c r="H46" s="14">
        <v>65</v>
      </c>
      <c r="I46" s="14">
        <v>38</v>
      </c>
      <c r="J46" s="14">
        <v>50</v>
      </c>
      <c r="K46" s="15">
        <v>10</v>
      </c>
      <c r="L46" s="14">
        <f t="shared" si="2"/>
        <v>20</v>
      </c>
      <c r="M46" s="36">
        <v>25</v>
      </c>
      <c r="N46" s="15">
        <v>17.4</v>
      </c>
    </row>
    <row r="47" spans="3:14" ht="12">
      <c r="C47" s="1" t="s">
        <v>54</v>
      </c>
      <c r="E47" s="2" t="s">
        <v>55</v>
      </c>
      <c r="H47" s="14">
        <v>400</v>
      </c>
      <c r="I47" s="14">
        <v>391</v>
      </c>
      <c r="J47" s="14">
        <v>150</v>
      </c>
      <c r="K47" s="15">
        <v>214</v>
      </c>
      <c r="L47" s="14">
        <f t="shared" si="2"/>
        <v>142.67</v>
      </c>
      <c r="M47" s="36">
        <v>100</v>
      </c>
      <c r="N47" s="27">
        <f>131+5-3</f>
        <v>133</v>
      </c>
    </row>
    <row r="48" spans="3:14" ht="12">
      <c r="C48" s="1" t="s">
        <v>56</v>
      </c>
      <c r="E48" s="2"/>
      <c r="H48" s="14">
        <v>30</v>
      </c>
      <c r="I48" s="14">
        <v>48</v>
      </c>
      <c r="J48" s="14">
        <v>20</v>
      </c>
      <c r="K48" s="15">
        <v>5</v>
      </c>
      <c r="L48" s="14">
        <f t="shared" si="2"/>
        <v>25</v>
      </c>
      <c r="M48" s="36">
        <v>20</v>
      </c>
      <c r="N48" s="27">
        <f>56-40</f>
        <v>16</v>
      </c>
    </row>
    <row r="49" spans="3:14" ht="12">
      <c r="C49" s="1" t="s">
        <v>57</v>
      </c>
      <c r="E49" s="2" t="s">
        <v>58</v>
      </c>
      <c r="H49" s="14">
        <v>30</v>
      </c>
      <c r="I49" s="14">
        <v>20</v>
      </c>
      <c r="J49" s="14">
        <v>20</v>
      </c>
      <c r="K49" s="42">
        <v>5.2</v>
      </c>
      <c r="L49" s="14">
        <f t="shared" si="2"/>
        <v>26</v>
      </c>
      <c r="M49" s="36">
        <v>5</v>
      </c>
      <c r="N49" s="27">
        <v>4</v>
      </c>
    </row>
    <row r="50" spans="3:14" ht="12">
      <c r="C50" s="1" t="s">
        <v>59</v>
      </c>
      <c r="E50" s="2"/>
      <c r="H50" s="14">
        <v>0</v>
      </c>
      <c r="I50" s="14">
        <v>0</v>
      </c>
      <c r="J50" s="14">
        <v>70</v>
      </c>
      <c r="K50" s="15">
        <v>51.6</v>
      </c>
      <c r="L50" s="14">
        <f t="shared" si="2"/>
        <v>73.71</v>
      </c>
      <c r="M50" s="36">
        <v>0</v>
      </c>
      <c r="N50" s="27">
        <v>0</v>
      </c>
    </row>
    <row r="51" spans="3:14" ht="12">
      <c r="C51" s="1" t="s">
        <v>60</v>
      </c>
      <c r="E51" s="2"/>
      <c r="H51" s="14">
        <v>0</v>
      </c>
      <c r="I51" s="14"/>
      <c r="J51" s="14">
        <v>350</v>
      </c>
      <c r="K51" s="15">
        <v>173</v>
      </c>
      <c r="L51" s="14">
        <f t="shared" si="2"/>
        <v>49.43</v>
      </c>
      <c r="M51" s="36">
        <v>275</v>
      </c>
      <c r="N51" s="27">
        <v>187</v>
      </c>
    </row>
    <row r="52" spans="3:14" ht="12">
      <c r="C52" s="1" t="s">
        <v>61</v>
      </c>
      <c r="E52" s="1" t="s">
        <v>62</v>
      </c>
      <c r="H52" s="14">
        <v>420</v>
      </c>
      <c r="I52" s="14">
        <v>190</v>
      </c>
      <c r="J52" s="14">
        <v>520</v>
      </c>
      <c r="K52" s="15">
        <v>0</v>
      </c>
      <c r="L52" s="14">
        <f t="shared" si="2"/>
        <v>0</v>
      </c>
      <c r="M52" s="36">
        <v>380</v>
      </c>
      <c r="N52" s="27">
        <v>380</v>
      </c>
    </row>
    <row r="53" spans="1:14" ht="12">
      <c r="A53" s="19"/>
      <c r="B53" s="19"/>
      <c r="C53" s="19"/>
      <c r="D53" s="19"/>
      <c r="E53" s="19" t="s">
        <v>63</v>
      </c>
      <c r="F53" s="19"/>
      <c r="G53" s="19"/>
      <c r="H53" s="43">
        <v>40</v>
      </c>
      <c r="I53" s="43">
        <v>28</v>
      </c>
      <c r="J53" s="43">
        <v>28</v>
      </c>
      <c r="K53" s="44">
        <v>25.3</v>
      </c>
      <c r="L53" s="43">
        <f t="shared" si="2"/>
        <v>90.36</v>
      </c>
      <c r="M53" s="36">
        <v>45</v>
      </c>
      <c r="N53" s="27">
        <v>14</v>
      </c>
    </row>
    <row r="54" spans="1:14" ht="12">
      <c r="A54" s="45"/>
      <c r="B54" s="45"/>
      <c r="C54" s="45"/>
      <c r="D54" s="45"/>
      <c r="E54" s="45"/>
      <c r="F54" s="45"/>
      <c r="G54" s="45" t="s">
        <v>64</v>
      </c>
      <c r="H54" s="14">
        <f>SUM(H44:H53)</f>
        <v>1070</v>
      </c>
      <c r="I54" s="14">
        <f>SUM(I44:I53)</f>
        <v>758</v>
      </c>
      <c r="J54" s="14">
        <f>SUM(J44:J53)</f>
        <v>1293</v>
      </c>
      <c r="K54" s="15">
        <f>SUM(K44:K53)</f>
        <v>647.5999999999999</v>
      </c>
      <c r="L54" s="43">
        <f t="shared" si="2"/>
        <v>50.09</v>
      </c>
      <c r="M54" s="46">
        <f>SUM(M44:M53)</f>
        <v>925</v>
      </c>
      <c r="N54" s="46">
        <f>SUM(N44:N53)</f>
        <v>797.3</v>
      </c>
    </row>
    <row r="55" spans="2:14" ht="12">
      <c r="B55" s="1" t="s">
        <v>65</v>
      </c>
      <c r="H55" s="47">
        <f>H18+H23+H32+H36+H44+H45+H46+H47+H48+H49+H52+H53</f>
        <v>5435</v>
      </c>
      <c r="I55" s="47">
        <f>I18+I23+I32+I36+I44+I45+I46+I47+I48+I49+I52+I53</f>
        <v>5098</v>
      </c>
      <c r="J55" s="47">
        <f>J18+J23+J32+J36+J44+J45+J46+J47+J48+J49+J52+J53</f>
        <v>4889</v>
      </c>
      <c r="K55" s="48">
        <f>K18+K23+K32+K36+K44+K45+K46+K47+K48+K49+K52+K53</f>
        <v>3968.6</v>
      </c>
      <c r="L55" s="49">
        <f t="shared" si="2"/>
        <v>81.17</v>
      </c>
      <c r="M55" s="50">
        <f>M18+M23+M32+M36+M54</f>
        <v>4605</v>
      </c>
      <c r="N55" s="50">
        <f>N18+N23+N32+N36+N54</f>
        <v>4113.5</v>
      </c>
    </row>
    <row r="56" spans="1:14" ht="12">
      <c r="A56" s="51"/>
      <c r="B56" s="52" t="s">
        <v>66</v>
      </c>
      <c r="C56" s="51"/>
      <c r="D56" s="51"/>
      <c r="E56" s="51"/>
      <c r="F56" s="51"/>
      <c r="G56" s="51"/>
      <c r="H56" s="53">
        <f>H8-H55</f>
        <v>1154</v>
      </c>
      <c r="I56" s="53">
        <f>I8-I55</f>
        <v>-2231.1000000000004</v>
      </c>
      <c r="J56" s="53">
        <f>J8-J55</f>
        <v>-2239.4</v>
      </c>
      <c r="K56" s="53">
        <f>K8-K55</f>
        <v>-1550.2999999999997</v>
      </c>
      <c r="L56" s="53">
        <f t="shared" si="2"/>
        <v>69.23</v>
      </c>
      <c r="M56" s="54">
        <f>M8-M55</f>
        <v>-1655</v>
      </c>
      <c r="N56" s="54">
        <f>N8-N55</f>
        <v>-1944.5</v>
      </c>
    </row>
    <row r="57" spans="1:12" ht="12">
      <c r="A57" s="55"/>
      <c r="B57" s="56"/>
      <c r="C57" s="55"/>
      <c r="D57" s="55"/>
      <c r="E57" s="55"/>
      <c r="F57" s="55"/>
      <c r="G57" s="55"/>
      <c r="H57" s="40"/>
      <c r="I57" s="40"/>
      <c r="J57" s="40"/>
      <c r="K57" s="40"/>
      <c r="L57" s="40"/>
    </row>
    <row r="58" spans="1:12" ht="12">
      <c r="A58" s="55"/>
      <c r="B58" s="56"/>
      <c r="C58" s="55"/>
      <c r="D58" s="55"/>
      <c r="E58" s="55"/>
      <c r="F58" s="55"/>
      <c r="G58" s="55"/>
      <c r="H58" s="40"/>
      <c r="I58" s="40"/>
      <c r="J58" s="40"/>
      <c r="K58" s="40"/>
      <c r="L58" s="40"/>
    </row>
    <row r="59" spans="1:12" ht="12">
      <c r="A59" s="55"/>
      <c r="B59" s="56"/>
      <c r="C59" s="55"/>
      <c r="D59" s="55"/>
      <c r="E59" s="55"/>
      <c r="F59" s="55"/>
      <c r="G59" s="55"/>
      <c r="H59" s="40"/>
      <c r="I59" s="40"/>
      <c r="J59" s="40"/>
      <c r="K59" s="40"/>
      <c r="L59" s="40"/>
    </row>
    <row r="60" spans="1:12" ht="12">
      <c r="A60" s="57"/>
      <c r="B60" s="4"/>
      <c r="C60" s="57"/>
      <c r="D60" s="57"/>
      <c r="E60" s="57"/>
      <c r="F60" s="57"/>
      <c r="G60" s="57"/>
      <c r="H60" s="58"/>
      <c r="I60" s="58"/>
      <c r="J60" s="58"/>
      <c r="K60" s="7"/>
      <c r="L60" s="58"/>
    </row>
    <row r="61" spans="1:14" ht="12">
      <c r="A61" s="8"/>
      <c r="B61" s="8"/>
      <c r="C61" s="8"/>
      <c r="D61" s="8"/>
      <c r="E61" s="59"/>
      <c r="F61" s="8"/>
      <c r="G61" s="8"/>
      <c r="H61" s="9">
        <f aca="true" t="shared" si="3" ref="H61:K62">H2</f>
        <v>2008</v>
      </c>
      <c r="I61" s="9">
        <f t="shared" si="3"/>
        <v>2008</v>
      </c>
      <c r="J61" s="9">
        <f t="shared" si="3"/>
        <v>2009</v>
      </c>
      <c r="K61" s="9">
        <f t="shared" si="3"/>
        <v>2009</v>
      </c>
      <c r="L61" s="9" t="s">
        <v>3</v>
      </c>
      <c r="M61" s="9">
        <v>2010</v>
      </c>
      <c r="N61" s="9">
        <v>2010</v>
      </c>
    </row>
    <row r="62" spans="1:14" ht="12">
      <c r="A62" s="10" t="s">
        <v>67</v>
      </c>
      <c r="B62" s="11"/>
      <c r="C62" s="60" t="s">
        <v>68</v>
      </c>
      <c r="D62" s="61"/>
      <c r="E62" s="11" t="s">
        <v>69</v>
      </c>
      <c r="F62" s="11"/>
      <c r="G62" s="11"/>
      <c r="H62" s="12">
        <f t="shared" si="3"/>
        <v>0</v>
      </c>
      <c r="I62" s="12" t="str">
        <f t="shared" si="3"/>
        <v>čerp.1-12</v>
      </c>
      <c r="J62" s="12" t="str">
        <f t="shared" si="3"/>
        <v>návrh</v>
      </c>
      <c r="K62" s="12" t="str">
        <f t="shared" si="3"/>
        <v>1-12 čerp</v>
      </c>
      <c r="L62" s="12"/>
      <c r="M62" s="13" t="s">
        <v>7</v>
      </c>
      <c r="N62" s="13" t="s">
        <v>134</v>
      </c>
    </row>
    <row r="63" spans="8:13" ht="12">
      <c r="H63" s="14"/>
      <c r="I63" s="14"/>
      <c r="J63" s="14"/>
      <c r="K63" s="15"/>
      <c r="L63" s="62"/>
      <c r="M63" s="33"/>
    </row>
    <row r="64" spans="2:14" ht="12">
      <c r="B64" s="1" t="s">
        <v>70</v>
      </c>
      <c r="D64" s="1" t="s">
        <v>71</v>
      </c>
      <c r="E64" s="1" t="s">
        <v>72</v>
      </c>
      <c r="H64" s="14">
        <v>3332</v>
      </c>
      <c r="I64" s="14">
        <v>3425</v>
      </c>
      <c r="J64" s="63">
        <v>3257</v>
      </c>
      <c r="K64" s="64">
        <v>3257</v>
      </c>
      <c r="L64" s="62">
        <f>ROUND(K64/J64*100,2)</f>
        <v>100</v>
      </c>
      <c r="M64" s="65">
        <v>3300</v>
      </c>
      <c r="N64" s="34">
        <v>4113</v>
      </c>
    </row>
    <row r="65" spans="4:13" ht="12">
      <c r="D65" s="1" t="s">
        <v>71</v>
      </c>
      <c r="E65" s="1" t="s">
        <v>73</v>
      </c>
      <c r="H65" s="14"/>
      <c r="I65" s="14"/>
      <c r="J65" s="63">
        <v>0</v>
      </c>
      <c r="K65" s="64">
        <v>300</v>
      </c>
      <c r="L65" s="62"/>
      <c r="M65" s="33"/>
    </row>
    <row r="66" spans="4:13" ht="12">
      <c r="D66" s="1" t="s">
        <v>75</v>
      </c>
      <c r="H66" s="14">
        <v>10</v>
      </c>
      <c r="I66" s="14">
        <v>0</v>
      </c>
      <c r="J66" s="14">
        <v>0</v>
      </c>
      <c r="K66" s="15">
        <v>200</v>
      </c>
      <c r="L66" s="62"/>
      <c r="M66" s="33"/>
    </row>
    <row r="67" spans="4:14" ht="12">
      <c r="D67" s="1" t="s">
        <v>76</v>
      </c>
      <c r="H67" s="14">
        <v>50</v>
      </c>
      <c r="I67" s="14">
        <v>102</v>
      </c>
      <c r="J67" s="14">
        <v>0</v>
      </c>
      <c r="K67" s="15">
        <v>200</v>
      </c>
      <c r="L67" s="62"/>
      <c r="M67" s="36">
        <v>200</v>
      </c>
      <c r="N67" s="15">
        <v>0</v>
      </c>
    </row>
    <row r="68" spans="4:14" ht="12">
      <c r="D68" s="1" t="s">
        <v>77</v>
      </c>
      <c r="H68" s="14"/>
      <c r="I68" s="14"/>
      <c r="J68" s="14">
        <v>0</v>
      </c>
      <c r="K68" s="15">
        <v>100</v>
      </c>
      <c r="L68" s="62"/>
      <c r="M68" s="33"/>
      <c r="N68" s="34">
        <v>0</v>
      </c>
    </row>
    <row r="69" spans="2:14" ht="12">
      <c r="B69" s="19" t="s">
        <v>15</v>
      </c>
      <c r="C69" s="19"/>
      <c r="D69" s="19"/>
      <c r="E69" s="19"/>
      <c r="F69" s="19"/>
      <c r="G69" s="19"/>
      <c r="H69" s="20">
        <f>SUM(H64:H67)</f>
        <v>3392</v>
      </c>
      <c r="I69" s="20">
        <f>SUM(I64:I67)</f>
        <v>3527</v>
      </c>
      <c r="J69" s="20">
        <f>SUM(J64:J67)</f>
        <v>3257</v>
      </c>
      <c r="K69" s="66">
        <f>SUM(K64:K68)</f>
        <v>4057</v>
      </c>
      <c r="L69" s="66">
        <f>SUM(L64:L68)</f>
        <v>100</v>
      </c>
      <c r="M69" s="66">
        <f>SUM(M64:M68)</f>
        <v>3500</v>
      </c>
      <c r="N69" s="66">
        <f>SUM(N64:N68)</f>
        <v>4113</v>
      </c>
    </row>
    <row r="70" spans="2:14" ht="12">
      <c r="B70" s="1" t="s">
        <v>78</v>
      </c>
      <c r="H70" s="14">
        <v>5000</v>
      </c>
      <c r="I70" s="14"/>
      <c r="J70" s="14">
        <v>4000</v>
      </c>
      <c r="K70" s="15" t="s">
        <v>1</v>
      </c>
      <c r="L70" s="14"/>
      <c r="N70" s="105" t="s">
        <v>1</v>
      </c>
    </row>
    <row r="71" spans="3:14" ht="12.75">
      <c r="C71" s="1" t="s">
        <v>79</v>
      </c>
      <c r="E71" s="1" t="s">
        <v>35</v>
      </c>
      <c r="H71" s="14"/>
      <c r="I71" s="14"/>
      <c r="J71" s="14"/>
      <c r="K71" s="15"/>
      <c r="L71" s="14"/>
      <c r="M71"/>
      <c r="N71" s="34">
        <v>3165</v>
      </c>
    </row>
    <row r="72" spans="5:14" ht="12.75">
      <c r="E72" s="1" t="s">
        <v>149</v>
      </c>
      <c r="H72" s="14"/>
      <c r="I72" s="14"/>
      <c r="J72" s="14"/>
      <c r="K72" s="15"/>
      <c r="L72" s="14"/>
      <c r="M72"/>
      <c r="N72" s="34">
        <v>415</v>
      </c>
    </row>
    <row r="73" spans="3:14" ht="12.75">
      <c r="C73" s="1" t="s">
        <v>148</v>
      </c>
      <c r="H73" s="14"/>
      <c r="I73" s="14"/>
      <c r="J73" s="14"/>
      <c r="K73" s="15"/>
      <c r="L73" s="14"/>
      <c r="M73"/>
      <c r="N73" s="34">
        <v>383</v>
      </c>
    </row>
    <row r="74" spans="3:14" ht="12">
      <c r="C74" s="1" t="s">
        <v>80</v>
      </c>
      <c r="H74" s="14"/>
      <c r="I74" s="14"/>
      <c r="J74" s="14"/>
      <c r="K74" s="15"/>
      <c r="L74" s="14"/>
      <c r="N74" s="34">
        <v>150</v>
      </c>
    </row>
    <row r="75" spans="5:14" ht="12" hidden="1">
      <c r="E75" s="1" t="s">
        <v>81</v>
      </c>
      <c r="H75" s="14"/>
      <c r="I75" s="14"/>
      <c r="J75" s="14"/>
      <c r="K75" s="15"/>
      <c r="L75" s="15"/>
      <c r="N75" s="34"/>
    </row>
    <row r="76" spans="7:12" ht="12" hidden="1">
      <c r="G76" s="1" t="s">
        <v>1</v>
      </c>
      <c r="H76" s="14"/>
      <c r="I76" s="14"/>
      <c r="J76" s="14"/>
      <c r="K76" s="15"/>
      <c r="L76" s="14"/>
    </row>
    <row r="77" spans="3:13" ht="12" hidden="1">
      <c r="C77" s="1" t="s">
        <v>82</v>
      </c>
      <c r="H77" s="14"/>
      <c r="I77" s="14"/>
      <c r="J77" s="14"/>
      <c r="K77" s="15"/>
      <c r="L77" s="14"/>
      <c r="M77" s="1" t="s">
        <v>1</v>
      </c>
    </row>
    <row r="78" spans="3:12" ht="12" hidden="1">
      <c r="C78" s="1" t="s">
        <v>83</v>
      </c>
      <c r="E78" s="67"/>
      <c r="H78" s="14"/>
      <c r="I78" s="14"/>
      <c r="J78" s="14"/>
      <c r="K78" s="15"/>
      <c r="L78" s="14"/>
    </row>
    <row r="79" spans="3:12" ht="12" hidden="1">
      <c r="C79" s="1" t="s">
        <v>84</v>
      </c>
      <c r="F79" s="1" t="s">
        <v>1</v>
      </c>
      <c r="H79" s="14"/>
      <c r="I79" s="14"/>
      <c r="J79" s="14"/>
      <c r="K79" s="15"/>
      <c r="L79" s="14"/>
    </row>
    <row r="80" spans="3:12" ht="12" hidden="1">
      <c r="C80" s="1" t="s">
        <v>85</v>
      </c>
      <c r="H80" s="14"/>
      <c r="I80" s="14"/>
      <c r="J80" s="14"/>
      <c r="K80" s="15"/>
      <c r="L80" s="14"/>
    </row>
    <row r="81" spans="3:12" ht="12" hidden="1">
      <c r="C81" s="1" t="s">
        <v>86</v>
      </c>
      <c r="D81" s="1" t="s">
        <v>72</v>
      </c>
      <c r="H81" s="14"/>
      <c r="I81" s="14"/>
      <c r="J81" s="14"/>
      <c r="K81" s="15"/>
      <c r="L81" s="14"/>
    </row>
    <row r="82" spans="3:12" ht="12" hidden="1">
      <c r="C82" s="1" t="s">
        <v>87</v>
      </c>
      <c r="H82" s="14"/>
      <c r="I82" s="14"/>
      <c r="J82" s="14"/>
      <c r="K82" s="15"/>
      <c r="L82" s="14"/>
    </row>
    <row r="83" spans="3:12" ht="12" hidden="1">
      <c r="C83" s="1" t="s">
        <v>88</v>
      </c>
      <c r="H83" s="14"/>
      <c r="I83" s="14"/>
      <c r="J83" s="14"/>
      <c r="K83" s="15"/>
      <c r="L83" s="14"/>
    </row>
    <row r="84" spans="1:14" ht="12">
      <c r="A84" s="19"/>
      <c r="B84" s="19" t="s">
        <v>65</v>
      </c>
      <c r="C84" s="19"/>
      <c r="D84" s="19"/>
      <c r="E84" s="68"/>
      <c r="F84" s="19"/>
      <c r="G84" s="19"/>
      <c r="H84" s="20">
        <f>SUM(H70:H83)</f>
        <v>5000</v>
      </c>
      <c r="I84" s="20">
        <v>3757</v>
      </c>
      <c r="J84" s="20">
        <v>4000</v>
      </c>
      <c r="K84" s="21">
        <f>SUM(K70:K83)</f>
        <v>0</v>
      </c>
      <c r="L84" s="20">
        <f>ROUND(K84/J84*100,2)</f>
        <v>0</v>
      </c>
      <c r="M84" s="69">
        <v>3700</v>
      </c>
      <c r="N84" s="69">
        <f>SUM(N71:N83)</f>
        <v>4113</v>
      </c>
    </row>
    <row r="85" spans="1:14" ht="12">
      <c r="A85" s="70"/>
      <c r="B85" s="71" t="s">
        <v>89</v>
      </c>
      <c r="C85" s="71"/>
      <c r="D85" s="71"/>
      <c r="E85" s="71"/>
      <c r="F85" s="71"/>
      <c r="G85" s="71"/>
      <c r="H85" s="72">
        <f>H69-H84</f>
        <v>-1608</v>
      </c>
      <c r="I85" s="72">
        <f>I69-I84</f>
        <v>-230</v>
      </c>
      <c r="J85" s="72">
        <f>J69-J84</f>
        <v>-743</v>
      </c>
      <c r="K85" s="72">
        <f>K69-K84</f>
        <v>4057</v>
      </c>
      <c r="L85" s="72"/>
      <c r="M85" s="72">
        <f>M69-M84</f>
        <v>-200</v>
      </c>
      <c r="N85" s="72">
        <f>N69-N84</f>
        <v>0</v>
      </c>
    </row>
    <row r="86" spans="5:12" ht="12">
      <c r="E86" s="73"/>
      <c r="H86" s="34"/>
      <c r="I86" s="34"/>
      <c r="J86" s="34"/>
      <c r="K86" s="74"/>
      <c r="L86" s="34"/>
    </row>
    <row r="87" spans="1:14" ht="12">
      <c r="A87" s="8"/>
      <c r="B87" s="8"/>
      <c r="C87" s="8"/>
      <c r="D87" s="8"/>
      <c r="E87" s="59"/>
      <c r="F87" s="8"/>
      <c r="G87" s="8"/>
      <c r="H87" s="9">
        <f aca="true" t="shared" si="4" ref="H87:K88">H2</f>
        <v>2008</v>
      </c>
      <c r="I87" s="9">
        <f t="shared" si="4"/>
        <v>2008</v>
      </c>
      <c r="J87" s="9">
        <f t="shared" si="4"/>
        <v>2009</v>
      </c>
      <c r="K87" s="9">
        <f t="shared" si="4"/>
        <v>2009</v>
      </c>
      <c r="L87" s="9" t="s">
        <v>3</v>
      </c>
      <c r="M87" s="9">
        <v>2010</v>
      </c>
      <c r="N87" s="9">
        <v>2010</v>
      </c>
    </row>
    <row r="88" spans="1:14" ht="12">
      <c r="A88" s="10" t="s">
        <v>90</v>
      </c>
      <c r="B88" s="10"/>
      <c r="C88" s="60" t="s">
        <v>91</v>
      </c>
      <c r="D88" s="60"/>
      <c r="E88" s="61"/>
      <c r="F88" s="11"/>
      <c r="G88" s="11"/>
      <c r="H88" s="12">
        <f t="shared" si="4"/>
        <v>0</v>
      </c>
      <c r="I88" s="12" t="str">
        <f t="shared" si="4"/>
        <v>čerp.1-12</v>
      </c>
      <c r="J88" s="12" t="str">
        <f t="shared" si="4"/>
        <v>návrh</v>
      </c>
      <c r="K88" s="12" t="str">
        <f t="shared" si="4"/>
        <v>1-12 čerp</v>
      </c>
      <c r="L88" s="75"/>
      <c r="M88" s="76" t="s">
        <v>7</v>
      </c>
      <c r="N88" s="13" t="s">
        <v>134</v>
      </c>
    </row>
    <row r="89" spans="1:14" ht="12">
      <c r="A89" s="77"/>
      <c r="B89" s="77" t="s">
        <v>70</v>
      </c>
      <c r="C89" s="77"/>
      <c r="D89" s="77" t="s">
        <v>71</v>
      </c>
      <c r="E89" s="77"/>
      <c r="F89" s="77"/>
      <c r="G89" s="77"/>
      <c r="H89" s="78">
        <v>1007</v>
      </c>
      <c r="I89" s="78">
        <v>1007</v>
      </c>
      <c r="J89" s="78">
        <v>997</v>
      </c>
      <c r="K89" s="79">
        <v>1004.5</v>
      </c>
      <c r="L89" s="80">
        <f>ROUND(K89/J89*100,2)</f>
        <v>100.75</v>
      </c>
      <c r="M89" s="81">
        <v>1000</v>
      </c>
      <c r="N89" s="82">
        <v>1199</v>
      </c>
    </row>
    <row r="90" spans="2:13" ht="12" hidden="1">
      <c r="B90" s="1" t="s">
        <v>78</v>
      </c>
      <c r="D90" s="1" t="s">
        <v>92</v>
      </c>
      <c r="H90" s="14">
        <v>1007</v>
      </c>
      <c r="I90" s="14">
        <v>1007</v>
      </c>
      <c r="J90" s="14">
        <v>997</v>
      </c>
      <c r="K90" s="15" t="s">
        <v>1</v>
      </c>
      <c r="L90" s="16"/>
      <c r="M90" s="17"/>
    </row>
    <row r="91" spans="6:13" ht="12" hidden="1">
      <c r="F91" s="1" t="s">
        <v>93</v>
      </c>
      <c r="H91" s="49"/>
      <c r="I91" s="49"/>
      <c r="J91" s="49"/>
      <c r="K91" s="15">
        <v>19.5</v>
      </c>
      <c r="L91" s="16"/>
      <c r="M91" s="17"/>
    </row>
    <row r="92" spans="6:13" ht="12" hidden="1">
      <c r="F92" s="1" t="s">
        <v>94</v>
      </c>
      <c r="H92" s="49"/>
      <c r="I92" s="49"/>
      <c r="J92" s="49"/>
      <c r="K92" s="15" t="s">
        <v>95</v>
      </c>
      <c r="L92" s="16"/>
      <c r="M92" s="17"/>
    </row>
    <row r="93" spans="6:13" ht="12" hidden="1">
      <c r="F93" s="1" t="s">
        <v>96</v>
      </c>
      <c r="H93" s="49"/>
      <c r="I93" s="49"/>
      <c r="J93" s="49"/>
      <c r="K93" s="15">
        <v>5</v>
      </c>
      <c r="L93" s="16"/>
      <c r="M93" s="17"/>
    </row>
    <row r="94" spans="6:13" ht="12" hidden="1">
      <c r="F94" s="1" t="s">
        <v>97</v>
      </c>
      <c r="H94" s="49"/>
      <c r="I94" s="49"/>
      <c r="J94" s="49"/>
      <c r="K94" s="15">
        <v>93.5</v>
      </c>
      <c r="L94" s="16"/>
      <c r="M94" s="17"/>
    </row>
    <row r="95" spans="6:13" ht="12" hidden="1">
      <c r="F95" s="1" t="s">
        <v>98</v>
      </c>
      <c r="H95" s="49"/>
      <c r="I95" s="49"/>
      <c r="J95" s="49"/>
      <c r="K95" s="15">
        <v>38.7</v>
      </c>
      <c r="L95" s="16"/>
      <c r="M95" s="17"/>
    </row>
    <row r="96" spans="6:13" ht="12" hidden="1">
      <c r="F96" s="1" t="s">
        <v>99</v>
      </c>
      <c r="H96" s="49"/>
      <c r="I96" s="49"/>
      <c r="J96" s="49"/>
      <c r="K96" s="15">
        <v>32.2</v>
      </c>
      <c r="L96" s="16"/>
      <c r="M96" s="17"/>
    </row>
    <row r="97" spans="6:13" ht="12" hidden="1">
      <c r="F97" s="1" t="s">
        <v>100</v>
      </c>
      <c r="H97" s="49"/>
      <c r="I97" s="49"/>
      <c r="J97" s="49"/>
      <c r="K97" s="15">
        <v>106</v>
      </c>
      <c r="L97" s="16"/>
      <c r="M97" s="17"/>
    </row>
    <row r="98" spans="6:13" ht="12" hidden="1">
      <c r="F98" s="1" t="s">
        <v>101</v>
      </c>
      <c r="H98" s="49"/>
      <c r="I98" s="49"/>
      <c r="J98" s="49"/>
      <c r="K98" s="29">
        <v>27.3</v>
      </c>
      <c r="L98" s="16"/>
      <c r="M98" s="17"/>
    </row>
    <row r="99" spans="3:14" ht="12" hidden="1">
      <c r="C99" s="1" t="s">
        <v>86</v>
      </c>
      <c r="D99" s="1" t="s">
        <v>102</v>
      </c>
      <c r="H99" s="49"/>
      <c r="I99" s="49"/>
      <c r="J99" s="49"/>
      <c r="K99" s="29">
        <v>175</v>
      </c>
      <c r="L99" s="16"/>
      <c r="M99" s="17"/>
      <c r="N99" s="34"/>
    </row>
    <row r="100" spans="4:14" ht="12">
      <c r="D100" s="1" t="s">
        <v>103</v>
      </c>
      <c r="H100" s="49"/>
      <c r="I100" s="49"/>
      <c r="J100" s="49"/>
      <c r="K100" s="29">
        <v>100</v>
      </c>
      <c r="L100" s="16" t="s">
        <v>1</v>
      </c>
      <c r="M100" s="17"/>
      <c r="N100" s="34">
        <v>100</v>
      </c>
    </row>
    <row r="101" spans="4:14" ht="12">
      <c r="D101" s="83" t="s">
        <v>104</v>
      </c>
      <c r="H101" s="49"/>
      <c r="I101" s="49"/>
      <c r="J101" s="49"/>
      <c r="K101" s="29">
        <v>224</v>
      </c>
      <c r="L101" s="16" t="s">
        <v>1</v>
      </c>
      <c r="M101" s="17"/>
      <c r="N101" s="106">
        <v>1099</v>
      </c>
    </row>
    <row r="102" spans="4:14" ht="12">
      <c r="D102" s="83" t="s">
        <v>105</v>
      </c>
      <c r="H102" s="49"/>
      <c r="I102" s="49"/>
      <c r="J102" s="49"/>
      <c r="K102" s="29">
        <v>175</v>
      </c>
      <c r="L102" s="16"/>
      <c r="M102" s="17"/>
      <c r="N102" s="106"/>
    </row>
    <row r="103" spans="4:14" ht="12">
      <c r="D103" s="83" t="s">
        <v>106</v>
      </c>
      <c r="H103" s="49"/>
      <c r="I103" s="49"/>
      <c r="J103" s="49"/>
      <c r="K103" s="29">
        <v>145</v>
      </c>
      <c r="L103" s="16"/>
      <c r="M103" s="17"/>
      <c r="N103" s="106"/>
    </row>
    <row r="104" spans="3:14" ht="12">
      <c r="C104" s="1" t="s">
        <v>107</v>
      </c>
      <c r="H104" s="49"/>
      <c r="I104" s="49"/>
      <c r="J104" s="49"/>
      <c r="K104" s="29">
        <v>8</v>
      </c>
      <c r="L104" s="16"/>
      <c r="M104" s="17"/>
      <c r="N104" s="106"/>
    </row>
    <row r="105" spans="1:14" ht="12">
      <c r="A105" s="84"/>
      <c r="B105" s="84" t="s">
        <v>65</v>
      </c>
      <c r="C105" s="84"/>
      <c r="D105" s="84"/>
      <c r="E105" s="84"/>
      <c r="F105" s="84"/>
      <c r="G105" s="84"/>
      <c r="H105" s="85">
        <v>1100</v>
      </c>
      <c r="I105" s="85">
        <v>1007</v>
      </c>
      <c r="J105" s="85">
        <v>997</v>
      </c>
      <c r="K105" s="82">
        <f>SUM(K91:K104)</f>
        <v>1149.2</v>
      </c>
      <c r="L105" s="86">
        <f>ROUND(K105/J105*100,2)</f>
        <v>115.27</v>
      </c>
      <c r="M105" s="81">
        <v>1000</v>
      </c>
      <c r="N105" s="81">
        <f>SUM(N90:N104)</f>
        <v>1199</v>
      </c>
    </row>
    <row r="106" spans="1:14" ht="12">
      <c r="A106" s="87"/>
      <c r="B106" s="88" t="s">
        <v>89</v>
      </c>
      <c r="C106" s="88"/>
      <c r="D106" s="88"/>
      <c r="E106" s="88"/>
      <c r="F106" s="88"/>
      <c r="G106" s="88"/>
      <c r="H106" s="89">
        <f>H89-H105</f>
        <v>-93</v>
      </c>
      <c r="I106" s="89">
        <f>I89-I105</f>
        <v>0</v>
      </c>
      <c r="J106" s="89">
        <f>J89-J105</f>
        <v>0</v>
      </c>
      <c r="K106" s="89">
        <f>K89-K105</f>
        <v>-144.70000000000005</v>
      </c>
      <c r="L106" s="90" t="s">
        <v>1</v>
      </c>
      <c r="M106" s="90">
        <f>M105-M89</f>
        <v>0</v>
      </c>
      <c r="N106" s="90">
        <f>N89-N105</f>
        <v>0</v>
      </c>
    </row>
    <row r="107" spans="5:12" ht="12">
      <c r="E107" s="73"/>
      <c r="H107" s="34"/>
      <c r="I107" s="34"/>
      <c r="J107" s="34"/>
      <c r="K107" s="74"/>
      <c r="L107" s="34"/>
    </row>
    <row r="108" spans="1:14" ht="12">
      <c r="A108" s="8"/>
      <c r="B108" s="8"/>
      <c r="C108" s="8"/>
      <c r="D108" s="8"/>
      <c r="E108" s="59"/>
      <c r="F108" s="8"/>
      <c r="G108" s="8"/>
      <c r="H108" s="9">
        <f aca="true" t="shared" si="5" ref="H108:K109">H2</f>
        <v>2008</v>
      </c>
      <c r="I108" s="9">
        <f t="shared" si="5"/>
        <v>2008</v>
      </c>
      <c r="J108" s="9">
        <f t="shared" si="5"/>
        <v>2009</v>
      </c>
      <c r="K108" s="9">
        <f t="shared" si="5"/>
        <v>2009</v>
      </c>
      <c r="L108" s="9" t="s">
        <v>3</v>
      </c>
      <c r="M108" s="9">
        <v>2010</v>
      </c>
      <c r="N108" s="9">
        <v>2010</v>
      </c>
    </row>
    <row r="109" spans="1:14" ht="12">
      <c r="A109" s="10" t="s">
        <v>108</v>
      </c>
      <c r="B109" s="10"/>
      <c r="C109" s="60" t="s">
        <v>109</v>
      </c>
      <c r="D109" s="60"/>
      <c r="E109" s="11"/>
      <c r="F109" s="11"/>
      <c r="G109" s="11"/>
      <c r="H109" s="12">
        <f t="shared" si="5"/>
        <v>0</v>
      </c>
      <c r="I109" s="12" t="str">
        <f t="shared" si="5"/>
        <v>čerp.1-12</v>
      </c>
      <c r="J109" s="12" t="str">
        <f t="shared" si="5"/>
        <v>návrh</v>
      </c>
      <c r="K109" s="12" t="str">
        <f t="shared" si="5"/>
        <v>1-12 čerp</v>
      </c>
      <c r="L109" s="12"/>
      <c r="M109" s="13" t="s">
        <v>7</v>
      </c>
      <c r="N109" s="13" t="s">
        <v>134</v>
      </c>
    </row>
    <row r="110" spans="2:14" ht="12">
      <c r="B110" s="1" t="s">
        <v>70</v>
      </c>
      <c r="D110" s="1" t="s">
        <v>71</v>
      </c>
      <c r="H110" s="14">
        <v>174</v>
      </c>
      <c r="I110" s="14">
        <v>174</v>
      </c>
      <c r="J110" s="14">
        <v>305</v>
      </c>
      <c r="K110" s="15">
        <v>305</v>
      </c>
      <c r="L110" s="14">
        <f>ROUND(K110/J110*100,2)</f>
        <v>100</v>
      </c>
      <c r="M110" s="91">
        <v>300</v>
      </c>
      <c r="N110" s="15">
        <v>305</v>
      </c>
    </row>
    <row r="111" spans="2:14" ht="12">
      <c r="B111" s="1" t="s">
        <v>78</v>
      </c>
      <c r="D111" s="1" t="s">
        <v>110</v>
      </c>
      <c r="H111" s="14">
        <v>174</v>
      </c>
      <c r="I111" s="14">
        <v>174</v>
      </c>
      <c r="J111" s="14">
        <v>350</v>
      </c>
      <c r="K111" s="15">
        <v>305</v>
      </c>
      <c r="L111" s="14">
        <f>ROUND(K111/J111*100,2)</f>
        <v>87.14</v>
      </c>
      <c r="M111" s="15">
        <v>300</v>
      </c>
      <c r="N111" s="15">
        <v>305</v>
      </c>
    </row>
    <row r="112" spans="1:14" ht="12">
      <c r="A112" s="51"/>
      <c r="B112" s="52" t="s">
        <v>89</v>
      </c>
      <c r="C112" s="52"/>
      <c r="D112" s="52"/>
      <c r="E112" s="52"/>
      <c r="F112" s="52"/>
      <c r="G112" s="52"/>
      <c r="H112" s="53">
        <f>H110-H111</f>
        <v>0</v>
      </c>
      <c r="I112" s="53">
        <f>I110-I111</f>
        <v>0</v>
      </c>
      <c r="J112" s="53">
        <f>J110-J111</f>
        <v>-45</v>
      </c>
      <c r="K112" s="53">
        <f>K110-K111</f>
        <v>0</v>
      </c>
      <c r="L112" s="92">
        <f>ROUND(K112/J112*100,2)</f>
        <v>0</v>
      </c>
      <c r="M112" s="89">
        <v>0</v>
      </c>
      <c r="N112" s="89">
        <f>N110-N111</f>
        <v>0</v>
      </c>
    </row>
    <row r="113" spans="8:12" ht="12">
      <c r="H113" s="34"/>
      <c r="I113" s="34"/>
      <c r="J113" s="34"/>
      <c r="K113" s="74"/>
      <c r="L113" s="34"/>
    </row>
    <row r="114" spans="1:14" ht="12">
      <c r="A114" s="8"/>
      <c r="B114" s="8"/>
      <c r="C114" s="8"/>
      <c r="D114" s="8"/>
      <c r="E114" s="59"/>
      <c r="F114" s="8"/>
      <c r="G114" s="8"/>
      <c r="H114" s="9">
        <v>2008</v>
      </c>
      <c r="I114" s="9">
        <v>2008</v>
      </c>
      <c r="J114" s="9">
        <v>2009</v>
      </c>
      <c r="K114" s="9">
        <v>2009</v>
      </c>
      <c r="L114" s="9" t="s">
        <v>3</v>
      </c>
      <c r="M114" s="9">
        <v>2010</v>
      </c>
      <c r="N114" s="9">
        <v>2010</v>
      </c>
    </row>
    <row r="115" spans="1:14" ht="12">
      <c r="A115" s="10" t="s">
        <v>111</v>
      </c>
      <c r="B115" s="10"/>
      <c r="C115" s="10" t="s">
        <v>112</v>
      </c>
      <c r="D115" s="11"/>
      <c r="E115" s="11"/>
      <c r="F115" s="11"/>
      <c r="G115" s="11"/>
      <c r="H115" s="12">
        <f>H3</f>
        <v>0</v>
      </c>
      <c r="I115" s="12" t="str">
        <f>I3</f>
        <v>čerp.1-12</v>
      </c>
      <c r="J115" s="12" t="str">
        <f>J3</f>
        <v>návrh</v>
      </c>
      <c r="K115" s="12" t="str">
        <f>K3</f>
        <v>1-12 čerp</v>
      </c>
      <c r="L115" s="12"/>
      <c r="M115" s="13" t="s">
        <v>7</v>
      </c>
      <c r="N115" s="13" t="s">
        <v>135</v>
      </c>
    </row>
    <row r="116" spans="2:14" ht="12">
      <c r="B116" s="1" t="s">
        <v>70</v>
      </c>
      <c r="D116" s="1" t="s">
        <v>71</v>
      </c>
      <c r="H116" s="49">
        <v>4332</v>
      </c>
      <c r="I116" s="49">
        <v>4332</v>
      </c>
      <c r="J116" s="49">
        <v>4184</v>
      </c>
      <c r="K116" s="93">
        <v>4183.6</v>
      </c>
      <c r="L116" s="14">
        <f>ROUND(K116/J116*100,2)</f>
        <v>99.99</v>
      </c>
      <c r="M116" s="93">
        <v>4300</v>
      </c>
      <c r="N116" s="93">
        <v>4184</v>
      </c>
    </row>
    <row r="117" spans="2:14" ht="12">
      <c r="B117" s="19" t="s">
        <v>78</v>
      </c>
      <c r="C117" s="19" t="s">
        <v>27</v>
      </c>
      <c r="D117" s="19"/>
      <c r="E117" s="68"/>
      <c r="F117" s="19"/>
      <c r="G117" s="19"/>
      <c r="H117" s="20">
        <v>4332</v>
      </c>
      <c r="I117" s="20">
        <v>4332</v>
      </c>
      <c r="J117" s="20">
        <v>4184</v>
      </c>
      <c r="K117" s="21">
        <v>4183</v>
      </c>
      <c r="L117" s="94">
        <f>ROUND(K117/J117*100,2)</f>
        <v>99.98</v>
      </c>
      <c r="M117" s="93">
        <v>4300</v>
      </c>
      <c r="N117" s="93">
        <v>4184</v>
      </c>
    </row>
    <row r="118" spans="1:14" ht="12">
      <c r="A118" s="95"/>
      <c r="B118" s="95" t="s">
        <v>89</v>
      </c>
      <c r="C118" s="95"/>
      <c r="D118" s="95"/>
      <c r="E118" s="95"/>
      <c r="F118" s="95"/>
      <c r="G118" s="95"/>
      <c r="H118" s="96">
        <f>H116-H117</f>
        <v>0</v>
      </c>
      <c r="I118" s="96">
        <f>I116-I117</f>
        <v>0</v>
      </c>
      <c r="J118" s="96">
        <v>0</v>
      </c>
      <c r="K118" s="96">
        <f>K116-K117</f>
        <v>0.6000000000003638</v>
      </c>
      <c r="L118" s="97" t="e">
        <f>#REF!</f>
        <v>#REF!</v>
      </c>
      <c r="M118" s="97">
        <v>0</v>
      </c>
      <c r="N118" s="97">
        <f>N116-N117</f>
        <v>0</v>
      </c>
    </row>
    <row r="119" spans="1:14" ht="12">
      <c r="A119" s="98"/>
      <c r="B119" s="99"/>
      <c r="C119" s="99"/>
      <c r="D119" s="99"/>
      <c r="E119" s="99"/>
      <c r="F119" s="99"/>
      <c r="G119" s="99"/>
      <c r="H119" s="100" t="s">
        <v>1</v>
      </c>
      <c r="I119" s="100"/>
      <c r="J119" s="100"/>
      <c r="K119" s="101"/>
      <c r="L119" s="100"/>
      <c r="M119" s="100"/>
      <c r="N119" s="100"/>
    </row>
    <row r="120" spans="1:14" ht="12">
      <c r="A120" s="8"/>
      <c r="B120" s="8"/>
      <c r="C120" s="8"/>
      <c r="D120" s="8"/>
      <c r="E120" s="59"/>
      <c r="F120" s="8"/>
      <c r="G120" s="8"/>
      <c r="H120" s="9">
        <v>2008</v>
      </c>
      <c r="I120" s="9">
        <v>2008</v>
      </c>
      <c r="J120" s="9">
        <v>2009</v>
      </c>
      <c r="K120" s="9">
        <v>2009</v>
      </c>
      <c r="L120" s="9" t="s">
        <v>3</v>
      </c>
      <c r="M120" s="9">
        <v>2010</v>
      </c>
      <c r="N120" s="9">
        <v>2010</v>
      </c>
    </row>
    <row r="121" spans="1:14" ht="12">
      <c r="A121" s="10" t="s">
        <v>113</v>
      </c>
      <c r="B121" s="10"/>
      <c r="C121" s="10" t="s">
        <v>114</v>
      </c>
      <c r="D121" s="10"/>
      <c r="E121" s="11"/>
      <c r="F121" s="11"/>
      <c r="G121" s="11"/>
      <c r="H121" s="12">
        <f>H3</f>
        <v>0</v>
      </c>
      <c r="I121" s="12" t="str">
        <f>I3</f>
        <v>čerp.1-12</v>
      </c>
      <c r="J121" s="12" t="str">
        <f>J3</f>
        <v>návrh</v>
      </c>
      <c r="K121" s="12" t="str">
        <f>K3</f>
        <v>1-12 čerp</v>
      </c>
      <c r="L121" s="12"/>
      <c r="M121" s="13" t="s">
        <v>7</v>
      </c>
      <c r="N121" s="13" t="s">
        <v>134</v>
      </c>
    </row>
    <row r="122" spans="2:14" ht="12">
      <c r="B122" s="1" t="s">
        <v>70</v>
      </c>
      <c r="D122" s="1" t="s">
        <v>115</v>
      </c>
      <c r="H122" s="14">
        <v>850</v>
      </c>
      <c r="I122" s="14">
        <v>1130</v>
      </c>
      <c r="J122" s="14">
        <v>700</v>
      </c>
      <c r="K122" s="15">
        <v>604</v>
      </c>
      <c r="L122" s="14">
        <f>ROUND(K122/J122*100,2)</f>
        <v>86.29</v>
      </c>
      <c r="M122" s="36">
        <v>600</v>
      </c>
      <c r="N122" s="15">
        <f>350+375</f>
        <v>725</v>
      </c>
    </row>
    <row r="123" spans="4:14" ht="12">
      <c r="D123" s="1" t="s">
        <v>116</v>
      </c>
      <c r="H123" s="14"/>
      <c r="I123" s="14"/>
      <c r="J123" s="14"/>
      <c r="K123" s="15"/>
      <c r="L123" s="14"/>
      <c r="M123" s="36"/>
      <c r="N123" s="15" t="s">
        <v>1</v>
      </c>
    </row>
    <row r="124" spans="4:14" ht="12">
      <c r="D124" s="1" t="s">
        <v>117</v>
      </c>
      <c r="H124" s="14">
        <v>10</v>
      </c>
      <c r="I124" s="14" t="s">
        <v>1</v>
      </c>
      <c r="J124" s="14" t="s">
        <v>1</v>
      </c>
      <c r="K124" s="15" t="s">
        <v>1</v>
      </c>
      <c r="L124" s="14" t="s">
        <v>1</v>
      </c>
      <c r="M124" s="33"/>
      <c r="N124" s="34"/>
    </row>
    <row r="125" spans="4:14" ht="12">
      <c r="D125" s="1" t="s">
        <v>118</v>
      </c>
      <c r="H125" s="14">
        <v>15</v>
      </c>
      <c r="I125" s="14">
        <v>26</v>
      </c>
      <c r="J125" s="14">
        <v>30</v>
      </c>
      <c r="K125" s="15">
        <v>33.4</v>
      </c>
      <c r="L125" s="14">
        <f aca="true" t="shared" si="6" ref="L125:L133">ROUND(K125/J125*100,2)</f>
        <v>111.33</v>
      </c>
      <c r="M125" s="36">
        <v>25</v>
      </c>
      <c r="N125" s="15">
        <v>26</v>
      </c>
    </row>
    <row r="126" spans="4:14" ht="12">
      <c r="D126" s="1" t="s">
        <v>119</v>
      </c>
      <c r="H126" s="14">
        <v>260</v>
      </c>
      <c r="I126" s="14">
        <v>502</v>
      </c>
      <c r="J126" s="14">
        <v>400</v>
      </c>
      <c r="K126" s="15">
        <v>281</v>
      </c>
      <c r="L126" s="14">
        <f t="shared" si="6"/>
        <v>70.25</v>
      </c>
      <c r="M126" s="36">
        <v>300</v>
      </c>
      <c r="N126" s="15">
        <v>157</v>
      </c>
    </row>
    <row r="127" spans="4:14" ht="12">
      <c r="D127" s="1" t="s">
        <v>120</v>
      </c>
      <c r="H127" s="14">
        <v>-33</v>
      </c>
      <c r="I127" s="14">
        <v>-45</v>
      </c>
      <c r="J127" s="14">
        <v>-45</v>
      </c>
      <c r="K127" s="15">
        <v>-15</v>
      </c>
      <c r="L127" s="14">
        <f t="shared" si="6"/>
        <v>33.33</v>
      </c>
      <c r="M127" s="62">
        <v>-25</v>
      </c>
      <c r="N127" s="34"/>
    </row>
    <row r="128" spans="4:14" ht="12">
      <c r="D128" s="1" t="s">
        <v>121</v>
      </c>
      <c r="H128" s="14">
        <v>559</v>
      </c>
      <c r="I128" s="14">
        <v>704</v>
      </c>
      <c r="J128" s="14">
        <v>700</v>
      </c>
      <c r="K128" s="15">
        <v>768.7</v>
      </c>
      <c r="L128" s="14">
        <f t="shared" si="6"/>
        <v>109.81</v>
      </c>
      <c r="M128" s="36">
        <v>775</v>
      </c>
      <c r="N128" s="27">
        <v>807</v>
      </c>
    </row>
    <row r="129" spans="4:14" ht="12">
      <c r="D129" s="1" t="s">
        <v>122</v>
      </c>
      <c r="H129" s="14">
        <v>94</v>
      </c>
      <c r="I129" s="14">
        <v>65</v>
      </c>
      <c r="J129" s="14">
        <v>60</v>
      </c>
      <c r="K129" s="15">
        <v>135.7</v>
      </c>
      <c r="L129" s="14">
        <f t="shared" si="6"/>
        <v>226.17</v>
      </c>
      <c r="M129" s="36">
        <v>150</v>
      </c>
      <c r="N129" s="27">
        <f>119+1</f>
        <v>120</v>
      </c>
    </row>
    <row r="130" spans="4:14" ht="12">
      <c r="D130" s="107" t="s">
        <v>123</v>
      </c>
      <c r="E130" s="107"/>
      <c r="F130" s="1" t="s">
        <v>1</v>
      </c>
      <c r="G130" s="1" t="s">
        <v>1</v>
      </c>
      <c r="H130" s="14"/>
      <c r="I130" s="14"/>
      <c r="J130" s="14">
        <v>200</v>
      </c>
      <c r="K130" s="15">
        <v>240.8</v>
      </c>
      <c r="L130" s="14">
        <f t="shared" si="6"/>
        <v>120.4</v>
      </c>
      <c r="M130" s="36">
        <v>250</v>
      </c>
      <c r="N130" s="27">
        <f>0+3+56</f>
        <v>59</v>
      </c>
    </row>
    <row r="131" spans="4:14" ht="12">
      <c r="D131" s="1" t="s">
        <v>124</v>
      </c>
      <c r="H131" s="14">
        <v>240</v>
      </c>
      <c r="I131" s="14">
        <v>796</v>
      </c>
      <c r="J131" s="14">
        <v>700</v>
      </c>
      <c r="K131" s="15">
        <v>880.7</v>
      </c>
      <c r="L131" s="14">
        <f t="shared" si="6"/>
        <v>125.81</v>
      </c>
      <c r="M131" s="36">
        <v>900</v>
      </c>
      <c r="N131" s="27">
        <v>753</v>
      </c>
    </row>
    <row r="132" spans="4:14" ht="12">
      <c r="D132" s="1" t="s">
        <v>125</v>
      </c>
      <c r="H132" s="14">
        <v>600</v>
      </c>
      <c r="I132" s="14">
        <v>600</v>
      </c>
      <c r="J132" s="14">
        <v>1000</v>
      </c>
      <c r="K132" s="15">
        <v>1000</v>
      </c>
      <c r="L132" s="14">
        <f t="shared" si="6"/>
        <v>100</v>
      </c>
      <c r="M132" s="36">
        <v>1000</v>
      </c>
      <c r="N132" s="27">
        <v>1000</v>
      </c>
    </row>
    <row r="133" spans="4:14" ht="12">
      <c r="D133" s="1" t="s">
        <v>126</v>
      </c>
      <c r="H133" s="14">
        <v>7</v>
      </c>
      <c r="I133" s="14">
        <v>9</v>
      </c>
      <c r="J133" s="14">
        <v>9</v>
      </c>
      <c r="K133" s="42">
        <v>30.4</v>
      </c>
      <c r="L133" s="14">
        <f t="shared" si="6"/>
        <v>337.78</v>
      </c>
      <c r="M133" s="36">
        <v>30</v>
      </c>
      <c r="N133" s="27">
        <f>53+44</f>
        <v>97</v>
      </c>
    </row>
    <row r="134" spans="4:14" ht="12">
      <c r="D134" s="1" t="s">
        <v>127</v>
      </c>
      <c r="H134" s="14">
        <v>300</v>
      </c>
      <c r="I134" s="14">
        <v>900</v>
      </c>
      <c r="J134" s="14">
        <v>0</v>
      </c>
      <c r="K134" s="15"/>
      <c r="L134" s="14" t="s">
        <v>1</v>
      </c>
      <c r="M134" s="36" t="s">
        <v>1</v>
      </c>
      <c r="N134" s="27"/>
    </row>
    <row r="135" spans="4:14" ht="12">
      <c r="D135" s="1" t="s">
        <v>128</v>
      </c>
      <c r="H135" s="14"/>
      <c r="I135" s="14"/>
      <c r="J135" s="14">
        <v>1500</v>
      </c>
      <c r="K135" s="15"/>
      <c r="L135" s="14">
        <f>ROUND(K135/J135*100,2)</f>
        <v>0</v>
      </c>
      <c r="M135" s="36" t="s">
        <v>74</v>
      </c>
      <c r="N135" s="27" t="s">
        <v>74</v>
      </c>
    </row>
    <row r="136" spans="2:14" ht="12">
      <c r="B136" s="19" t="s">
        <v>15</v>
      </c>
      <c r="C136" s="19"/>
      <c r="D136" s="19"/>
      <c r="E136" s="19"/>
      <c r="F136" s="19"/>
      <c r="G136" s="19"/>
      <c r="H136" s="20">
        <f>SUM(H122:H135)</f>
        <v>2902</v>
      </c>
      <c r="I136" s="20">
        <f>SUM(I122:I135)</f>
        <v>4687</v>
      </c>
      <c r="J136" s="22">
        <f>SUM(J122:J135)</f>
        <v>5254</v>
      </c>
      <c r="K136" s="21">
        <f>SUM(K122:K135)</f>
        <v>3959.7000000000003</v>
      </c>
      <c r="L136" s="22">
        <f>ROUND(K136/J136*100,2)</f>
        <v>75.37</v>
      </c>
      <c r="M136" s="37">
        <f>SUM(M122:M135)</f>
        <v>4005</v>
      </c>
      <c r="N136" s="23">
        <f>SUM(N122:N135)</f>
        <v>3744</v>
      </c>
    </row>
    <row r="137" spans="2:14" ht="12">
      <c r="B137" s="1" t="s">
        <v>78</v>
      </c>
      <c r="D137" s="1" t="s">
        <v>129</v>
      </c>
      <c r="H137" s="14">
        <v>515</v>
      </c>
      <c r="I137" s="14">
        <v>515</v>
      </c>
      <c r="J137" s="62">
        <v>618</v>
      </c>
      <c r="K137" s="27">
        <v>618</v>
      </c>
      <c r="L137" s="14">
        <f>ROUND(K137/J137*100,2)</f>
        <v>100</v>
      </c>
      <c r="M137" s="36">
        <v>1030</v>
      </c>
      <c r="N137" s="27">
        <v>1030</v>
      </c>
    </row>
    <row r="138" spans="4:14" ht="12">
      <c r="D138" s="1" t="s">
        <v>130</v>
      </c>
      <c r="H138" s="14">
        <v>912</v>
      </c>
      <c r="I138" s="14">
        <v>875</v>
      </c>
      <c r="J138" s="102">
        <v>800</v>
      </c>
      <c r="K138" s="27">
        <v>300</v>
      </c>
      <c r="L138" s="14">
        <f>ROUND(K138/J138*100,2)</f>
        <v>37.5</v>
      </c>
      <c r="M138" s="36">
        <v>1020</v>
      </c>
      <c r="N138" s="27">
        <v>796</v>
      </c>
    </row>
    <row r="139" spans="4:14" ht="12">
      <c r="D139" s="1" t="s">
        <v>131</v>
      </c>
      <c r="H139" s="14">
        <v>500</v>
      </c>
      <c r="I139" s="14">
        <v>538</v>
      </c>
      <c r="J139" s="62">
        <v>400</v>
      </c>
      <c r="K139" s="27">
        <v>306</v>
      </c>
      <c r="L139" s="14">
        <f>ROUND(K139/J139*100,2)</f>
        <v>76.5</v>
      </c>
      <c r="M139" s="36" t="s">
        <v>74</v>
      </c>
      <c r="N139" s="27" t="s">
        <v>74</v>
      </c>
    </row>
    <row r="140" spans="4:14" ht="12">
      <c r="D140" s="1" t="s">
        <v>132</v>
      </c>
      <c r="H140" s="14"/>
      <c r="I140" s="14"/>
      <c r="J140" s="62"/>
      <c r="K140" s="27">
        <v>124.6</v>
      </c>
      <c r="L140" s="14"/>
      <c r="M140" s="36" t="s">
        <v>1</v>
      </c>
      <c r="N140" s="27" t="s">
        <v>1</v>
      </c>
    </row>
    <row r="141" spans="4:14" ht="12">
      <c r="D141" s="2" t="s">
        <v>133</v>
      </c>
      <c r="H141" s="14">
        <v>200</v>
      </c>
      <c r="I141" s="14">
        <v>150</v>
      </c>
      <c r="J141" s="62">
        <v>500</v>
      </c>
      <c r="K141" s="27">
        <v>600</v>
      </c>
      <c r="L141" s="14">
        <f>ROUND(K141/J141*100,2)</f>
        <v>120</v>
      </c>
      <c r="M141" s="36">
        <v>100</v>
      </c>
      <c r="N141" s="27">
        <v>107</v>
      </c>
    </row>
    <row r="142" spans="2:14" ht="12">
      <c r="B142" s="19" t="s">
        <v>65</v>
      </c>
      <c r="C142" s="19"/>
      <c r="D142" s="19"/>
      <c r="E142" s="19"/>
      <c r="F142" s="19"/>
      <c r="G142" s="19"/>
      <c r="H142" s="20">
        <f>SUM(H137:H141)</f>
        <v>2127</v>
      </c>
      <c r="I142" s="20">
        <f>SUM(I137:I141)</f>
        <v>2078</v>
      </c>
      <c r="J142" s="103">
        <f>SUM(J137:J141)</f>
        <v>2318</v>
      </c>
      <c r="K142" s="21">
        <f>SUM(K137:K141)</f>
        <v>1948.6</v>
      </c>
      <c r="L142" s="20">
        <f>ROUND(K142/J142*100,2)</f>
        <v>84.06</v>
      </c>
      <c r="M142" s="104">
        <f>SUM(M137:M141)</f>
        <v>2150</v>
      </c>
      <c r="N142" s="93">
        <f>SUM(N137:N141)</f>
        <v>1933</v>
      </c>
    </row>
    <row r="143" spans="1:14" ht="12">
      <c r="A143" s="52"/>
      <c r="B143" s="52" t="s">
        <v>89</v>
      </c>
      <c r="C143" s="52"/>
      <c r="D143" s="52"/>
      <c r="E143" s="52"/>
      <c r="F143" s="52"/>
      <c r="G143" s="52"/>
      <c r="H143" s="53">
        <f>H136-H142</f>
        <v>775</v>
      </c>
      <c r="I143" s="53">
        <f>I136-I142</f>
        <v>2609</v>
      </c>
      <c r="J143" s="96">
        <f>J136-J142</f>
        <v>2936</v>
      </c>
      <c r="K143" s="53">
        <f>K136-K142</f>
        <v>2011.1000000000004</v>
      </c>
      <c r="L143" s="96"/>
      <c r="M143" s="90">
        <f>M136-M142</f>
        <v>1855</v>
      </c>
      <c r="N143" s="96">
        <f>N136-N142</f>
        <v>1811</v>
      </c>
    </row>
    <row r="144" spans="5:12" ht="12">
      <c r="E144" s="73"/>
      <c r="H144" s="14"/>
      <c r="I144" s="14"/>
      <c r="J144" s="14"/>
      <c r="K144" s="15"/>
      <c r="L144" s="14"/>
    </row>
    <row r="145" spans="1:14" ht="12">
      <c r="A145" s="8"/>
      <c r="B145" s="8"/>
      <c r="C145" s="8"/>
      <c r="D145" s="8"/>
      <c r="E145" s="59"/>
      <c r="F145" s="8"/>
      <c r="G145" s="8"/>
      <c r="H145" s="9"/>
      <c r="I145" s="9"/>
      <c r="J145" s="9"/>
      <c r="K145" s="9"/>
      <c r="L145" s="9"/>
      <c r="M145" s="9"/>
      <c r="N145" s="9">
        <v>2010</v>
      </c>
    </row>
    <row r="147" spans="1:14" ht="12">
      <c r="A147" s="67" t="s">
        <v>155</v>
      </c>
      <c r="M147" s="1" t="s">
        <v>138</v>
      </c>
      <c r="N147" s="1" t="s">
        <v>139</v>
      </c>
    </row>
    <row r="148" spans="2:14" ht="12">
      <c r="B148" s="1" t="s">
        <v>136</v>
      </c>
      <c r="C148" s="1" t="s">
        <v>137</v>
      </c>
      <c r="M148" s="1">
        <f>M56</f>
        <v>-1655</v>
      </c>
      <c r="N148" s="1">
        <f>N56</f>
        <v>-1944.5</v>
      </c>
    </row>
    <row r="149" spans="2:14" ht="12">
      <c r="B149" s="1" t="s">
        <v>140</v>
      </c>
      <c r="C149" s="1" t="s">
        <v>72</v>
      </c>
      <c r="M149" s="1">
        <f>M85</f>
        <v>-200</v>
      </c>
      <c r="N149" s="1">
        <f>N85</f>
        <v>0</v>
      </c>
    </row>
    <row r="150" spans="2:14" ht="12">
      <c r="B150" s="1" t="s">
        <v>141</v>
      </c>
      <c r="C150" s="1" t="s">
        <v>143</v>
      </c>
      <c r="M150" s="1">
        <f>M106</f>
        <v>0</v>
      </c>
      <c r="N150" s="1">
        <f>N106</f>
        <v>0</v>
      </c>
    </row>
    <row r="151" spans="2:14" ht="12">
      <c r="B151" s="1" t="s">
        <v>142</v>
      </c>
      <c r="C151" s="1" t="s">
        <v>144</v>
      </c>
      <c r="M151" s="1">
        <f>M112</f>
        <v>0</v>
      </c>
      <c r="N151" s="1">
        <f>N112</f>
        <v>0</v>
      </c>
    </row>
    <row r="152" spans="2:14" ht="12">
      <c r="B152" s="1" t="s">
        <v>145</v>
      </c>
      <c r="C152" s="1" t="s">
        <v>112</v>
      </c>
      <c r="M152" s="1">
        <f>M118</f>
        <v>0</v>
      </c>
      <c r="N152" s="1">
        <f>N118</f>
        <v>0</v>
      </c>
    </row>
    <row r="153" spans="2:14" ht="12">
      <c r="B153" s="1" t="s">
        <v>146</v>
      </c>
      <c r="C153" s="1" t="s">
        <v>114</v>
      </c>
      <c r="M153" s="1">
        <f>M143</f>
        <v>1855</v>
      </c>
      <c r="N153" s="1">
        <f>N143</f>
        <v>1811</v>
      </c>
    </row>
    <row r="154" spans="13:14" ht="12">
      <c r="M154" s="1">
        <f>SUM(M148:M153)</f>
        <v>0</v>
      </c>
      <c r="N154" s="1">
        <f>SUM(N148:N153)</f>
        <v>-133.5</v>
      </c>
    </row>
    <row r="156" ht="12">
      <c r="A156" s="67" t="s">
        <v>150</v>
      </c>
    </row>
    <row r="158" spans="2:6" ht="12">
      <c r="B158" s="1" t="s">
        <v>151</v>
      </c>
      <c r="F158" s="108">
        <v>24058033</v>
      </c>
    </row>
    <row r="159" spans="2:6" ht="12">
      <c r="B159" s="1" t="s">
        <v>152</v>
      </c>
      <c r="F159" s="108">
        <v>20375730</v>
      </c>
    </row>
    <row r="160" spans="2:6" ht="12">
      <c r="B160" s="1" t="s">
        <v>153</v>
      </c>
      <c r="F160" s="1" t="s">
        <v>154</v>
      </c>
    </row>
  </sheetData>
  <mergeCells count="2">
    <mergeCell ref="N101:N104"/>
    <mergeCell ref="D130:E13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6" r:id="rId1"/>
  <rowBreaks count="3" manualBreakCount="3">
    <brk id="58" max="255" man="1"/>
    <brk id="8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Botek</cp:lastModifiedBy>
  <cp:lastPrinted>2011-02-02T14:04:48Z</cp:lastPrinted>
  <dcterms:created xsi:type="dcterms:W3CDTF">2011-01-28T21:49:46Z</dcterms:created>
  <dcterms:modified xsi:type="dcterms:W3CDTF">2011-03-28T09:42:33Z</dcterms:modified>
  <cp:category/>
  <cp:version/>
  <cp:contentType/>
  <cp:contentStatus/>
</cp:coreProperties>
</file>