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0"/>
  </bookViews>
  <sheets>
    <sheet name="Provoz" sheetId="1" r:id="rId1"/>
    <sheet name="Repre" sheetId="2" r:id="rId2"/>
    <sheet name="SCM" sheetId="3" r:id="rId3"/>
    <sheet name="Shrnuti" sheetId="4" r:id="rId4"/>
  </sheets>
  <definedNames>
    <definedName name="_xlnm.Print_Area" localSheetId="0">'Provoz'!$A$1:$I$202</definedName>
    <definedName name="_xlnm.Print_Area" localSheetId="1">'Repre'!$A$1:$I$196</definedName>
    <definedName name="_xlnm.Print_Area" localSheetId="2">'SCM'!$A$1:$I$196</definedName>
    <definedName name="_xlnm.Print_Area" localSheetId="3">'Shrnuti'!$A$1:$F$173</definedName>
    <definedName name="Excel_BuiltIn_Print_Area" localSheetId="3">'Shrnuti'!$A$1:$I$173</definedName>
    <definedName name="Excel_BuiltIn_Print_Area" localSheetId="0">'Provoz'!$A$1:$H$202</definedName>
    <definedName name="Excel_BuiltIn_Print_Area" localSheetId="1">'Repre'!$A$1:$H$115</definedName>
    <definedName name="Excel_BuiltIn_Print_Area" localSheetId="2">'SCM'!$A$1:$H$37</definedName>
    <definedName name="Excel_BuiltIn_Print_Area" localSheetId="3">'Shrnuti'!$A$1:$G$6</definedName>
    <definedName name="Excel_BuiltIn_Print_Area_3">'Shrnuti'!$A$1:$H$6</definedName>
    <definedName name="Excel_BuiltIn_Print_Area_4_1_1">'Shrnuti'!$A$1:$H$6</definedName>
    <definedName name="Excel_BuiltIn_Print_Area_4_1_1_1">'Shrnuti'!$A$1:$H$6</definedName>
    <definedName name="Excel_BuiltIn_Print_Area_2_1_1_1_1">'Repre'!$A$1:$G$115</definedName>
    <definedName name="Excel_BuiltIn_Print_Area_3_1_1_1">'SCM'!$A$1:$G$37</definedName>
    <definedName name="Excel_BuiltIn_Print_Area_1_1_1_1_1">'Provoz'!$A$1:$G$202</definedName>
    <definedName name="Excel_BuiltIn_Print_Area_1_1_1_1_1_1">'Provoz'!$A$1:$F$202</definedName>
    <definedName name="Excel_BuiltIn_Print_Area_2_1_1_1_1_1">'Repre'!$A$1:$E$115</definedName>
    <definedName name="Excel_BuiltIn_Print_Area_3_1_1_1_1">'SCM'!$A$1:$E$37</definedName>
    <definedName name="Excel_BuiltIn_Print_Area_1_1_1_1_1_1_1">'Provoz'!$A$1:$E$202</definedName>
    <definedName name="Excel_BuiltIn_Print_Area_4_1_1_1_1">'Shrnuti'!$A$1:$F$6</definedName>
  </definedNames>
  <calcPr fullCalcOnLoad="1"/>
</workbook>
</file>

<file path=xl/sharedStrings.xml><?xml version="1.0" encoding="utf-8"?>
<sst xmlns="http://schemas.openxmlformats.org/spreadsheetml/2006/main" count="398" uniqueCount="195">
  <si>
    <t>Rozpočet České asociace stolního tenisu 2014 (tis.Kč)</t>
  </si>
  <si>
    <t>stav k datu</t>
  </si>
  <si>
    <t>Úprava ke dni 3.6.2014</t>
  </si>
  <si>
    <t>1.kapitola</t>
  </si>
  <si>
    <t xml:space="preserve">Provozní financování </t>
  </si>
  <si>
    <t>návrh</t>
  </si>
  <si>
    <t>skutečnost k datu</t>
  </si>
  <si>
    <t>A.Příjmy</t>
  </si>
  <si>
    <t>MŠMT - Program V - Org.sportu</t>
  </si>
  <si>
    <t>APK - servisní služby</t>
  </si>
  <si>
    <t>Sponzorské příjmy, reklama</t>
  </si>
  <si>
    <t>Dotace WT Olomouc 2014</t>
  </si>
  <si>
    <t>Prodej sportovního materiálu</t>
  </si>
  <si>
    <t>Registrační poplatky</t>
  </si>
  <si>
    <t>Evidenční poplatky</t>
  </si>
  <si>
    <t>Poplatky za přestupy</t>
  </si>
  <si>
    <t>Vklady do soutěží</t>
  </si>
  <si>
    <t>Příjmy z činnosti komisí (školení)</t>
  </si>
  <si>
    <t>Pokuty</t>
  </si>
  <si>
    <t>Ostatní příjmy</t>
  </si>
  <si>
    <t>Příjmy z organizace akcí</t>
  </si>
  <si>
    <t>Výnosové úroky z B.Ú.</t>
  </si>
  <si>
    <t>Kursové zisky</t>
  </si>
  <si>
    <t>Dary</t>
  </si>
  <si>
    <t>A.Příjmy celkem</t>
  </si>
  <si>
    <t>B.Výdaje</t>
  </si>
  <si>
    <t>B1.Výdaje sekretariátu a VV</t>
  </si>
  <si>
    <t>Drobný materiál (medaile, poháry)</t>
  </si>
  <si>
    <t>Kancelářské potřeby a HIM do 40 tis.</t>
  </si>
  <si>
    <t>Sportovní materiál</t>
  </si>
  <si>
    <t>PHM (stř. 10, 57)</t>
  </si>
  <si>
    <t>Energie</t>
  </si>
  <si>
    <t>Opravy a údržba</t>
  </si>
  <si>
    <t>Cestovné celkem</t>
  </si>
  <si>
    <t xml:space="preserve"> - z toho: režijní</t>
  </si>
  <si>
    <t xml:space="preserve"> - z toho: VV</t>
  </si>
  <si>
    <t>Výdaje na pohoštění</t>
  </si>
  <si>
    <t>Vedení účetnictví</t>
  </si>
  <si>
    <t>Nájemné (Strahov), nebo změna sídla</t>
  </si>
  <si>
    <t>Spoje (telefony, internet)</t>
  </si>
  <si>
    <t>Ostatní služby</t>
  </si>
  <si>
    <t>Právní a ekonomické poradenství</t>
  </si>
  <si>
    <t>Přepravné</t>
  </si>
  <si>
    <t>Nákup drobného nehmotného majetku</t>
  </si>
  <si>
    <t>Mzdy</t>
  </si>
  <si>
    <t>Odměny pro VV</t>
  </si>
  <si>
    <t>Odměny ostatní</t>
  </si>
  <si>
    <t>Zdravotní a sociální pojištění</t>
  </si>
  <si>
    <t>Sociální Výdaje (stravenky, živ.poj.)</t>
  </si>
  <si>
    <t>Kursové ztráty</t>
  </si>
  <si>
    <t>Bankovní poplatky</t>
  </si>
  <si>
    <t>Úroky</t>
  </si>
  <si>
    <t>Pojistné (majetek)</t>
  </si>
  <si>
    <t>Galavečer</t>
  </si>
  <si>
    <t>Síň slávy</t>
  </si>
  <si>
    <t>B2. Výdaje KVS</t>
  </si>
  <si>
    <t>Materiál (PHM)</t>
  </si>
  <si>
    <t>Cestovné</t>
  </si>
  <si>
    <t>Odměny dle dohod</t>
  </si>
  <si>
    <t>B2.Výdaje KVS</t>
  </si>
  <si>
    <t>B3. Výdaje STK</t>
  </si>
  <si>
    <t>Materiál</t>
  </si>
  <si>
    <t>Služby</t>
  </si>
  <si>
    <t>B3.Výdaje STK</t>
  </si>
  <si>
    <t>B4. Výdaje Komise registrační</t>
  </si>
  <si>
    <t>B4. Výdaje KOBBST</t>
  </si>
  <si>
    <t>B5. Výdaje KR (stř. 16, 52)</t>
  </si>
  <si>
    <t>Náklady na školení/semináře (stř.52)</t>
  </si>
  <si>
    <t>B5.Výdaje KR</t>
  </si>
  <si>
    <t>B6. Výdaje KM</t>
  </si>
  <si>
    <t>B6.Výdaje KM</t>
  </si>
  <si>
    <t>B7. Výdaje TMK</t>
  </si>
  <si>
    <t>B7.Výdaje TMK</t>
  </si>
  <si>
    <t>Celkem výdaje na schůzovní činnost komisí</t>
  </si>
  <si>
    <t>B.8 Rozhodčí – zahraničí výjezdy</t>
  </si>
  <si>
    <t>Odměny</t>
  </si>
  <si>
    <t>B.8 Rozhodčí – zahraničí</t>
  </si>
  <si>
    <t>B8. Školení trenérů+učebnice (zpracování)</t>
  </si>
  <si>
    <t>B8.Školení trenérů</t>
  </si>
  <si>
    <t>B9. Ředitel soutěží</t>
  </si>
  <si>
    <t>B9.Ředitel soutěží</t>
  </si>
  <si>
    <t>B10.Propagace +média</t>
  </si>
  <si>
    <t xml:space="preserve"> - z toho: www stránky (tvorba STIS)</t>
  </si>
  <si>
    <t>- z toho: výjezdy med. pracovníka</t>
  </si>
  <si>
    <t>Brožura - Extraliga žen</t>
  </si>
  <si>
    <t>Mzdy (vč. Soc a zdrav)</t>
  </si>
  <si>
    <t>B10.Propagace</t>
  </si>
  <si>
    <t>B11.Konference</t>
  </si>
  <si>
    <t>B.12 SW-club</t>
  </si>
  <si>
    <t>B.13 Arb.komise</t>
  </si>
  <si>
    <t>B.14 Komisaři</t>
  </si>
  <si>
    <t>B.15 Příspěvek ČKMV</t>
  </si>
  <si>
    <t>B.16 Dozorčí rada</t>
  </si>
  <si>
    <t>Celkem Výdaje na aparát a komise</t>
  </si>
  <si>
    <t>C1. Akce – MČR jedn. Dospělí + U21</t>
  </si>
  <si>
    <t>Odměny za umístění</t>
  </si>
  <si>
    <t>C1.Akce – MČR jedn.Dospělí</t>
  </si>
  <si>
    <t>C2. Akce – MČR jedn.  (DOR)</t>
  </si>
  <si>
    <t>Odměny rozhodčím</t>
  </si>
  <si>
    <t>C2.Akce – MČR jedn (DOR)</t>
  </si>
  <si>
    <t>C3. Akce – MČR jedn.  (MŽ)</t>
  </si>
  <si>
    <t>C3.Akce – MČR jedn.mladší žactvo</t>
  </si>
  <si>
    <t>C4. Akce – MČR jedn. (SŽ)</t>
  </si>
  <si>
    <t>C4.Akce – MČR jedn.starší žactvo</t>
  </si>
  <si>
    <t>C5. Akce – MČR druž. st. A dor.</t>
  </si>
  <si>
    <t>C5.Akce – MČR druž. St a dor.</t>
  </si>
  <si>
    <t>C6. Extraliga žen – aktiv</t>
  </si>
  <si>
    <t>C6. Extraliga</t>
  </si>
  <si>
    <t>C6. Český pohár</t>
  </si>
  <si>
    <t>Celkem Výdaje na soutěže</t>
  </si>
  <si>
    <t>Mimořádné položky 2014</t>
  </si>
  <si>
    <r>
      <t xml:space="preserve">Projekty „Rada Krajů 2014“ </t>
    </r>
    <r>
      <rPr>
        <i/>
        <sz val="7"/>
        <rFont val="Arial"/>
        <family val="2"/>
      </rPr>
      <t>(Dotace pro KSST + projekty klubů + podpora pořadatelů BTM)</t>
    </r>
  </si>
  <si>
    <t>Projekty pro celé hnutí</t>
  </si>
  <si>
    <t>Dofinancování reprezentace</t>
  </si>
  <si>
    <t>Dofinancování SpS</t>
  </si>
  <si>
    <t>Solidarita s malými svazy</t>
  </si>
  <si>
    <t>Příprava WT 2014</t>
  </si>
  <si>
    <t>Hledáme budoucí olympioniky+regionální tr.kempy mládeže</t>
  </si>
  <si>
    <t>Rezerva z nedotačních peněz</t>
  </si>
  <si>
    <t>Rezerva z dotačních peněz</t>
  </si>
  <si>
    <t>Celkem Výdaje v 1.kapitole</t>
  </si>
  <si>
    <t>Bilance 1.kapitoly</t>
  </si>
  <si>
    <t>2.kapitola</t>
  </si>
  <si>
    <t>Reprezentace ČR</t>
  </si>
  <si>
    <t xml:space="preserve">A.Příjmy </t>
  </si>
  <si>
    <t>Dotace MŠMT (reprezentace)</t>
  </si>
  <si>
    <t>Dotace MŠMT (talent.mládež)</t>
  </si>
  <si>
    <t>ČOV (MŠMT) – přímý příspěvek</t>
  </si>
  <si>
    <t>ČOV – Nutrend</t>
  </si>
  <si>
    <t>ČOV – spec.projekty</t>
  </si>
  <si>
    <t>ČOV – trenéři mládeže</t>
  </si>
  <si>
    <t>Jiné příjmy (JOOLA)</t>
  </si>
  <si>
    <t>Příjmy od samoplátců</t>
  </si>
  <si>
    <t>Příjmy ze soutěží (ENL)</t>
  </si>
  <si>
    <t>Dofinancování z provoz.fin.</t>
  </si>
  <si>
    <t>B1. Soustředění (VT)</t>
  </si>
  <si>
    <t>B1.Soustředění (VT)</t>
  </si>
  <si>
    <t>B2. Turnaje – dospělí</t>
  </si>
  <si>
    <t>PHM</t>
  </si>
  <si>
    <t>Cestovné, diety</t>
  </si>
  <si>
    <t>Letenky, jízdné, hospitality</t>
  </si>
  <si>
    <t>Příspěvek hráčům PRO TOUR</t>
  </si>
  <si>
    <t>Odměny za ranking ITTF</t>
  </si>
  <si>
    <t>Startovné</t>
  </si>
  <si>
    <t xml:space="preserve">Víza </t>
  </si>
  <si>
    <t>Pojistné</t>
  </si>
  <si>
    <t>B2.Turnaje – dospělí</t>
  </si>
  <si>
    <t>B3. ME – dospělí (DEN + ME MIX ROU)</t>
  </si>
  <si>
    <t xml:space="preserve">Poplatky, Víza </t>
  </si>
  <si>
    <t>B3.ME – dospělí</t>
  </si>
  <si>
    <t>B4. MS – dospělí</t>
  </si>
  <si>
    <t>B4.MS – dospělí</t>
  </si>
  <si>
    <t>B5.Mezistátní utkání (ENL)</t>
  </si>
  <si>
    <t>Pořadatelská služba</t>
  </si>
  <si>
    <t xml:space="preserve">Odměny hráčům </t>
  </si>
  <si>
    <t>B6.OH+kvalifikace – repre dospělí</t>
  </si>
  <si>
    <t>B6.OH kvalifikace – repre dospělí</t>
  </si>
  <si>
    <t>Celkem výdaje repre dospělí</t>
  </si>
  <si>
    <t>C1. Soustředění – mládež (VT)</t>
  </si>
  <si>
    <t>Služby (ubytování, nájmy hal)</t>
  </si>
  <si>
    <t>C2. Turnaje – mládež (stř.31, 33)</t>
  </si>
  <si>
    <t>Ostatní náklady</t>
  </si>
  <si>
    <t>C2.Turnaje – mládež</t>
  </si>
  <si>
    <t>C3. MEJ</t>
  </si>
  <si>
    <t>C3.MEJ</t>
  </si>
  <si>
    <t>C4. MS</t>
  </si>
  <si>
    <t>Celkem výdaje repre mládež</t>
  </si>
  <si>
    <t>C5. Ostatní položky dle návrhu KVS</t>
  </si>
  <si>
    <t>Celkem výdaje v 2.kapitole</t>
  </si>
  <si>
    <t>Bilance 2.kapitoly</t>
  </si>
  <si>
    <t>3.kapitola</t>
  </si>
  <si>
    <t>SCM + Sport.třídy</t>
  </si>
  <si>
    <t>Dotace MŠMT</t>
  </si>
  <si>
    <t>Jiné příjmy</t>
  </si>
  <si>
    <t>B1. Výdaje SCM</t>
  </si>
  <si>
    <t>Vydané dotace pro SCM</t>
  </si>
  <si>
    <t>Služby spojené v VT SCM</t>
  </si>
  <si>
    <t>Služby (stáže)</t>
  </si>
  <si>
    <t>Platy trenérů repre mládeže</t>
  </si>
  <si>
    <t>Platy trenérů SCM</t>
  </si>
  <si>
    <t>Odměny, dohody</t>
  </si>
  <si>
    <t>Repre mládeže</t>
  </si>
  <si>
    <t>B.2 Reprezentace mládeže</t>
  </si>
  <si>
    <t>B3. Výdaje SpS</t>
  </si>
  <si>
    <t>B4.Rezerva - po navýšení</t>
  </si>
  <si>
    <t>Celkem náklady v 3.kapitole</t>
  </si>
  <si>
    <t>Bilance 3.kapitoly</t>
  </si>
  <si>
    <t>Výdaje</t>
  </si>
  <si>
    <t>Příjmy</t>
  </si>
  <si>
    <t>Bilance</t>
  </si>
  <si>
    <t>Provozní financování</t>
  </si>
  <si>
    <t>v tis. Kč</t>
  </si>
  <si>
    <t>Reprezentace</t>
  </si>
  <si>
    <t>SCM+sport.třídy+talent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</si>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</sst>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7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0" fillId="2" borderId="1" xfId="0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3" borderId="1" xfId="0" applyNumberFormat="1" applyFont="1" applyFill="1" applyBorder="1" applyAlignment="1">
      <alignment/>
    </xf>
    <xf numFmtId="164" fontId="3" fillId="0" borderId="1" xfId="0" applyFont="1" applyBorder="1" applyAlignment="1">
      <alignment horizontal="right"/>
    </xf>
    <xf numFmtId="164" fontId="2" fillId="2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0" borderId="0" xfId="0" applyFont="1" applyAlignment="1">
      <alignment horizontal="right"/>
    </xf>
    <xf numFmtId="164" fontId="2" fillId="0" borderId="1" xfId="0" applyFont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right" vertical="center"/>
    </xf>
    <xf numFmtId="164" fontId="0" fillId="0" borderId="1" xfId="0" applyFont="1" applyBorder="1" applyAlignment="1">
      <alignment horizontal="right" vertical="center"/>
    </xf>
    <xf numFmtId="164" fontId="0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 textRotation="90"/>
    </xf>
    <xf numFmtId="164" fontId="0" fillId="3" borderId="1" xfId="0" applyNumberFormat="1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 vertical="center" textRotation="90" wrapText="1"/>
    </xf>
    <xf numFmtId="164" fontId="0" fillId="2" borderId="1" xfId="0" applyFont="1" applyFill="1" applyBorder="1" applyAlignment="1">
      <alignment horizontal="center" vertical="center" textRotation="90"/>
    </xf>
    <xf numFmtId="164" fontId="1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textRotation="90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1" xfId="0" applyFont="1" applyFill="1" applyBorder="1" applyAlignment="1">
      <alignment horizontal="right"/>
    </xf>
    <xf numFmtId="164" fontId="2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6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view="pageBreakPreview" zoomScaleSheetLayoutView="100" workbookViewId="0" topLeftCell="A37">
      <selection activeCell="I59" sqref="I59"/>
    </sheetView>
  </sheetViews>
  <sheetFormatPr defaultColWidth="12.57421875" defaultRowHeight="12.75"/>
  <cols>
    <col min="1" max="1" width="26.00390625" style="1" customWidth="1"/>
    <col min="2" max="2" width="33.7109375" style="1" customWidth="1"/>
    <col min="3" max="3" width="0" style="2" hidden="1" customWidth="1"/>
    <col min="4" max="6" width="0" style="1" hidden="1" customWidth="1"/>
    <col min="7" max="7" width="0" style="3" hidden="1" customWidth="1"/>
    <col min="8" max="8" width="0" style="4" hidden="1" customWidth="1"/>
    <col min="9" max="16384" width="11.57421875" style="1" customWidth="1"/>
  </cols>
  <sheetData>
    <row r="1" spans="1:8" ht="12.75">
      <c r="A1" s="5" t="s">
        <v>0</v>
      </c>
      <c r="B1" s="5"/>
      <c r="C1" s="6" t="s">
        <v>1</v>
      </c>
      <c r="D1" s="7">
        <v>40633</v>
      </c>
      <c r="E1" s="7">
        <v>40683</v>
      </c>
      <c r="F1" s="7">
        <v>40786</v>
      </c>
      <c r="G1" s="8">
        <v>40908</v>
      </c>
      <c r="H1" s="9">
        <v>2013</v>
      </c>
    </row>
    <row r="2" spans="1:9" ht="12.75">
      <c r="A2" s="5" t="s">
        <v>2</v>
      </c>
      <c r="B2" s="5"/>
      <c r="C2" s="10">
        <v>2011</v>
      </c>
      <c r="D2" s="5">
        <v>2011</v>
      </c>
      <c r="E2" s="5">
        <v>2011</v>
      </c>
      <c r="F2" s="5">
        <v>2011</v>
      </c>
      <c r="G2" s="11">
        <v>2011</v>
      </c>
      <c r="H2" s="9"/>
      <c r="I2" s="12">
        <v>2014</v>
      </c>
    </row>
    <row r="3" spans="1:9" ht="12.75">
      <c r="A3" s="5" t="s">
        <v>3</v>
      </c>
      <c r="B3" s="5" t="s">
        <v>4</v>
      </c>
      <c r="C3" s="10" t="s">
        <v>5</v>
      </c>
      <c r="D3" s="5" t="s">
        <v>6</v>
      </c>
      <c r="E3" s="5" t="s">
        <v>6</v>
      </c>
      <c r="F3" s="5" t="s">
        <v>6</v>
      </c>
      <c r="G3" s="11" t="s">
        <v>6</v>
      </c>
      <c r="H3" s="9" t="s">
        <v>5</v>
      </c>
      <c r="I3" s="12" t="s">
        <v>5</v>
      </c>
    </row>
    <row r="4" spans="1:8" ht="12.75">
      <c r="A4" s="13" t="s">
        <v>7</v>
      </c>
      <c r="B4" s="13"/>
      <c r="C4" s="13"/>
      <c r="D4" s="13"/>
      <c r="E4" s="13"/>
      <c r="F4" s="13"/>
      <c r="G4" s="14"/>
      <c r="H4" s="15"/>
    </row>
    <row r="5" spans="1:9" ht="12.75">
      <c r="A5" s="16"/>
      <c r="B5" s="16" t="s">
        <v>8</v>
      </c>
      <c r="C5" s="6">
        <v>2794</v>
      </c>
      <c r="D5" s="16">
        <v>0</v>
      </c>
      <c r="E5" s="16">
        <v>2794</v>
      </c>
      <c r="F5" s="16">
        <v>2794</v>
      </c>
      <c r="G5" s="14">
        <v>2794</v>
      </c>
      <c r="H5" s="15">
        <v>8000</v>
      </c>
      <c r="I5" s="16">
        <v>9500</v>
      </c>
    </row>
    <row r="6" spans="1:9" ht="12.75">
      <c r="A6" s="16"/>
      <c r="B6" s="16" t="s">
        <v>9</v>
      </c>
      <c r="C6" s="6">
        <v>0</v>
      </c>
      <c r="D6" s="16">
        <v>0</v>
      </c>
      <c r="E6" s="16">
        <v>0</v>
      </c>
      <c r="F6" s="16">
        <v>0</v>
      </c>
      <c r="G6" s="14">
        <v>0</v>
      </c>
      <c r="H6" s="15"/>
      <c r="I6" s="16">
        <v>50</v>
      </c>
    </row>
    <row r="7" spans="1:9" ht="12.75">
      <c r="A7" s="16"/>
      <c r="B7" s="16" t="s">
        <v>10</v>
      </c>
      <c r="C7" s="6">
        <v>200</v>
      </c>
      <c r="D7" s="16">
        <v>0</v>
      </c>
      <c r="E7" s="16">
        <v>33</v>
      </c>
      <c r="F7" s="16">
        <v>33</v>
      </c>
      <c r="G7" s="14">
        <v>33</v>
      </c>
      <c r="H7" s="15">
        <v>500</v>
      </c>
      <c r="I7" s="16">
        <v>500</v>
      </c>
    </row>
    <row r="8" spans="1:9" ht="12.75">
      <c r="A8" s="16"/>
      <c r="B8" s="16" t="s">
        <v>11</v>
      </c>
      <c r="C8" s="17">
        <v>150</v>
      </c>
      <c r="D8" s="18">
        <v>13</v>
      </c>
      <c r="E8" s="16">
        <v>15</v>
      </c>
      <c r="F8" s="16">
        <v>19</v>
      </c>
      <c r="G8" s="14">
        <v>32</v>
      </c>
      <c r="H8" s="15"/>
      <c r="I8" s="16">
        <v>500</v>
      </c>
    </row>
    <row r="9" spans="1:9" ht="12.75">
      <c r="A9" s="16"/>
      <c r="B9" s="16" t="s">
        <v>12</v>
      </c>
      <c r="C9" s="17"/>
      <c r="D9" s="18">
        <v>0</v>
      </c>
      <c r="E9" s="16">
        <v>0</v>
      </c>
      <c r="F9" s="16">
        <v>0</v>
      </c>
      <c r="G9" s="14">
        <f>221+8</f>
        <v>229</v>
      </c>
      <c r="H9" s="15">
        <v>600</v>
      </c>
      <c r="I9" s="16">
        <v>0</v>
      </c>
    </row>
    <row r="10" spans="1:9" ht="12.75">
      <c r="A10" s="16"/>
      <c r="B10" s="16" t="s">
        <v>13</v>
      </c>
      <c r="C10" s="6">
        <v>150</v>
      </c>
      <c r="D10" s="16">
        <v>5</v>
      </c>
      <c r="E10" s="16">
        <v>6</v>
      </c>
      <c r="F10" s="16">
        <v>14</v>
      </c>
      <c r="G10" s="14">
        <v>29</v>
      </c>
      <c r="H10" s="15">
        <v>20</v>
      </c>
      <c r="I10" s="16">
        <v>25</v>
      </c>
    </row>
    <row r="11" spans="1:9" ht="12.75">
      <c r="A11" s="16"/>
      <c r="B11" s="16" t="s">
        <v>14</v>
      </c>
      <c r="C11" s="6">
        <v>800</v>
      </c>
      <c r="D11" s="16">
        <v>86</v>
      </c>
      <c r="E11" s="16">
        <v>188</v>
      </c>
      <c r="F11" s="19">
        <f>638+21</f>
        <v>659</v>
      </c>
      <c r="G11" s="14">
        <v>1012</v>
      </c>
      <c r="H11" s="15">
        <v>700</v>
      </c>
      <c r="I11" s="16">
        <v>650</v>
      </c>
    </row>
    <row r="12" spans="1:9" ht="12.75">
      <c r="A12" s="16"/>
      <c r="B12" s="16" t="s">
        <v>15</v>
      </c>
      <c r="C12" s="6">
        <v>100</v>
      </c>
      <c r="D12" s="16">
        <v>2</v>
      </c>
      <c r="E12" s="16">
        <v>2</v>
      </c>
      <c r="F12" s="19">
        <f>48</f>
        <v>48</v>
      </c>
      <c r="G12" s="14">
        <v>81</v>
      </c>
      <c r="H12" s="15">
        <v>150</v>
      </c>
      <c r="I12" s="16">
        <v>150</v>
      </c>
    </row>
    <row r="13" spans="1:9" ht="12.75">
      <c r="A13" s="16"/>
      <c r="B13" s="16" t="s">
        <v>16</v>
      </c>
      <c r="C13" s="6">
        <v>800</v>
      </c>
      <c r="D13" s="16">
        <v>0</v>
      </c>
      <c r="E13" s="16">
        <v>0</v>
      </c>
      <c r="F13" s="19">
        <f>389+5</f>
        <v>394</v>
      </c>
      <c r="G13" s="14">
        <v>649</v>
      </c>
      <c r="H13" s="15">
        <v>650</v>
      </c>
      <c r="I13" s="16">
        <v>700</v>
      </c>
    </row>
    <row r="14" spans="1:9" ht="12.75">
      <c r="A14" s="16"/>
      <c r="B14" s="16" t="s">
        <v>17</v>
      </c>
      <c r="C14" s="6">
        <v>0</v>
      </c>
      <c r="D14" s="16">
        <v>0</v>
      </c>
      <c r="E14" s="16">
        <v>6</v>
      </c>
      <c r="F14" s="16">
        <v>52</v>
      </c>
      <c r="G14" s="14">
        <v>68</v>
      </c>
      <c r="H14" s="15">
        <v>50</v>
      </c>
      <c r="I14" s="16">
        <v>30</v>
      </c>
    </row>
    <row r="15" spans="1:9" ht="12.75">
      <c r="A15" s="16"/>
      <c r="B15" s="16" t="s">
        <v>18</v>
      </c>
      <c r="C15" s="6">
        <v>0</v>
      </c>
      <c r="D15" s="16">
        <v>13</v>
      </c>
      <c r="E15" s="16">
        <v>23</v>
      </c>
      <c r="F15" s="16">
        <v>72</v>
      </c>
      <c r="G15" s="14">
        <v>116</v>
      </c>
      <c r="H15" s="15">
        <v>50</v>
      </c>
      <c r="I15" s="16">
        <v>100</v>
      </c>
    </row>
    <row r="16" spans="1:9" ht="12.75">
      <c r="A16" s="16"/>
      <c r="B16" s="16" t="s">
        <v>19</v>
      </c>
      <c r="C16" s="6">
        <v>50</v>
      </c>
      <c r="D16" s="16">
        <v>0</v>
      </c>
      <c r="E16" s="16">
        <v>0</v>
      </c>
      <c r="F16" s="16">
        <v>156</v>
      </c>
      <c r="G16" s="14">
        <v>25</v>
      </c>
      <c r="H16" s="15"/>
      <c r="I16" s="16"/>
    </row>
    <row r="17" spans="1:9" ht="12.75">
      <c r="A17" s="16"/>
      <c r="B17" s="16" t="s">
        <v>20</v>
      </c>
      <c r="C17" s="6">
        <v>0</v>
      </c>
      <c r="D17" s="16">
        <v>0</v>
      </c>
      <c r="E17" s="16">
        <v>200</v>
      </c>
      <c r="F17" s="16">
        <v>300</v>
      </c>
      <c r="G17" s="14">
        <v>300</v>
      </c>
      <c r="H17" s="15">
        <v>1500</v>
      </c>
      <c r="I17" s="16">
        <v>0</v>
      </c>
    </row>
    <row r="18" spans="1:9" ht="12.75">
      <c r="A18" s="16"/>
      <c r="B18" s="16" t="s">
        <v>21</v>
      </c>
      <c r="C18" s="6">
        <v>50</v>
      </c>
      <c r="D18" s="16">
        <f>8+1</f>
        <v>9</v>
      </c>
      <c r="E18" s="19">
        <f>11+1</f>
        <v>12</v>
      </c>
      <c r="F18" s="19">
        <f>35</f>
        <v>35</v>
      </c>
      <c r="G18" s="14">
        <v>96</v>
      </c>
      <c r="H18" s="15">
        <v>100</v>
      </c>
      <c r="I18" s="16">
        <v>50</v>
      </c>
    </row>
    <row r="19" spans="1:9" ht="12.75">
      <c r="A19" s="16"/>
      <c r="B19" s="16" t="s">
        <v>22</v>
      </c>
      <c r="C19" s="6">
        <v>0</v>
      </c>
      <c r="D19" s="16">
        <v>15</v>
      </c>
      <c r="E19" s="16">
        <v>15</v>
      </c>
      <c r="F19" s="16">
        <v>15</v>
      </c>
      <c r="G19" s="14">
        <v>33</v>
      </c>
      <c r="H19" s="15">
        <v>0</v>
      </c>
      <c r="I19" s="16">
        <v>0</v>
      </c>
    </row>
    <row r="20" spans="1:9" ht="12.75">
      <c r="A20" s="16"/>
      <c r="B20" s="16" t="s">
        <v>23</v>
      </c>
      <c r="C20" s="6">
        <v>0</v>
      </c>
      <c r="D20" s="16">
        <v>29</v>
      </c>
      <c r="E20" s="16">
        <v>29</v>
      </c>
      <c r="F20" s="16">
        <v>29</v>
      </c>
      <c r="G20" s="14">
        <v>80</v>
      </c>
      <c r="H20" s="15">
        <v>0</v>
      </c>
      <c r="I20" s="16">
        <v>0</v>
      </c>
    </row>
    <row r="21" spans="1:9" ht="12.75">
      <c r="A21" s="5" t="s">
        <v>24</v>
      </c>
      <c r="B21" s="5"/>
      <c r="C21" s="10">
        <f>SUM(C5:C18)</f>
        <v>5094</v>
      </c>
      <c r="D21" s="5">
        <f>SUM(D5:D20)</f>
        <v>172</v>
      </c>
      <c r="E21" s="5">
        <f>SUM(E5:E20)</f>
        <v>3323</v>
      </c>
      <c r="F21" s="5">
        <f>SUM(F5:F20)</f>
        <v>4620</v>
      </c>
      <c r="G21" s="11">
        <f>SUM(G5:G20)</f>
        <v>5577</v>
      </c>
      <c r="H21" s="20">
        <f>SUM(H5:H20)</f>
        <v>12320</v>
      </c>
      <c r="I21" s="5">
        <f>SUM(I5:I20)</f>
        <v>12255</v>
      </c>
    </row>
    <row r="22" spans="1:9" ht="12.75">
      <c r="A22" s="13" t="s">
        <v>25</v>
      </c>
      <c r="B22" s="13"/>
      <c r="C22" s="13"/>
      <c r="D22" s="13"/>
      <c r="E22" s="13"/>
      <c r="F22" s="13"/>
      <c r="G22" s="14"/>
      <c r="H22" s="15"/>
      <c r="I22" s="16"/>
    </row>
    <row r="23" spans="1:9" ht="12.75">
      <c r="A23" s="21" t="s">
        <v>26</v>
      </c>
      <c r="B23" s="16" t="s">
        <v>27</v>
      </c>
      <c r="C23" s="6"/>
      <c r="D23" s="16">
        <f>1+3</f>
        <v>4</v>
      </c>
      <c r="E23" s="16">
        <v>5</v>
      </c>
      <c r="F23" s="16">
        <f>2+3</f>
        <v>5</v>
      </c>
      <c r="G23" s="14">
        <v>13</v>
      </c>
      <c r="H23" s="15">
        <v>60</v>
      </c>
      <c r="I23" s="16">
        <v>60</v>
      </c>
    </row>
    <row r="24" spans="1:9" ht="12.75">
      <c r="A24" s="21"/>
      <c r="B24" s="16" t="s">
        <v>28</v>
      </c>
      <c r="C24" s="6">
        <v>48</v>
      </c>
      <c r="D24" s="16">
        <v>8</v>
      </c>
      <c r="E24" s="16">
        <v>16</v>
      </c>
      <c r="F24" s="16">
        <f>19</f>
        <v>19</v>
      </c>
      <c r="G24" s="14">
        <v>27</v>
      </c>
      <c r="H24" s="15">
        <v>100</v>
      </c>
      <c r="I24" s="16">
        <v>100</v>
      </c>
    </row>
    <row r="25" spans="1:9" ht="12.75">
      <c r="A25" s="21"/>
      <c r="B25" s="16" t="s">
        <v>29</v>
      </c>
      <c r="C25" s="6"/>
      <c r="D25" s="16">
        <v>35</v>
      </c>
      <c r="E25" s="16">
        <v>35</v>
      </c>
      <c r="F25" s="16">
        <f>35</f>
        <v>35</v>
      </c>
      <c r="G25" s="14">
        <v>35</v>
      </c>
      <c r="H25" s="15">
        <v>35</v>
      </c>
      <c r="I25" s="16">
        <v>100</v>
      </c>
    </row>
    <row r="26" spans="1:9" ht="12.75">
      <c r="A26" s="21"/>
      <c r="B26" s="16" t="s">
        <v>30</v>
      </c>
      <c r="C26" s="6"/>
      <c r="D26" s="16">
        <v>16</v>
      </c>
      <c r="E26" s="16">
        <v>16</v>
      </c>
      <c r="F26" s="16">
        <f>24+9</f>
        <v>33</v>
      </c>
      <c r="G26" s="14">
        <f>9+26+14</f>
        <v>49</v>
      </c>
      <c r="H26" s="15">
        <v>50</v>
      </c>
      <c r="I26" s="16">
        <v>125</v>
      </c>
    </row>
    <row r="27" spans="1:9" ht="12.75">
      <c r="A27" s="21"/>
      <c r="B27" s="16" t="s">
        <v>31</v>
      </c>
      <c r="C27" s="6">
        <v>36</v>
      </c>
      <c r="D27" s="16">
        <f>3</f>
        <v>3</v>
      </c>
      <c r="E27" s="16">
        <v>10</v>
      </c>
      <c r="F27" s="16">
        <f>13</f>
        <v>13</v>
      </c>
      <c r="G27" s="14">
        <f>32+3</f>
        <v>35</v>
      </c>
      <c r="H27" s="15">
        <v>40</v>
      </c>
      <c r="I27" s="16">
        <v>40</v>
      </c>
    </row>
    <row r="28" spans="1:9" ht="12.75">
      <c r="A28" s="21"/>
      <c r="B28" s="16" t="s">
        <v>32</v>
      </c>
      <c r="C28" s="6"/>
      <c r="D28" s="16">
        <v>2</v>
      </c>
      <c r="E28" s="16">
        <v>2</v>
      </c>
      <c r="F28" s="16">
        <v>23</v>
      </c>
      <c r="G28" s="14">
        <f>2</f>
        <v>2</v>
      </c>
      <c r="H28" s="15">
        <v>5</v>
      </c>
      <c r="I28" s="16">
        <v>5</v>
      </c>
    </row>
    <row r="29" spans="1:9" ht="12.75">
      <c r="A29" s="21"/>
      <c r="B29" s="16" t="s">
        <v>33</v>
      </c>
      <c r="C29" s="6"/>
      <c r="D29" s="19">
        <f>D30+D31</f>
        <v>23</v>
      </c>
      <c r="E29" s="19">
        <f>E30+E31</f>
        <v>34</v>
      </c>
      <c r="F29" s="19">
        <f>F30+F31</f>
        <v>34</v>
      </c>
      <c r="G29" s="22">
        <f>G30+G31</f>
        <v>60</v>
      </c>
      <c r="H29" s="15">
        <v>60</v>
      </c>
      <c r="I29" s="16">
        <v>150</v>
      </c>
    </row>
    <row r="30" spans="1:9" ht="12.75">
      <c r="A30" s="21"/>
      <c r="B30" s="15" t="s">
        <v>34</v>
      </c>
      <c r="C30" s="23"/>
      <c r="D30" s="15">
        <v>7</v>
      </c>
      <c r="E30" s="15">
        <v>14</v>
      </c>
      <c r="F30" s="15">
        <v>14</v>
      </c>
      <c r="G30" s="24">
        <v>27</v>
      </c>
      <c r="H30" s="15">
        <v>15</v>
      </c>
      <c r="I30" s="15">
        <v>30</v>
      </c>
    </row>
    <row r="31" spans="1:9" ht="12.75">
      <c r="A31" s="21"/>
      <c r="B31" s="15" t="s">
        <v>35</v>
      </c>
      <c r="C31" s="23"/>
      <c r="D31" s="15">
        <v>16</v>
      </c>
      <c r="E31" s="15">
        <v>20</v>
      </c>
      <c r="F31" s="15">
        <v>20</v>
      </c>
      <c r="G31" s="14">
        <f>33</f>
        <v>33</v>
      </c>
      <c r="H31" s="15">
        <v>45</v>
      </c>
      <c r="I31" s="15">
        <v>120</v>
      </c>
    </row>
    <row r="32" spans="1:9" ht="12.75">
      <c r="A32" s="21"/>
      <c r="B32" s="16" t="s">
        <v>36</v>
      </c>
      <c r="C32" s="6"/>
      <c r="D32" s="16">
        <v>0</v>
      </c>
      <c r="E32" s="16">
        <v>0</v>
      </c>
      <c r="F32" s="16">
        <v>1</v>
      </c>
      <c r="G32" s="14">
        <v>1</v>
      </c>
      <c r="H32" s="15">
        <v>10</v>
      </c>
      <c r="I32" s="16">
        <v>30</v>
      </c>
    </row>
    <row r="33" spans="1:9" ht="12.75">
      <c r="A33" s="21"/>
      <c r="B33" s="16" t="s">
        <v>37</v>
      </c>
      <c r="C33" s="6">
        <v>120</v>
      </c>
      <c r="D33" s="16">
        <v>20</v>
      </c>
      <c r="E33" s="16">
        <v>46</v>
      </c>
      <c r="F33" s="16">
        <v>73</v>
      </c>
      <c r="G33" s="14">
        <v>146</v>
      </c>
      <c r="H33" s="15">
        <v>45</v>
      </c>
      <c r="I33" s="16">
        <v>55</v>
      </c>
    </row>
    <row r="34" spans="1:9" ht="12.75">
      <c r="A34" s="21"/>
      <c r="B34" s="16" t="s">
        <v>38</v>
      </c>
      <c r="C34" s="6">
        <v>138</v>
      </c>
      <c r="D34" s="16">
        <f>12+3</f>
        <v>15</v>
      </c>
      <c r="E34" s="16">
        <v>37</v>
      </c>
      <c r="F34" s="16">
        <v>60</v>
      </c>
      <c r="G34" s="14">
        <v>149</v>
      </c>
      <c r="H34" s="15">
        <v>250</v>
      </c>
      <c r="I34" s="16">
        <v>250</v>
      </c>
    </row>
    <row r="35" spans="1:9" ht="12.75">
      <c r="A35" s="21"/>
      <c r="B35" s="16" t="s">
        <v>39</v>
      </c>
      <c r="C35" s="6">
        <v>120</v>
      </c>
      <c r="D35" s="16">
        <f>6+6+2</f>
        <v>14</v>
      </c>
      <c r="E35" s="19">
        <f>3+10+8+2</f>
        <v>23</v>
      </c>
      <c r="F35" s="16">
        <f>6+18+14</f>
        <v>38</v>
      </c>
      <c r="G35" s="14">
        <f>9+30+25</f>
        <v>64</v>
      </c>
      <c r="H35" s="15">
        <v>60</v>
      </c>
      <c r="I35" s="16">
        <v>60</v>
      </c>
    </row>
    <row r="36" spans="1:9" ht="12.75">
      <c r="A36" s="21"/>
      <c r="B36" s="16" t="s">
        <v>40</v>
      </c>
      <c r="C36" s="6"/>
      <c r="D36" s="16">
        <v>13</v>
      </c>
      <c r="E36" s="16">
        <v>14</v>
      </c>
      <c r="F36" s="16">
        <f>14</f>
        <v>14</v>
      </c>
      <c r="G36" s="14">
        <f>72+77</f>
        <v>149</v>
      </c>
      <c r="H36" s="15">
        <v>0</v>
      </c>
      <c r="I36" s="16">
        <v>0</v>
      </c>
    </row>
    <row r="37" spans="1:9" ht="12.75">
      <c r="A37" s="21"/>
      <c r="B37" s="16" t="s">
        <v>41</v>
      </c>
      <c r="C37" s="6"/>
      <c r="D37" s="16">
        <v>0</v>
      </c>
      <c r="E37" s="16">
        <v>125</v>
      </c>
      <c r="F37" s="16">
        <v>125</v>
      </c>
      <c r="G37" s="14">
        <v>125</v>
      </c>
      <c r="H37" s="15">
        <v>50</v>
      </c>
      <c r="I37" s="16">
        <v>50</v>
      </c>
    </row>
    <row r="38" spans="1:9" ht="12.75">
      <c r="A38" s="21"/>
      <c r="B38" s="16" t="s">
        <v>42</v>
      </c>
      <c r="C38" s="6"/>
      <c r="D38" s="16">
        <v>0</v>
      </c>
      <c r="E38" s="16">
        <v>0</v>
      </c>
      <c r="F38" s="16">
        <v>0</v>
      </c>
      <c r="G38" s="14">
        <v>0</v>
      </c>
      <c r="H38" s="15">
        <v>0</v>
      </c>
      <c r="I38" s="16"/>
    </row>
    <row r="39" spans="1:9" ht="12.75">
      <c r="A39" s="21"/>
      <c r="B39" s="16" t="s">
        <v>43</v>
      </c>
      <c r="C39" s="6"/>
      <c r="D39" s="16"/>
      <c r="E39" s="16"/>
      <c r="F39" s="16"/>
      <c r="G39" s="14"/>
      <c r="H39" s="15">
        <v>30</v>
      </c>
      <c r="I39" s="16">
        <v>30</v>
      </c>
    </row>
    <row r="40" spans="1:9" ht="12.75">
      <c r="A40" s="21"/>
      <c r="B40" s="16" t="s">
        <v>44</v>
      </c>
      <c r="C40" s="6">
        <v>678</v>
      </c>
      <c r="D40" s="16">
        <v>180</v>
      </c>
      <c r="E40" s="16">
        <v>240</v>
      </c>
      <c r="F40" s="16">
        <v>410</v>
      </c>
      <c r="G40" s="14">
        <v>695</v>
      </c>
      <c r="H40" s="15">
        <v>850</v>
      </c>
      <c r="I40" s="16">
        <v>1050</v>
      </c>
    </row>
    <row r="41" spans="1:9" ht="12.75">
      <c r="A41" s="21"/>
      <c r="B41" s="16" t="s">
        <v>45</v>
      </c>
      <c r="C41" s="6">
        <v>513</v>
      </c>
      <c r="D41" s="16">
        <v>234</v>
      </c>
      <c r="E41" s="19">
        <f>27+207</f>
        <v>234</v>
      </c>
      <c r="F41" s="16">
        <f>234+36+50</f>
        <v>320</v>
      </c>
      <c r="G41" s="14">
        <f>207+135+113-72</f>
        <v>383</v>
      </c>
      <c r="H41" s="15">
        <v>400</v>
      </c>
      <c r="I41" s="16">
        <v>400</v>
      </c>
    </row>
    <row r="42" spans="1:9" ht="12.75">
      <c r="A42" s="21"/>
      <c r="B42" s="16" t="s">
        <v>46</v>
      </c>
      <c r="C42" s="6">
        <v>42</v>
      </c>
      <c r="D42" s="16">
        <v>21</v>
      </c>
      <c r="E42" s="16">
        <v>21</v>
      </c>
      <c r="F42" s="16">
        <v>42</v>
      </c>
      <c r="G42" s="14">
        <f>104-42</f>
        <v>62</v>
      </c>
      <c r="H42" s="15">
        <v>150</v>
      </c>
      <c r="I42" s="16">
        <v>0</v>
      </c>
    </row>
    <row r="43" spans="1:9" ht="12.75">
      <c r="A43" s="21"/>
      <c r="B43" s="16" t="s">
        <v>47</v>
      </c>
      <c r="C43" s="6">
        <v>230</v>
      </c>
      <c r="D43" s="16">
        <f>45+16</f>
        <v>61</v>
      </c>
      <c r="E43" s="19">
        <f>21+61</f>
        <v>82</v>
      </c>
      <c r="F43" s="16">
        <f>37+105</f>
        <v>142</v>
      </c>
      <c r="G43" s="14">
        <f>63+174+4</f>
        <v>241</v>
      </c>
      <c r="H43" s="25">
        <v>300</v>
      </c>
      <c r="I43" s="16">
        <v>400</v>
      </c>
    </row>
    <row r="44" spans="1:9" ht="12.75">
      <c r="A44" s="21"/>
      <c r="B44" s="16" t="s">
        <v>48</v>
      </c>
      <c r="C44" s="6"/>
      <c r="D44" s="16">
        <v>21</v>
      </c>
      <c r="E44" s="16">
        <v>31</v>
      </c>
      <c r="F44" s="16">
        <f>16+4+25+5</f>
        <v>50</v>
      </c>
      <c r="G44" s="14">
        <f>28+6+42+8</f>
        <v>84</v>
      </c>
      <c r="H44" s="15">
        <v>80</v>
      </c>
      <c r="I44" s="16">
        <v>50</v>
      </c>
    </row>
    <row r="45" spans="1:9" ht="12.75">
      <c r="A45" s="21"/>
      <c r="B45" s="16" t="s">
        <v>49</v>
      </c>
      <c r="C45" s="6"/>
      <c r="D45" s="16">
        <v>13</v>
      </c>
      <c r="E45" s="16">
        <v>14</v>
      </c>
      <c r="F45" s="16">
        <v>63</v>
      </c>
      <c r="G45" s="14">
        <v>100</v>
      </c>
      <c r="H45" s="15">
        <v>150</v>
      </c>
      <c r="I45" s="16">
        <v>30</v>
      </c>
    </row>
    <row r="46" spans="1:9" ht="12.75">
      <c r="A46" s="21"/>
      <c r="B46" s="16" t="s">
        <v>50</v>
      </c>
      <c r="C46" s="6"/>
      <c r="D46" s="16">
        <v>6</v>
      </c>
      <c r="E46" s="16">
        <v>9</v>
      </c>
      <c r="F46" s="16">
        <v>15</v>
      </c>
      <c r="G46" s="14">
        <v>23</v>
      </c>
      <c r="H46" s="15">
        <v>30</v>
      </c>
      <c r="I46" s="16">
        <v>6</v>
      </c>
    </row>
    <row r="47" spans="1:9" ht="12.75">
      <c r="A47" s="21"/>
      <c r="B47" s="16" t="s">
        <v>51</v>
      </c>
      <c r="C47" s="6"/>
      <c r="D47" s="16"/>
      <c r="E47" s="16"/>
      <c r="F47" s="16"/>
      <c r="G47" s="14"/>
      <c r="H47" s="15">
        <v>0</v>
      </c>
      <c r="I47" s="16">
        <v>0</v>
      </c>
    </row>
    <row r="48" spans="1:9" ht="12.75">
      <c r="A48" s="21"/>
      <c r="B48" s="16" t="s">
        <v>52</v>
      </c>
      <c r="C48" s="6"/>
      <c r="D48" s="16">
        <v>0</v>
      </c>
      <c r="E48" s="16">
        <v>2</v>
      </c>
      <c r="F48" s="16">
        <v>2</v>
      </c>
      <c r="G48" s="14">
        <v>5</v>
      </c>
      <c r="H48" s="15">
        <v>10</v>
      </c>
      <c r="I48" s="16">
        <v>15</v>
      </c>
    </row>
    <row r="49" spans="1:9" ht="12.75">
      <c r="A49" s="21"/>
      <c r="B49" s="16" t="s">
        <v>53</v>
      </c>
      <c r="C49" s="6"/>
      <c r="D49" s="16"/>
      <c r="E49" s="16"/>
      <c r="F49" s="16"/>
      <c r="G49" s="14"/>
      <c r="H49" s="15">
        <v>100</v>
      </c>
      <c r="I49" s="16">
        <v>100</v>
      </c>
    </row>
    <row r="50" spans="1:9" ht="12.75">
      <c r="A50" s="21"/>
      <c r="B50" s="16" t="s">
        <v>54</v>
      </c>
      <c r="C50" s="6"/>
      <c r="D50" s="16"/>
      <c r="E50" s="16"/>
      <c r="F50" s="16"/>
      <c r="G50" s="14"/>
      <c r="H50" s="15">
        <v>60</v>
      </c>
      <c r="I50" s="16">
        <v>60</v>
      </c>
    </row>
    <row r="51" spans="1:9" ht="12.75">
      <c r="A51" s="21"/>
      <c r="B51" s="16"/>
      <c r="C51" s="6"/>
      <c r="D51" s="16"/>
      <c r="E51" s="16"/>
      <c r="F51" s="16"/>
      <c r="G51" s="14"/>
      <c r="H51" s="15"/>
      <c r="I51" s="16"/>
    </row>
    <row r="52" spans="1:9" ht="12.75">
      <c r="A52" s="5" t="s">
        <v>26</v>
      </c>
      <c r="B52" s="5"/>
      <c r="C52" s="10">
        <f>SUM(C23:C51)</f>
        <v>1925</v>
      </c>
      <c r="D52" s="5">
        <f>SUM(D23:D51)-D30-D31</f>
        <v>689</v>
      </c>
      <c r="E52" s="5">
        <f>SUM(E23:E51)-E30-E31</f>
        <v>996</v>
      </c>
      <c r="F52" s="5">
        <f>SUM(F23:F51)-F30-F31</f>
        <v>1517</v>
      </c>
      <c r="G52" s="11">
        <f>SUM(G23:G51)-G30-G31</f>
        <v>2448</v>
      </c>
      <c r="H52" s="20">
        <f>SUM(H23:H51)</f>
        <v>2985</v>
      </c>
      <c r="I52" s="20">
        <f>SUM(I23:I51)</f>
        <v>3316</v>
      </c>
    </row>
    <row r="53" spans="1:9" ht="12.75" customHeight="1">
      <c r="A53" s="26" t="s">
        <v>55</v>
      </c>
      <c r="B53" s="16" t="s">
        <v>56</v>
      </c>
      <c r="C53" s="27">
        <v>290</v>
      </c>
      <c r="D53" s="21"/>
      <c r="E53" s="16">
        <v>0</v>
      </c>
      <c r="F53" s="16">
        <v>1</v>
      </c>
      <c r="G53" s="14">
        <v>5</v>
      </c>
      <c r="H53" s="28">
        <v>60</v>
      </c>
      <c r="I53" s="28">
        <v>200</v>
      </c>
    </row>
    <row r="54" spans="1:9" ht="12.75">
      <c r="A54" s="26"/>
      <c r="B54" s="16" t="s">
        <v>57</v>
      </c>
      <c r="C54" s="27"/>
      <c r="D54" s="21"/>
      <c r="E54" s="16">
        <v>1</v>
      </c>
      <c r="F54" s="16">
        <v>7</v>
      </c>
      <c r="G54" s="14">
        <f>7+2+1</f>
        <v>10</v>
      </c>
      <c r="H54" s="28"/>
      <c r="I54" s="28"/>
    </row>
    <row r="55" spans="1:9" ht="12.75">
      <c r="A55" s="26"/>
      <c r="B55" s="16" t="s">
        <v>39</v>
      </c>
      <c r="C55" s="27"/>
      <c r="D55" s="21"/>
      <c r="E55" s="16">
        <v>0</v>
      </c>
      <c r="F55" s="16">
        <v>0</v>
      </c>
      <c r="G55" s="14">
        <v>0</v>
      </c>
      <c r="H55" s="28"/>
      <c r="I55" s="28"/>
    </row>
    <row r="56" spans="1:9" ht="12.75">
      <c r="A56" s="26"/>
      <c r="B56" s="16" t="s">
        <v>44</v>
      </c>
      <c r="C56" s="27"/>
      <c r="D56" s="21"/>
      <c r="E56" s="16">
        <v>0</v>
      </c>
      <c r="F56" s="16">
        <v>0</v>
      </c>
      <c r="G56" s="14">
        <v>0</v>
      </c>
      <c r="H56" s="28"/>
      <c r="I56" s="28"/>
    </row>
    <row r="57" spans="1:9" ht="12.75">
      <c r="A57" s="26"/>
      <c r="B57" s="16" t="s">
        <v>58</v>
      </c>
      <c r="C57" s="27"/>
      <c r="D57" s="16">
        <v>30</v>
      </c>
      <c r="E57" s="16">
        <v>30</v>
      </c>
      <c r="F57" s="16">
        <v>56</v>
      </c>
      <c r="G57" s="14">
        <v>0</v>
      </c>
      <c r="H57" s="28"/>
      <c r="I57" s="28"/>
    </row>
    <row r="58" spans="1:9" ht="12.75">
      <c r="A58" s="5" t="s">
        <v>59</v>
      </c>
      <c r="B58" s="5"/>
      <c r="C58" s="27"/>
      <c r="D58" s="5">
        <f>SUM(D53:D57)</f>
        <v>30</v>
      </c>
      <c r="E58" s="5">
        <f>SUM(E53:E57)</f>
        <v>31</v>
      </c>
      <c r="F58" s="5">
        <f>SUM(F53:F57)</f>
        <v>64</v>
      </c>
      <c r="G58" s="11">
        <f>SUM(G53:G57)</f>
        <v>15</v>
      </c>
      <c r="H58" s="28"/>
      <c r="I58" s="28"/>
    </row>
    <row r="59" spans="1:9" ht="12.75" customHeight="1">
      <c r="A59" s="26" t="s">
        <v>60</v>
      </c>
      <c r="B59" s="16" t="s">
        <v>61</v>
      </c>
      <c r="C59" s="27"/>
      <c r="D59" s="16">
        <v>1</v>
      </c>
      <c r="E59" s="16">
        <v>1</v>
      </c>
      <c r="F59" s="16">
        <v>3</v>
      </c>
      <c r="G59" s="14">
        <f>3</f>
        <v>3</v>
      </c>
      <c r="H59" s="28">
        <v>25</v>
      </c>
      <c r="I59" s="28">
        <v>80</v>
      </c>
    </row>
    <row r="60" spans="1:9" ht="12.75">
      <c r="A60" s="26"/>
      <c r="B60" s="16" t="s">
        <v>57</v>
      </c>
      <c r="C60" s="27"/>
      <c r="D60" s="16">
        <v>6</v>
      </c>
      <c r="E60" s="16">
        <v>6</v>
      </c>
      <c r="F60" s="16">
        <v>15</v>
      </c>
      <c r="G60" s="14">
        <v>19</v>
      </c>
      <c r="H60" s="28"/>
      <c r="I60" s="28"/>
    </row>
    <row r="61" spans="1:9" ht="12.75">
      <c r="A61" s="26"/>
      <c r="B61" s="16" t="s">
        <v>62</v>
      </c>
      <c r="C61" s="27"/>
      <c r="D61" s="16">
        <v>3</v>
      </c>
      <c r="E61" s="16">
        <v>3</v>
      </c>
      <c r="F61" s="16">
        <v>5</v>
      </c>
      <c r="G61" s="14">
        <v>5</v>
      </c>
      <c r="H61" s="28"/>
      <c r="I61" s="28"/>
    </row>
    <row r="62" spans="1:9" ht="12.75">
      <c r="A62" s="26"/>
      <c r="B62" s="16" t="s">
        <v>39</v>
      </c>
      <c r="C62" s="27"/>
      <c r="D62" s="16">
        <v>7</v>
      </c>
      <c r="E62" s="16">
        <v>12</v>
      </c>
      <c r="F62" s="16">
        <v>17</v>
      </c>
      <c r="G62" s="14">
        <v>28</v>
      </c>
      <c r="H62" s="28"/>
      <c r="I62" s="28"/>
    </row>
    <row r="63" spans="1:9" ht="12.75">
      <c r="A63" s="26"/>
      <c r="B63" s="16" t="s">
        <v>44</v>
      </c>
      <c r="C63" s="27"/>
      <c r="D63" s="16">
        <v>0</v>
      </c>
      <c r="E63" s="16">
        <v>0</v>
      </c>
      <c r="F63" s="16">
        <v>0</v>
      </c>
      <c r="G63" s="14">
        <v>0</v>
      </c>
      <c r="H63" s="28"/>
      <c r="I63" s="28"/>
    </row>
    <row r="64" spans="1:9" ht="12.75">
      <c r="A64" s="26"/>
      <c r="B64" s="16" t="s">
        <v>58</v>
      </c>
      <c r="C64" s="27"/>
      <c r="D64" s="16">
        <v>20</v>
      </c>
      <c r="E64" s="16">
        <v>40</v>
      </c>
      <c r="F64" s="16">
        <v>40</v>
      </c>
      <c r="G64" s="14">
        <v>40</v>
      </c>
      <c r="H64" s="28"/>
      <c r="I64" s="28"/>
    </row>
    <row r="65" spans="1:9" ht="12.75">
      <c r="A65" s="5" t="s">
        <v>63</v>
      </c>
      <c r="B65" s="5"/>
      <c r="C65" s="27"/>
      <c r="D65" s="5">
        <f>SUM(D59:D64)</f>
        <v>37</v>
      </c>
      <c r="E65" s="5">
        <f>SUM(E59:E64)</f>
        <v>62</v>
      </c>
      <c r="F65" s="5">
        <f>SUM(F59:F64)</f>
        <v>80</v>
      </c>
      <c r="G65" s="11">
        <f>SUM(G59:G64)</f>
        <v>95</v>
      </c>
      <c r="H65" s="28"/>
      <c r="I65" s="28"/>
    </row>
    <row r="66" spans="1:9" ht="12.75" customHeight="1">
      <c r="A66" s="26" t="s">
        <v>64</v>
      </c>
      <c r="B66" s="16" t="s">
        <v>61</v>
      </c>
      <c r="C66" s="27"/>
      <c r="D66" s="16">
        <v>0</v>
      </c>
      <c r="E66" s="16">
        <v>0</v>
      </c>
      <c r="F66" s="16">
        <v>6</v>
      </c>
      <c r="G66" s="14">
        <v>6</v>
      </c>
      <c r="H66" s="28">
        <v>45</v>
      </c>
      <c r="I66" s="28">
        <v>45</v>
      </c>
    </row>
    <row r="67" spans="1:9" ht="12.75">
      <c r="A67" s="26"/>
      <c r="B67" s="16" t="s">
        <v>57</v>
      </c>
      <c r="C67" s="27"/>
      <c r="D67" s="16">
        <v>0</v>
      </c>
      <c r="E67" s="16">
        <v>0</v>
      </c>
      <c r="F67" s="16">
        <v>1</v>
      </c>
      <c r="G67" s="14">
        <v>1</v>
      </c>
      <c r="H67" s="28"/>
      <c r="I67" s="28"/>
    </row>
    <row r="68" spans="1:9" ht="12.75">
      <c r="A68" s="26"/>
      <c r="B68" s="16" t="s">
        <v>62</v>
      </c>
      <c r="C68" s="27"/>
      <c r="D68" s="16">
        <v>0</v>
      </c>
      <c r="E68" s="16">
        <v>0</v>
      </c>
      <c r="F68" s="16">
        <v>0</v>
      </c>
      <c r="G68" s="14">
        <v>0</v>
      </c>
      <c r="H68" s="28"/>
      <c r="I68" s="28"/>
    </row>
    <row r="69" spans="1:9" ht="12.75">
      <c r="A69" s="26"/>
      <c r="B69" s="16" t="s">
        <v>39</v>
      </c>
      <c r="C69" s="27"/>
      <c r="D69" s="16">
        <v>0</v>
      </c>
      <c r="E69" s="16">
        <v>0</v>
      </c>
      <c r="F69" s="16">
        <v>0</v>
      </c>
      <c r="G69" s="14">
        <v>0</v>
      </c>
      <c r="H69" s="28"/>
      <c r="I69" s="28"/>
    </row>
    <row r="70" spans="1:9" ht="12.75">
      <c r="A70" s="26"/>
      <c r="B70" s="16" t="s">
        <v>44</v>
      </c>
      <c r="C70" s="27"/>
      <c r="D70" s="16">
        <v>0</v>
      </c>
      <c r="E70" s="16">
        <v>0</v>
      </c>
      <c r="F70" s="16">
        <v>0</v>
      </c>
      <c r="G70" s="14">
        <v>0</v>
      </c>
      <c r="H70" s="28"/>
      <c r="I70" s="28"/>
    </row>
    <row r="71" spans="1:9" ht="12.75">
      <c r="A71" s="26"/>
      <c r="B71" s="16" t="s">
        <v>58</v>
      </c>
      <c r="C71" s="27"/>
      <c r="D71" s="16">
        <v>0</v>
      </c>
      <c r="E71" s="16">
        <v>0</v>
      </c>
      <c r="F71" s="16">
        <v>0</v>
      </c>
      <c r="G71" s="14">
        <v>0</v>
      </c>
      <c r="H71" s="28"/>
      <c r="I71" s="28"/>
    </row>
    <row r="72" spans="1:9" ht="12.75">
      <c r="A72" s="5" t="s">
        <v>65</v>
      </c>
      <c r="B72" s="5"/>
      <c r="C72" s="27"/>
      <c r="D72" s="5">
        <v>0</v>
      </c>
      <c r="E72" s="5">
        <v>0</v>
      </c>
      <c r="F72" s="5">
        <f>SUM(F66:F71)</f>
        <v>7</v>
      </c>
      <c r="G72" s="11">
        <f>SUM(G66:G71)</f>
        <v>7</v>
      </c>
      <c r="H72" s="28"/>
      <c r="I72" s="28"/>
    </row>
    <row r="73" spans="1:9" ht="12.75" customHeight="1">
      <c r="A73" s="26" t="s">
        <v>66</v>
      </c>
      <c r="B73" s="16" t="s">
        <v>61</v>
      </c>
      <c r="C73" s="27"/>
      <c r="D73" s="16">
        <v>0</v>
      </c>
      <c r="E73" s="16">
        <v>0</v>
      </c>
      <c r="F73" s="16">
        <v>0</v>
      </c>
      <c r="G73" s="14">
        <v>0</v>
      </c>
      <c r="H73" s="28">
        <v>75</v>
      </c>
      <c r="I73" s="28">
        <v>120</v>
      </c>
    </row>
    <row r="74" spans="1:9" ht="12.75">
      <c r="A74" s="26"/>
      <c r="B74" s="16" t="s">
        <v>57</v>
      </c>
      <c r="C74" s="27"/>
      <c r="D74" s="16">
        <v>0</v>
      </c>
      <c r="E74" s="16">
        <v>0</v>
      </c>
      <c r="F74" s="16">
        <v>0</v>
      </c>
      <c r="G74" s="14">
        <v>0</v>
      </c>
      <c r="H74" s="28"/>
      <c r="I74" s="28"/>
    </row>
    <row r="75" spans="1:9" ht="12.75">
      <c r="A75" s="26"/>
      <c r="B75" s="16" t="s">
        <v>62</v>
      </c>
      <c r="C75" s="27"/>
      <c r="D75" s="16">
        <v>0</v>
      </c>
      <c r="E75" s="16">
        <v>0</v>
      </c>
      <c r="F75" s="16">
        <v>0</v>
      </c>
      <c r="G75" s="14">
        <v>0</v>
      </c>
      <c r="H75" s="28"/>
      <c r="I75" s="28"/>
    </row>
    <row r="76" spans="1:9" ht="12.75">
      <c r="A76" s="26"/>
      <c r="B76" s="16" t="s">
        <v>39</v>
      </c>
      <c r="C76" s="27"/>
      <c r="D76" s="16">
        <v>0</v>
      </c>
      <c r="E76" s="16">
        <v>0</v>
      </c>
      <c r="F76" s="16">
        <v>1</v>
      </c>
      <c r="G76" s="14">
        <v>1</v>
      </c>
      <c r="H76" s="28"/>
      <c r="I76" s="28"/>
    </row>
    <row r="77" spans="1:9" ht="12.75">
      <c r="A77" s="26"/>
      <c r="B77" s="16" t="s">
        <v>44</v>
      </c>
      <c r="C77" s="27"/>
      <c r="D77" s="16">
        <v>0</v>
      </c>
      <c r="E77" s="16">
        <v>0</v>
      </c>
      <c r="F77" s="16">
        <v>0</v>
      </c>
      <c r="G77" s="14">
        <v>0</v>
      </c>
      <c r="H77" s="28"/>
      <c r="I77" s="28"/>
    </row>
    <row r="78" spans="1:9" ht="12.75">
      <c r="A78" s="26"/>
      <c r="B78" s="16" t="s">
        <v>58</v>
      </c>
      <c r="C78" s="27"/>
      <c r="D78" s="16">
        <v>0</v>
      </c>
      <c r="E78" s="16">
        <v>12</v>
      </c>
      <c r="F78" s="16">
        <v>24</v>
      </c>
      <c r="G78" s="14">
        <v>24</v>
      </c>
      <c r="H78" s="28"/>
      <c r="I78" s="28"/>
    </row>
    <row r="79" spans="1:9" ht="12.75">
      <c r="A79" s="26"/>
      <c r="B79" s="16" t="s">
        <v>67</v>
      </c>
      <c r="C79" s="27"/>
      <c r="D79" s="16">
        <v>0</v>
      </c>
      <c r="E79" s="16">
        <v>0</v>
      </c>
      <c r="F79" s="16">
        <v>0</v>
      </c>
      <c r="G79" s="14">
        <v>5</v>
      </c>
      <c r="H79" s="28"/>
      <c r="I79" s="28"/>
    </row>
    <row r="80" spans="1:9" ht="12.75">
      <c r="A80" s="5" t="s">
        <v>68</v>
      </c>
      <c r="B80" s="5"/>
      <c r="C80" s="27"/>
      <c r="D80" s="5">
        <f>SUM(D73:D78)</f>
        <v>0</v>
      </c>
      <c r="E80" s="5">
        <f>SUM(E73:E78)</f>
        <v>12</v>
      </c>
      <c r="F80" s="5">
        <f>SUM(F73:F78)</f>
        <v>25</v>
      </c>
      <c r="G80" s="11">
        <f>SUM(G73:G79)</f>
        <v>30</v>
      </c>
      <c r="H80" s="28"/>
      <c r="I80" s="28"/>
    </row>
    <row r="81" spans="1:9" ht="12.75" customHeight="1">
      <c r="A81" s="26" t="s">
        <v>69</v>
      </c>
      <c r="B81" s="16" t="s">
        <v>61</v>
      </c>
      <c r="C81" s="27"/>
      <c r="D81" s="16">
        <v>0</v>
      </c>
      <c r="E81" s="16">
        <v>0</v>
      </c>
      <c r="F81" s="16">
        <v>0</v>
      </c>
      <c r="G81" s="14">
        <v>0</v>
      </c>
      <c r="H81" s="28">
        <v>50</v>
      </c>
      <c r="I81" s="28">
        <v>50</v>
      </c>
    </row>
    <row r="82" spans="1:9" ht="12.75">
      <c r="A82" s="26"/>
      <c r="B82" s="16" t="s">
        <v>57</v>
      </c>
      <c r="C82" s="27"/>
      <c r="D82" s="16">
        <v>0</v>
      </c>
      <c r="E82" s="16">
        <v>0</v>
      </c>
      <c r="F82" s="16">
        <v>0</v>
      </c>
      <c r="G82" s="14">
        <v>0</v>
      </c>
      <c r="H82" s="28"/>
      <c r="I82" s="28"/>
    </row>
    <row r="83" spans="1:9" ht="12.75">
      <c r="A83" s="26"/>
      <c r="B83" s="16" t="s">
        <v>62</v>
      </c>
      <c r="C83" s="27"/>
      <c r="D83" s="16">
        <v>0</v>
      </c>
      <c r="E83" s="16">
        <v>0</v>
      </c>
      <c r="F83" s="16">
        <v>1</v>
      </c>
      <c r="G83" s="14">
        <v>1</v>
      </c>
      <c r="H83" s="28"/>
      <c r="I83" s="28"/>
    </row>
    <row r="84" spans="1:9" ht="12.75">
      <c r="A84" s="26"/>
      <c r="B84" s="16" t="s">
        <v>39</v>
      </c>
      <c r="C84" s="27"/>
      <c r="D84" s="16">
        <v>0</v>
      </c>
      <c r="E84" s="16">
        <v>0</v>
      </c>
      <c r="F84" s="16">
        <v>0</v>
      </c>
      <c r="G84" s="14">
        <v>0</v>
      </c>
      <c r="H84" s="28"/>
      <c r="I84" s="28"/>
    </row>
    <row r="85" spans="1:9" ht="12.75">
      <c r="A85" s="26"/>
      <c r="B85" s="16" t="s">
        <v>44</v>
      </c>
      <c r="C85" s="27"/>
      <c r="D85" s="16">
        <v>0</v>
      </c>
      <c r="E85" s="16">
        <v>0</v>
      </c>
      <c r="F85" s="16">
        <v>0</v>
      </c>
      <c r="G85" s="14">
        <v>0</v>
      </c>
      <c r="H85" s="28"/>
      <c r="I85" s="28"/>
    </row>
    <row r="86" spans="1:9" ht="12.75">
      <c r="A86" s="26"/>
      <c r="B86" s="16" t="s">
        <v>58</v>
      </c>
      <c r="C86" s="27"/>
      <c r="D86" s="16">
        <v>0</v>
      </c>
      <c r="E86" s="16">
        <v>0</v>
      </c>
      <c r="F86" s="16">
        <v>12</v>
      </c>
      <c r="G86" s="14">
        <v>12</v>
      </c>
      <c r="H86" s="28"/>
      <c r="I86" s="28"/>
    </row>
    <row r="87" spans="1:9" ht="12.75">
      <c r="A87" s="5" t="s">
        <v>70</v>
      </c>
      <c r="B87" s="5"/>
      <c r="C87" s="27"/>
      <c r="D87" s="5">
        <f>SUM(D81:D86)</f>
        <v>0</v>
      </c>
      <c r="E87" s="5">
        <f>SUM(E81:E86)</f>
        <v>0</v>
      </c>
      <c r="F87" s="5">
        <f>SUM(F81:F86)</f>
        <v>13</v>
      </c>
      <c r="G87" s="11">
        <f>SUM(G81:G86)</f>
        <v>13</v>
      </c>
      <c r="H87" s="28"/>
      <c r="I87" s="28"/>
    </row>
    <row r="88" spans="1:9" ht="12.75" customHeight="1">
      <c r="A88" s="26" t="s">
        <v>71</v>
      </c>
      <c r="B88" s="16" t="s">
        <v>61</v>
      </c>
      <c r="C88" s="27"/>
      <c r="D88" s="16">
        <v>0</v>
      </c>
      <c r="E88" s="16">
        <v>0</v>
      </c>
      <c r="F88" s="16">
        <v>1</v>
      </c>
      <c r="G88" s="14">
        <v>2</v>
      </c>
      <c r="H88" s="28">
        <f>85+15</f>
        <v>100</v>
      </c>
      <c r="I88" s="28">
        <v>90</v>
      </c>
    </row>
    <row r="89" spans="1:9" ht="12.75">
      <c r="A89" s="26"/>
      <c r="B89" s="16" t="s">
        <v>57</v>
      </c>
      <c r="C89" s="27"/>
      <c r="D89" s="16">
        <v>0</v>
      </c>
      <c r="E89" s="16">
        <v>0</v>
      </c>
      <c r="F89" s="16">
        <v>11</v>
      </c>
      <c r="G89" s="14">
        <f>14+1+7</f>
        <v>22</v>
      </c>
      <c r="H89" s="28"/>
      <c r="I89" s="28"/>
    </row>
    <row r="90" spans="1:9" ht="12.75">
      <c r="A90" s="26"/>
      <c r="B90" s="16" t="s">
        <v>62</v>
      </c>
      <c r="C90" s="27"/>
      <c r="D90" s="16">
        <v>0</v>
      </c>
      <c r="E90" s="16">
        <v>0</v>
      </c>
      <c r="F90" s="16">
        <v>0</v>
      </c>
      <c r="G90" s="14">
        <f>1+15+5+2+35</f>
        <v>58</v>
      </c>
      <c r="H90" s="28"/>
      <c r="I90" s="28"/>
    </row>
    <row r="91" spans="1:9" ht="12.75">
      <c r="A91" s="26"/>
      <c r="B91" s="16" t="s">
        <v>39</v>
      </c>
      <c r="C91" s="27"/>
      <c r="D91" s="16">
        <v>0</v>
      </c>
      <c r="E91" s="16">
        <v>0</v>
      </c>
      <c r="F91" s="16">
        <v>0</v>
      </c>
      <c r="G91" s="14">
        <v>0</v>
      </c>
      <c r="H91" s="28"/>
      <c r="I91" s="28"/>
    </row>
    <row r="92" spans="1:9" ht="12.75">
      <c r="A92" s="26"/>
      <c r="B92" s="16" t="s">
        <v>44</v>
      </c>
      <c r="C92" s="27"/>
      <c r="D92" s="16">
        <v>0</v>
      </c>
      <c r="E92" s="16">
        <v>0</v>
      </c>
      <c r="F92" s="16">
        <v>0</v>
      </c>
      <c r="G92" s="14">
        <v>0</v>
      </c>
      <c r="H92" s="28"/>
      <c r="I92" s="28"/>
    </row>
    <row r="93" spans="1:9" ht="12.75">
      <c r="A93" s="26"/>
      <c r="B93" s="16" t="s">
        <v>58</v>
      </c>
      <c r="C93" s="27"/>
      <c r="D93" s="16">
        <v>6</v>
      </c>
      <c r="E93" s="16">
        <v>6</v>
      </c>
      <c r="F93" s="16">
        <v>6</v>
      </c>
      <c r="G93" s="14">
        <v>0</v>
      </c>
      <c r="H93" s="28"/>
      <c r="I93" s="28"/>
    </row>
    <row r="94" spans="1:9" ht="12.75">
      <c r="A94" s="5" t="s">
        <v>72</v>
      </c>
      <c r="B94" s="5"/>
      <c r="C94" s="27"/>
      <c r="D94" s="5">
        <f>SUM(D88:D93)</f>
        <v>6</v>
      </c>
      <c r="E94" s="5">
        <f>SUM(E88:E93)</f>
        <v>6</v>
      </c>
      <c r="F94" s="5">
        <f>SUM(F88:F93)</f>
        <v>18</v>
      </c>
      <c r="G94" s="11">
        <f>SUM(G88:G93)</f>
        <v>82</v>
      </c>
      <c r="H94" s="28"/>
      <c r="I94" s="28"/>
    </row>
    <row r="95" spans="1:9" ht="12.75">
      <c r="A95" s="5" t="s">
        <v>73</v>
      </c>
      <c r="B95" s="5"/>
      <c r="C95" s="29">
        <f>C53</f>
        <v>290</v>
      </c>
      <c r="D95" s="5"/>
      <c r="E95" s="5"/>
      <c r="F95" s="5"/>
      <c r="G95" s="11">
        <f>G94+G87+G80+G72+G65+G58</f>
        <v>242</v>
      </c>
      <c r="H95" s="20">
        <f>SUM(H53:H88)</f>
        <v>355</v>
      </c>
      <c r="I95" s="20">
        <f>SUM(I53:I88)</f>
        <v>585</v>
      </c>
    </row>
    <row r="96" spans="1:9" ht="12.75" customHeight="1">
      <c r="A96" s="26" t="s">
        <v>74</v>
      </c>
      <c r="B96" s="16" t="s">
        <v>61</v>
      </c>
      <c r="C96" s="27"/>
      <c r="D96" s="5"/>
      <c r="E96" s="5"/>
      <c r="F96" s="5"/>
      <c r="G96" s="14">
        <v>0</v>
      </c>
      <c r="H96" s="28">
        <v>50</v>
      </c>
      <c r="I96" s="28">
        <v>109</v>
      </c>
    </row>
    <row r="97" spans="1:9" ht="12.75">
      <c r="A97" s="26"/>
      <c r="B97" s="16" t="s">
        <v>57</v>
      </c>
      <c r="C97" s="27"/>
      <c r="D97" s="5"/>
      <c r="E97" s="5"/>
      <c r="F97" s="5"/>
      <c r="G97" s="14">
        <v>14</v>
      </c>
      <c r="H97" s="28"/>
      <c r="I97" s="28"/>
    </row>
    <row r="98" spans="1:9" ht="12.75">
      <c r="A98" s="26"/>
      <c r="B98" s="16" t="s">
        <v>62</v>
      </c>
      <c r="C98" s="27"/>
      <c r="D98" s="5"/>
      <c r="E98" s="5"/>
      <c r="F98" s="5"/>
      <c r="G98" s="14">
        <v>28</v>
      </c>
      <c r="H98" s="28"/>
      <c r="I98" s="28"/>
    </row>
    <row r="99" spans="1:9" ht="12.75">
      <c r="A99" s="26"/>
      <c r="B99" s="16" t="s">
        <v>39</v>
      </c>
      <c r="C99" s="27"/>
      <c r="D99" s="5"/>
      <c r="E99" s="5"/>
      <c r="F99" s="5"/>
      <c r="G99" s="14">
        <v>0</v>
      </c>
      <c r="H99" s="28"/>
      <c r="I99" s="28"/>
    </row>
    <row r="100" spans="1:9" ht="12.75">
      <c r="A100" s="26"/>
      <c r="B100" s="16" t="s">
        <v>44</v>
      </c>
      <c r="C100" s="27"/>
      <c r="D100" s="5"/>
      <c r="E100" s="5"/>
      <c r="F100" s="5"/>
      <c r="G100" s="14">
        <v>0</v>
      </c>
      <c r="H100" s="28"/>
      <c r="I100" s="28"/>
    </row>
    <row r="101" spans="1:9" ht="12.75">
      <c r="A101" s="26"/>
      <c r="B101" s="16" t="s">
        <v>75</v>
      </c>
      <c r="C101" s="27"/>
      <c r="D101" s="5"/>
      <c r="E101" s="5"/>
      <c r="F101" s="5"/>
      <c r="G101" s="14">
        <v>0</v>
      </c>
      <c r="H101" s="28"/>
      <c r="I101" s="28"/>
    </row>
    <row r="102" spans="1:9" ht="12.75">
      <c r="A102" s="5" t="s">
        <v>76</v>
      </c>
      <c r="B102" s="5"/>
      <c r="C102" s="27"/>
      <c r="D102" s="5">
        <v>0</v>
      </c>
      <c r="E102" s="5">
        <v>0</v>
      </c>
      <c r="F102" s="5">
        <v>0</v>
      </c>
      <c r="G102" s="11">
        <f>SUM(G96:G101)</f>
        <v>42</v>
      </c>
      <c r="H102" s="28"/>
      <c r="I102" s="28"/>
    </row>
    <row r="103" spans="1:9" ht="12.75" customHeight="1">
      <c r="A103" s="26" t="s">
        <v>77</v>
      </c>
      <c r="B103" s="16" t="s">
        <v>61</v>
      </c>
      <c r="C103" s="27"/>
      <c r="D103" s="16">
        <v>0</v>
      </c>
      <c r="E103" s="16">
        <v>0</v>
      </c>
      <c r="F103" s="16">
        <v>0</v>
      </c>
      <c r="G103" s="14">
        <v>0</v>
      </c>
      <c r="H103" s="28">
        <v>100</v>
      </c>
      <c r="I103" s="28">
        <v>150</v>
      </c>
    </row>
    <row r="104" spans="1:9" ht="12.75">
      <c r="A104" s="26"/>
      <c r="B104" s="16" t="s">
        <v>57</v>
      </c>
      <c r="C104" s="27"/>
      <c r="D104" s="16">
        <v>0</v>
      </c>
      <c r="E104" s="16">
        <v>0</v>
      </c>
      <c r="F104" s="16">
        <v>0</v>
      </c>
      <c r="G104" s="14">
        <v>39</v>
      </c>
      <c r="H104" s="28"/>
      <c r="I104" s="28"/>
    </row>
    <row r="105" spans="1:9" ht="12.75">
      <c r="A105" s="26"/>
      <c r="B105" s="16" t="s">
        <v>62</v>
      </c>
      <c r="C105" s="27"/>
      <c r="D105" s="16">
        <v>0</v>
      </c>
      <c r="E105" s="16">
        <v>0</v>
      </c>
      <c r="F105" s="16">
        <v>0</v>
      </c>
      <c r="G105" s="14">
        <v>88</v>
      </c>
      <c r="H105" s="28"/>
      <c r="I105" s="28"/>
    </row>
    <row r="106" spans="1:9" ht="12.75">
      <c r="A106" s="26"/>
      <c r="B106" s="16" t="s">
        <v>39</v>
      </c>
      <c r="C106" s="27"/>
      <c r="D106" s="16">
        <v>0</v>
      </c>
      <c r="E106" s="16">
        <v>0</v>
      </c>
      <c r="F106" s="16">
        <v>0</v>
      </c>
      <c r="G106" s="14">
        <v>0</v>
      </c>
      <c r="H106" s="28"/>
      <c r="I106" s="28"/>
    </row>
    <row r="107" spans="1:9" ht="12.75">
      <c r="A107" s="26"/>
      <c r="B107" s="16" t="s">
        <v>44</v>
      </c>
      <c r="C107" s="27"/>
      <c r="D107" s="16">
        <v>0</v>
      </c>
      <c r="E107" s="16">
        <v>0</v>
      </c>
      <c r="F107" s="16">
        <v>0</v>
      </c>
      <c r="G107" s="14">
        <v>50</v>
      </c>
      <c r="H107" s="28"/>
      <c r="I107" s="28"/>
    </row>
    <row r="108" spans="1:9" ht="12.75">
      <c r="A108" s="26"/>
      <c r="B108" s="16" t="s">
        <v>58</v>
      </c>
      <c r="C108" s="27"/>
      <c r="D108" s="16">
        <v>0</v>
      </c>
      <c r="E108" s="16">
        <v>0</v>
      </c>
      <c r="F108" s="16">
        <v>0</v>
      </c>
      <c r="G108" s="14">
        <v>0</v>
      </c>
      <c r="H108" s="28"/>
      <c r="I108" s="28"/>
    </row>
    <row r="109" spans="1:9" ht="12.75">
      <c r="A109" s="5" t="s">
        <v>78</v>
      </c>
      <c r="B109" s="5"/>
      <c r="C109" s="27"/>
      <c r="D109" s="5">
        <v>0</v>
      </c>
      <c r="E109" s="5">
        <v>0</v>
      </c>
      <c r="F109" s="5">
        <f>SUM(F103:F108)</f>
        <v>0</v>
      </c>
      <c r="G109" s="11">
        <f>SUM(G103:G108)</f>
        <v>177</v>
      </c>
      <c r="H109" s="28"/>
      <c r="I109" s="28"/>
    </row>
    <row r="110" spans="1:9" ht="12.75" customHeight="1">
      <c r="A110" s="26" t="s">
        <v>79</v>
      </c>
      <c r="B110" s="16" t="s">
        <v>61</v>
      </c>
      <c r="C110" s="30">
        <v>276</v>
      </c>
      <c r="D110" s="16">
        <v>0</v>
      </c>
      <c r="E110" s="16">
        <v>1</v>
      </c>
      <c r="F110" s="16">
        <v>3</v>
      </c>
      <c r="G110" s="14">
        <v>4</v>
      </c>
      <c r="H110" s="28">
        <v>260</v>
      </c>
      <c r="I110" s="28">
        <f>23*6</f>
        <v>138</v>
      </c>
    </row>
    <row r="111" spans="1:9" ht="12.75">
      <c r="A111" s="26"/>
      <c r="B111" s="16" t="s">
        <v>57</v>
      </c>
      <c r="C111" s="30"/>
      <c r="D111" s="16">
        <v>0</v>
      </c>
      <c r="E111" s="16">
        <v>0</v>
      </c>
      <c r="F111" s="16">
        <v>0</v>
      </c>
      <c r="G111" s="14">
        <v>0</v>
      </c>
      <c r="H111" s="28"/>
      <c r="I111" s="28"/>
    </row>
    <row r="112" spans="1:9" ht="12.75">
      <c r="A112" s="26"/>
      <c r="B112" s="16" t="s">
        <v>62</v>
      </c>
      <c r="C112" s="30"/>
      <c r="D112" s="16">
        <v>69</v>
      </c>
      <c r="E112" s="16">
        <v>115</v>
      </c>
      <c r="F112" s="16">
        <v>186</v>
      </c>
      <c r="G112" s="14">
        <v>276</v>
      </c>
      <c r="H112" s="28"/>
      <c r="I112" s="28"/>
    </row>
    <row r="113" spans="1:9" ht="12.75">
      <c r="A113" s="26"/>
      <c r="B113" s="16" t="s">
        <v>39</v>
      </c>
      <c r="C113" s="30"/>
      <c r="D113" s="16">
        <v>0</v>
      </c>
      <c r="E113" s="16">
        <v>0</v>
      </c>
      <c r="F113" s="16">
        <v>4</v>
      </c>
      <c r="G113" s="14">
        <v>10</v>
      </c>
      <c r="H113" s="28"/>
      <c r="I113" s="28"/>
    </row>
    <row r="114" spans="1:9" ht="12.75">
      <c r="A114" s="26"/>
      <c r="B114" s="16" t="s">
        <v>44</v>
      </c>
      <c r="C114" s="30"/>
      <c r="D114" s="16">
        <v>0</v>
      </c>
      <c r="E114" s="16">
        <v>0</v>
      </c>
      <c r="F114" s="16">
        <v>0</v>
      </c>
      <c r="G114" s="14">
        <v>0</v>
      </c>
      <c r="H114" s="28"/>
      <c r="I114" s="28"/>
    </row>
    <row r="115" spans="1:9" ht="12.75">
      <c r="A115" s="26"/>
      <c r="B115" s="16" t="s">
        <v>58</v>
      </c>
      <c r="C115" s="30"/>
      <c r="D115" s="16">
        <v>0</v>
      </c>
      <c r="E115" s="16">
        <v>0</v>
      </c>
      <c r="F115" s="16">
        <v>0</v>
      </c>
      <c r="G115" s="14">
        <v>0</v>
      </c>
      <c r="H115" s="28"/>
      <c r="I115" s="28"/>
    </row>
    <row r="116" spans="1:9" ht="12.75">
      <c r="A116" s="5" t="s">
        <v>80</v>
      </c>
      <c r="B116" s="5"/>
      <c r="C116" s="10">
        <f>SUM(C110:C115)</f>
        <v>276</v>
      </c>
      <c r="D116" s="5">
        <f>SUM(D110:D115)</f>
        <v>69</v>
      </c>
      <c r="E116" s="5">
        <f>SUM(E110:E115)</f>
        <v>116</v>
      </c>
      <c r="F116" s="5">
        <f>SUM(F110:F115)</f>
        <v>193</v>
      </c>
      <c r="G116" s="11">
        <f>SUM(G110:G115)</f>
        <v>290</v>
      </c>
      <c r="H116" s="28"/>
      <c r="I116" s="28"/>
    </row>
    <row r="117" spans="1:9" ht="12.75" customHeight="1">
      <c r="A117" s="26" t="s">
        <v>81</v>
      </c>
      <c r="B117" s="16" t="s">
        <v>61</v>
      </c>
      <c r="C117" s="10"/>
      <c r="D117" s="5"/>
      <c r="E117" s="5"/>
      <c r="F117" s="5"/>
      <c r="G117" s="11"/>
      <c r="H117" s="28">
        <v>500</v>
      </c>
      <c r="I117" s="28"/>
    </row>
    <row r="118" spans="1:8" ht="12.75" customHeight="1">
      <c r="A118" s="26"/>
      <c r="B118" s="16" t="s">
        <v>57</v>
      </c>
      <c r="C118" s="30">
        <f>296+50</f>
        <v>346</v>
      </c>
      <c r="D118" s="16">
        <v>0</v>
      </c>
      <c r="E118" s="16">
        <v>0</v>
      </c>
      <c r="F118" s="16">
        <v>5</v>
      </c>
      <c r="G118" s="14">
        <f>5+7+4</f>
        <v>16</v>
      </c>
      <c r="H118" s="28"/>
    </row>
    <row r="119" spans="1:8" ht="12.75">
      <c r="A119" s="26"/>
      <c r="B119" s="16" t="s">
        <v>62</v>
      </c>
      <c r="C119" s="30"/>
      <c r="D119" s="16"/>
      <c r="E119" s="19">
        <f>SUM(E120:E122)</f>
        <v>80</v>
      </c>
      <c r="F119" s="19">
        <f>SUM(F120:F122)</f>
        <v>201</v>
      </c>
      <c r="G119" s="22">
        <f>SUM(G120:G122)</f>
        <v>368</v>
      </c>
      <c r="H119" s="28"/>
    </row>
    <row r="120" spans="1:8" ht="12.75">
      <c r="A120" s="26"/>
      <c r="B120" s="15"/>
      <c r="C120" s="30"/>
      <c r="D120" s="15">
        <v>12</v>
      </c>
      <c r="E120" s="15">
        <v>15</v>
      </c>
      <c r="F120" s="15">
        <v>27</v>
      </c>
      <c r="G120" s="14">
        <v>42</v>
      </c>
      <c r="H120" s="28"/>
    </row>
    <row r="121" spans="1:9" ht="12.75">
      <c r="A121" s="26"/>
      <c r="B121" s="15" t="s">
        <v>82</v>
      </c>
      <c r="C121" s="30"/>
      <c r="D121" s="15">
        <v>47</v>
      </c>
      <c r="E121" s="15">
        <v>47</v>
      </c>
      <c r="F121" s="15">
        <f>109+7</f>
        <v>116</v>
      </c>
      <c r="G121" s="24">
        <v>224</v>
      </c>
      <c r="H121" s="28"/>
      <c r="I121" s="1">
        <v>100</v>
      </c>
    </row>
    <row r="122" spans="1:9" ht="12.75">
      <c r="A122" s="26"/>
      <c r="B122" s="15" t="s">
        <v>83</v>
      </c>
      <c r="C122" s="30"/>
      <c r="D122" s="15">
        <v>0</v>
      </c>
      <c r="E122" s="15">
        <v>18</v>
      </c>
      <c r="F122" s="15">
        <v>58</v>
      </c>
      <c r="G122" s="24">
        <v>102</v>
      </c>
      <c r="H122" s="28"/>
      <c r="I122" s="1">
        <v>140</v>
      </c>
    </row>
    <row r="123" spans="1:8" ht="12.75">
      <c r="A123" s="26"/>
      <c r="B123" s="16" t="s">
        <v>84</v>
      </c>
      <c r="C123" s="30"/>
      <c r="D123" s="15"/>
      <c r="E123" s="15"/>
      <c r="F123" s="15"/>
      <c r="G123" s="24"/>
      <c r="H123" s="28"/>
    </row>
    <row r="124" spans="1:9" ht="12.75">
      <c r="A124" s="26"/>
      <c r="B124" s="16" t="s">
        <v>85</v>
      </c>
      <c r="C124" s="30"/>
      <c r="D124" s="16">
        <v>0</v>
      </c>
      <c r="E124" s="16">
        <v>0</v>
      </c>
      <c r="F124" s="16">
        <v>0</v>
      </c>
      <c r="G124" s="14">
        <v>0</v>
      </c>
      <c r="H124" s="28"/>
      <c r="I124" s="1">
        <v>400</v>
      </c>
    </row>
    <row r="125" spans="1:8" ht="12.75">
      <c r="A125" s="26"/>
      <c r="B125" s="16"/>
      <c r="C125" s="30"/>
      <c r="D125" s="16">
        <v>18</v>
      </c>
      <c r="E125" s="16">
        <v>18</v>
      </c>
      <c r="F125" s="16">
        <v>18</v>
      </c>
      <c r="G125" s="14">
        <v>18</v>
      </c>
      <c r="H125" s="28"/>
    </row>
    <row r="126" spans="1:9" ht="12.75">
      <c r="A126" s="5" t="s">
        <v>86</v>
      </c>
      <c r="B126" s="5"/>
      <c r="C126" s="10">
        <f>SUM(C118:C125)</f>
        <v>346</v>
      </c>
      <c r="D126" s="5">
        <f>SUM(D118:D125)</f>
        <v>77</v>
      </c>
      <c r="E126" s="5">
        <f>SUM(E118:E125)-E119</f>
        <v>98</v>
      </c>
      <c r="F126" s="5">
        <f>SUM(F118:F125)-F119</f>
        <v>224</v>
      </c>
      <c r="G126" s="11">
        <f>SUM(G118:G125)-G119</f>
        <v>402</v>
      </c>
      <c r="H126" s="28"/>
      <c r="I126" s="1">
        <f>SUM(I117:I125)</f>
        <v>640</v>
      </c>
    </row>
    <row r="127" spans="1:9" ht="12.75" customHeight="1">
      <c r="A127" s="26" t="s">
        <v>87</v>
      </c>
      <c r="B127" s="16" t="s">
        <v>61</v>
      </c>
      <c r="C127" s="30">
        <v>60</v>
      </c>
      <c r="D127" s="16">
        <v>0</v>
      </c>
      <c r="E127" s="16">
        <v>0</v>
      </c>
      <c r="F127" s="16">
        <v>0</v>
      </c>
      <c r="G127" s="14">
        <v>0</v>
      </c>
      <c r="H127" s="28">
        <v>25</v>
      </c>
      <c r="I127" s="28">
        <v>30</v>
      </c>
    </row>
    <row r="128" spans="1:9" ht="12.75">
      <c r="A128" s="26"/>
      <c r="B128" s="16" t="s">
        <v>57</v>
      </c>
      <c r="C128" s="30"/>
      <c r="D128" s="16">
        <v>0</v>
      </c>
      <c r="E128" s="16">
        <v>32</v>
      </c>
      <c r="F128" s="16">
        <v>32</v>
      </c>
      <c r="G128" s="14">
        <v>32</v>
      </c>
      <c r="H128" s="28"/>
      <c r="I128" s="28"/>
    </row>
    <row r="129" spans="1:9" ht="12.75">
      <c r="A129" s="26"/>
      <c r="B129" s="16" t="s">
        <v>62</v>
      </c>
      <c r="C129" s="30"/>
      <c r="D129" s="16">
        <v>0</v>
      </c>
      <c r="E129" s="16">
        <v>31</v>
      </c>
      <c r="F129" s="16">
        <v>31</v>
      </c>
      <c r="G129" s="14">
        <v>31</v>
      </c>
      <c r="H129" s="28"/>
      <c r="I129" s="28"/>
    </row>
    <row r="130" spans="1:9" ht="12.75">
      <c r="A130" s="26"/>
      <c r="B130" s="16" t="s">
        <v>39</v>
      </c>
      <c r="C130" s="30"/>
      <c r="D130" s="16">
        <v>0</v>
      </c>
      <c r="E130" s="16">
        <v>0</v>
      </c>
      <c r="F130" s="16">
        <v>0</v>
      </c>
      <c r="G130" s="14">
        <v>0</v>
      </c>
      <c r="H130" s="28"/>
      <c r="I130" s="28"/>
    </row>
    <row r="131" spans="1:9" ht="12.75">
      <c r="A131" s="26"/>
      <c r="B131" s="16" t="s">
        <v>44</v>
      </c>
      <c r="C131" s="30"/>
      <c r="D131" s="16">
        <v>0</v>
      </c>
      <c r="E131" s="16">
        <v>0</v>
      </c>
      <c r="F131" s="16">
        <v>0</v>
      </c>
      <c r="G131" s="14">
        <v>0</v>
      </c>
      <c r="H131" s="28"/>
      <c r="I131" s="28"/>
    </row>
    <row r="132" spans="1:9" ht="12.75">
      <c r="A132" s="26"/>
      <c r="B132" s="16" t="s">
        <v>58</v>
      </c>
      <c r="C132" s="30"/>
      <c r="D132" s="16">
        <v>0</v>
      </c>
      <c r="E132" s="16">
        <v>0</v>
      </c>
      <c r="F132" s="16">
        <v>0</v>
      </c>
      <c r="G132" s="14">
        <v>0</v>
      </c>
      <c r="H132" s="28"/>
      <c r="I132" s="28"/>
    </row>
    <row r="133" spans="1:9" ht="12.75">
      <c r="A133" s="5" t="s">
        <v>87</v>
      </c>
      <c r="B133" s="5"/>
      <c r="C133" s="10">
        <f>SUM(C127:C132)</f>
        <v>60</v>
      </c>
      <c r="D133" s="5">
        <f>SUM(D127:D132)</f>
        <v>0</v>
      </c>
      <c r="E133" s="5">
        <f>SUM(E127:E132)</f>
        <v>63</v>
      </c>
      <c r="F133" s="5">
        <f>SUM(F127:F132)</f>
        <v>63</v>
      </c>
      <c r="G133" s="11">
        <f>SUM(G127:G132)</f>
        <v>63</v>
      </c>
      <c r="H133" s="28"/>
      <c r="I133" s="28"/>
    </row>
    <row r="134" spans="1:9" ht="12.75">
      <c r="A134" s="5" t="s">
        <v>88</v>
      </c>
      <c r="B134" s="5"/>
      <c r="C134" s="10"/>
      <c r="D134" s="5"/>
      <c r="E134" s="5"/>
      <c r="F134" s="5"/>
      <c r="G134" s="11">
        <v>14</v>
      </c>
      <c r="H134" s="15">
        <v>15</v>
      </c>
      <c r="I134" s="1">
        <v>30</v>
      </c>
    </row>
    <row r="135" spans="1:9" ht="12.75">
      <c r="A135" s="5" t="s">
        <v>89</v>
      </c>
      <c r="B135" s="5"/>
      <c r="C135" s="10"/>
      <c r="D135" s="5"/>
      <c r="E135" s="5"/>
      <c r="F135" s="5"/>
      <c r="G135" s="11">
        <v>5</v>
      </c>
      <c r="H135" s="15">
        <v>20</v>
      </c>
      <c r="I135" s="1">
        <v>20</v>
      </c>
    </row>
    <row r="136" spans="1:9" ht="12.75">
      <c r="A136" s="5" t="s">
        <v>90</v>
      </c>
      <c r="B136" s="5"/>
      <c r="C136" s="10"/>
      <c r="D136" s="5"/>
      <c r="E136" s="5"/>
      <c r="F136" s="5"/>
      <c r="G136" s="11">
        <v>7</v>
      </c>
      <c r="H136" s="15">
        <v>40</v>
      </c>
      <c r="I136" s="1">
        <v>40</v>
      </c>
    </row>
    <row r="137" spans="1:9" ht="12.75">
      <c r="A137" s="5" t="s">
        <v>91</v>
      </c>
      <c r="B137" s="5"/>
      <c r="C137" s="10"/>
      <c r="D137" s="5"/>
      <c r="E137" s="5"/>
      <c r="F137" s="5"/>
      <c r="G137" s="11">
        <v>17</v>
      </c>
      <c r="H137" s="15">
        <v>20</v>
      </c>
      <c r="I137" s="1">
        <v>20</v>
      </c>
    </row>
    <row r="138" spans="1:9" ht="12.75">
      <c r="A138" s="5" t="s">
        <v>92</v>
      </c>
      <c r="B138" s="5"/>
      <c r="C138" s="10"/>
      <c r="D138" s="5"/>
      <c r="E138" s="5"/>
      <c r="F138" s="5"/>
      <c r="G138" s="11">
        <v>9</v>
      </c>
      <c r="H138" s="15">
        <v>30</v>
      </c>
      <c r="I138" s="1">
        <v>30</v>
      </c>
    </row>
    <row r="139" spans="1:9" ht="12.75">
      <c r="A139" s="5" t="s">
        <v>93</v>
      </c>
      <c r="B139" s="16"/>
      <c r="C139" s="10" t="e">
        <f>C133+C134+C135+#REF!+C136+C137+C126+C116+C95+C52</f>
        <v>#VALUE!</v>
      </c>
      <c r="D139" s="5">
        <f>D94+D80+D65+D58+D52+D116+D126+D133</f>
        <v>908</v>
      </c>
      <c r="E139" s="5">
        <f>E94+E80+E65+E58+E52+E116+E126+E133</f>
        <v>1384</v>
      </c>
      <c r="F139" s="5">
        <f>F133+F126+F116+F109+F94+F87+F80+F72+F65+F58+F52</f>
        <v>2204</v>
      </c>
      <c r="G139" s="8" t="e">
        <f>G133+G126+G116+G109+G94+G87+G80+G72+G65+G58+G52+G134+G135+#REF!+G136+G137+G138+G102</f>
        <v>#VALUE!</v>
      </c>
      <c r="H139" s="20">
        <f>H52+SUM(H53:H88)+SUM(H96:H138)</f>
        <v>4400</v>
      </c>
      <c r="I139" s="20">
        <f>I52+I95+I96+I103+I110+I126+I134+I135+I136+I137+I138</f>
        <v>5078</v>
      </c>
    </row>
    <row r="140" spans="1:9" ht="12.75" customHeight="1">
      <c r="A140" s="26" t="s">
        <v>94</v>
      </c>
      <c r="B140" s="16" t="s">
        <v>61</v>
      </c>
      <c r="C140" s="27">
        <v>500</v>
      </c>
      <c r="D140" s="16">
        <v>4</v>
      </c>
      <c r="E140" s="16">
        <v>4</v>
      </c>
      <c r="F140" s="16">
        <v>4</v>
      </c>
      <c r="G140" s="14">
        <v>4</v>
      </c>
      <c r="H140" s="31">
        <v>200</v>
      </c>
      <c r="I140" s="31">
        <v>250</v>
      </c>
    </row>
    <row r="141" spans="1:9" ht="12.75">
      <c r="A141" s="26"/>
      <c r="B141" s="16" t="s">
        <v>57</v>
      </c>
      <c r="C141" s="27"/>
      <c r="D141" s="16">
        <v>2</v>
      </c>
      <c r="E141" s="16">
        <v>2</v>
      </c>
      <c r="F141" s="16">
        <v>2</v>
      </c>
      <c r="G141" s="14">
        <v>3</v>
      </c>
      <c r="H141" s="31"/>
      <c r="I141" s="31"/>
    </row>
    <row r="142" spans="1:9" ht="12.75">
      <c r="A142" s="26"/>
      <c r="B142" s="16" t="s">
        <v>62</v>
      </c>
      <c r="C142" s="27"/>
      <c r="D142" s="16">
        <v>1</v>
      </c>
      <c r="E142" s="16">
        <v>1</v>
      </c>
      <c r="F142" s="16">
        <v>123</v>
      </c>
      <c r="G142" s="14">
        <v>123</v>
      </c>
      <c r="H142" s="31"/>
      <c r="I142" s="31"/>
    </row>
    <row r="143" spans="1:9" ht="12.75">
      <c r="A143" s="26"/>
      <c r="B143" s="16" t="s">
        <v>39</v>
      </c>
      <c r="C143" s="27"/>
      <c r="D143" s="16">
        <v>0</v>
      </c>
      <c r="E143" s="16">
        <v>0</v>
      </c>
      <c r="F143" s="16">
        <v>0</v>
      </c>
      <c r="G143" s="14">
        <v>0</v>
      </c>
      <c r="H143" s="31"/>
      <c r="I143" s="31"/>
    </row>
    <row r="144" spans="1:9" ht="12.75">
      <c r="A144" s="26"/>
      <c r="B144" s="16" t="s">
        <v>44</v>
      </c>
      <c r="C144" s="27"/>
      <c r="D144" s="16">
        <v>0</v>
      </c>
      <c r="E144" s="16">
        <v>0</v>
      </c>
      <c r="F144" s="16">
        <v>0</v>
      </c>
      <c r="G144" s="14">
        <v>0</v>
      </c>
      <c r="H144" s="31"/>
      <c r="I144" s="31"/>
    </row>
    <row r="145" spans="1:9" ht="12.75">
      <c r="A145" s="26"/>
      <c r="B145" s="16" t="s">
        <v>95</v>
      </c>
      <c r="C145" s="27"/>
      <c r="D145" s="16">
        <v>0</v>
      </c>
      <c r="E145" s="16">
        <v>0</v>
      </c>
      <c r="F145" s="16">
        <v>40</v>
      </c>
      <c r="G145" s="14">
        <v>40</v>
      </c>
      <c r="H145" s="31"/>
      <c r="I145" s="31"/>
    </row>
    <row r="146" spans="1:9" ht="12.75">
      <c r="A146" s="5" t="s">
        <v>96</v>
      </c>
      <c r="B146" s="5"/>
      <c r="C146" s="27"/>
      <c r="D146" s="5">
        <f>SUM(D140:D145)</f>
        <v>7</v>
      </c>
      <c r="E146" s="5">
        <f>SUM(E140:E145)</f>
        <v>7</v>
      </c>
      <c r="F146" s="5">
        <f>SUM(F140:F145)</f>
        <v>169</v>
      </c>
      <c r="G146" s="11">
        <f>SUM(G140:G145)</f>
        <v>170</v>
      </c>
      <c r="H146" s="32">
        <f>SUM(H140:H145)</f>
        <v>200</v>
      </c>
      <c r="I146" s="31"/>
    </row>
    <row r="147" spans="1:9" ht="12.75" customHeight="1">
      <c r="A147" s="26" t="s">
        <v>97</v>
      </c>
      <c r="B147" s="16" t="s">
        <v>61</v>
      </c>
      <c r="C147" s="27"/>
      <c r="D147" s="5"/>
      <c r="E147" s="5"/>
      <c r="F147" s="5"/>
      <c r="G147" s="11"/>
      <c r="H147" s="32"/>
      <c r="I147" s="31">
        <v>100</v>
      </c>
    </row>
    <row r="148" spans="1:9" ht="12.75">
      <c r="A148" s="26"/>
      <c r="B148" s="16" t="s">
        <v>57</v>
      </c>
      <c r="C148" s="27"/>
      <c r="D148" s="5"/>
      <c r="E148" s="5"/>
      <c r="F148" s="5"/>
      <c r="G148" s="11"/>
      <c r="H148" s="32"/>
      <c r="I148" s="31"/>
    </row>
    <row r="149" spans="1:9" ht="12.75">
      <c r="A149" s="26"/>
      <c r="B149" s="16" t="s">
        <v>62</v>
      </c>
      <c r="C149" s="27"/>
      <c r="D149" s="5"/>
      <c r="E149" s="5"/>
      <c r="F149" s="5"/>
      <c r="G149" s="11"/>
      <c r="H149" s="32"/>
      <c r="I149" s="31"/>
    </row>
    <row r="150" spans="1:9" ht="12.75">
      <c r="A150" s="26"/>
      <c r="B150" s="16" t="s">
        <v>39</v>
      </c>
      <c r="C150" s="27"/>
      <c r="D150" s="5"/>
      <c r="E150" s="5"/>
      <c r="F150" s="5"/>
      <c r="G150" s="11"/>
      <c r="H150" s="32"/>
      <c r="I150" s="31"/>
    </row>
    <row r="151" spans="1:9" ht="12.75">
      <c r="A151" s="26"/>
      <c r="B151" s="16" t="s">
        <v>44</v>
      </c>
      <c r="C151" s="27"/>
      <c r="D151" s="5"/>
      <c r="E151" s="5"/>
      <c r="F151" s="5"/>
      <c r="G151" s="11"/>
      <c r="H151" s="32"/>
      <c r="I151" s="31"/>
    </row>
    <row r="152" spans="1:9" ht="12.75">
      <c r="A152" s="26"/>
      <c r="B152" s="16" t="s">
        <v>98</v>
      </c>
      <c r="C152" s="27"/>
      <c r="D152" s="5"/>
      <c r="E152" s="5"/>
      <c r="F152" s="5"/>
      <c r="G152" s="11"/>
      <c r="H152" s="32"/>
      <c r="I152" s="31"/>
    </row>
    <row r="153" spans="1:9" ht="12.75">
      <c r="A153" s="5" t="s">
        <v>99</v>
      </c>
      <c r="B153" s="5"/>
      <c r="C153" s="27"/>
      <c r="D153" s="5"/>
      <c r="E153" s="5"/>
      <c r="F153" s="5"/>
      <c r="G153" s="11"/>
      <c r="H153" s="32"/>
      <c r="I153" s="31"/>
    </row>
    <row r="154" spans="1:9" ht="12.75" customHeight="1">
      <c r="A154" s="26" t="s">
        <v>100</v>
      </c>
      <c r="B154" s="16" t="s">
        <v>61</v>
      </c>
      <c r="C154" s="27"/>
      <c r="D154" s="16"/>
      <c r="E154" s="16">
        <v>2</v>
      </c>
      <c r="F154" s="16">
        <v>7</v>
      </c>
      <c r="G154" s="14">
        <v>7</v>
      </c>
      <c r="H154" s="31">
        <v>60</v>
      </c>
      <c r="I154" s="31">
        <v>100</v>
      </c>
    </row>
    <row r="155" spans="1:9" ht="12.75">
      <c r="A155" s="26"/>
      <c r="B155" s="16" t="s">
        <v>57</v>
      </c>
      <c r="C155" s="27"/>
      <c r="D155" s="16"/>
      <c r="E155" s="16">
        <v>0</v>
      </c>
      <c r="F155" s="16">
        <v>0</v>
      </c>
      <c r="G155" s="14">
        <v>0</v>
      </c>
      <c r="H155" s="31"/>
      <c r="I155" s="31"/>
    </row>
    <row r="156" spans="1:9" ht="12.75">
      <c r="A156" s="26"/>
      <c r="B156" s="16" t="s">
        <v>62</v>
      </c>
      <c r="C156" s="27"/>
      <c r="D156" s="16"/>
      <c r="E156" s="16">
        <v>1</v>
      </c>
      <c r="F156" s="16">
        <v>48</v>
      </c>
      <c r="G156" s="14">
        <v>48</v>
      </c>
      <c r="H156" s="31"/>
      <c r="I156" s="31"/>
    </row>
    <row r="157" spans="1:9" ht="12.75">
      <c r="A157" s="26"/>
      <c r="B157" s="16" t="s">
        <v>39</v>
      </c>
      <c r="C157" s="27"/>
      <c r="D157" s="16"/>
      <c r="E157" s="16">
        <v>0</v>
      </c>
      <c r="F157" s="16">
        <v>0</v>
      </c>
      <c r="G157" s="14">
        <v>0</v>
      </c>
      <c r="H157" s="31"/>
      <c r="I157" s="31"/>
    </row>
    <row r="158" spans="1:9" ht="12.75">
      <c r="A158" s="26"/>
      <c r="B158" s="16" t="s">
        <v>44</v>
      </c>
      <c r="C158" s="27"/>
      <c r="D158" s="16"/>
      <c r="E158" s="16">
        <v>0</v>
      </c>
      <c r="F158" s="16">
        <v>0</v>
      </c>
      <c r="G158" s="14">
        <v>0</v>
      </c>
      <c r="H158" s="31"/>
      <c r="I158" s="31"/>
    </row>
    <row r="159" spans="1:9" ht="12.75">
      <c r="A159" s="26"/>
      <c r="B159" s="16" t="s">
        <v>98</v>
      </c>
      <c r="C159" s="27"/>
      <c r="D159" s="16"/>
      <c r="E159" s="16">
        <v>0</v>
      </c>
      <c r="F159" s="16">
        <v>0</v>
      </c>
      <c r="G159" s="14">
        <v>0</v>
      </c>
      <c r="H159" s="31"/>
      <c r="I159" s="31"/>
    </row>
    <row r="160" spans="1:9" ht="12.75">
      <c r="A160" s="5" t="s">
        <v>101</v>
      </c>
      <c r="B160" s="5"/>
      <c r="C160" s="27"/>
      <c r="D160" s="16">
        <v>0</v>
      </c>
      <c r="E160" s="5">
        <f>SUM(E154:E159)</f>
        <v>3</v>
      </c>
      <c r="F160" s="5">
        <f>SUM(F154:F159)</f>
        <v>55</v>
      </c>
      <c r="G160" s="11">
        <f>SUM(G154:G159)</f>
        <v>55</v>
      </c>
      <c r="H160" s="31"/>
      <c r="I160" s="31"/>
    </row>
    <row r="161" spans="1:9" ht="12.75" customHeight="1">
      <c r="A161" s="26" t="s">
        <v>102</v>
      </c>
      <c r="B161" s="16" t="s">
        <v>61</v>
      </c>
      <c r="C161" s="27"/>
      <c r="D161" s="16"/>
      <c r="E161" s="16">
        <v>2</v>
      </c>
      <c r="F161" s="16">
        <v>2</v>
      </c>
      <c r="G161" s="14">
        <v>2</v>
      </c>
      <c r="H161" s="31">
        <v>60</v>
      </c>
      <c r="I161" s="31">
        <v>100</v>
      </c>
    </row>
    <row r="162" spans="1:9" ht="12.75">
      <c r="A162" s="26"/>
      <c r="B162" s="16" t="s">
        <v>57</v>
      </c>
      <c r="C162" s="27"/>
      <c r="D162" s="16"/>
      <c r="E162" s="16">
        <v>0</v>
      </c>
      <c r="F162" s="16">
        <v>0</v>
      </c>
      <c r="G162" s="14">
        <v>0</v>
      </c>
      <c r="H162" s="31"/>
      <c r="I162" s="31"/>
    </row>
    <row r="163" spans="1:9" ht="12.75">
      <c r="A163" s="26"/>
      <c r="B163" s="16" t="s">
        <v>62</v>
      </c>
      <c r="C163" s="27"/>
      <c r="D163" s="16"/>
      <c r="E163" s="16">
        <v>1</v>
      </c>
      <c r="F163" s="16">
        <v>1</v>
      </c>
      <c r="G163" s="14">
        <v>70</v>
      </c>
      <c r="H163" s="31"/>
      <c r="I163" s="31"/>
    </row>
    <row r="164" spans="1:9" ht="12.75">
      <c r="A164" s="26"/>
      <c r="B164" s="16" t="s">
        <v>39</v>
      </c>
      <c r="C164" s="27"/>
      <c r="D164" s="16"/>
      <c r="E164" s="16">
        <v>0</v>
      </c>
      <c r="F164" s="16">
        <v>0</v>
      </c>
      <c r="G164" s="14">
        <v>0</v>
      </c>
      <c r="H164" s="31"/>
      <c r="I164" s="31"/>
    </row>
    <row r="165" spans="1:9" ht="12.75">
      <c r="A165" s="26"/>
      <c r="B165" s="16" t="s">
        <v>44</v>
      </c>
      <c r="C165" s="27"/>
      <c r="D165" s="16"/>
      <c r="E165" s="16">
        <v>0</v>
      </c>
      <c r="F165" s="16">
        <v>0</v>
      </c>
      <c r="G165" s="14">
        <v>0</v>
      </c>
      <c r="H165" s="31"/>
      <c r="I165" s="31"/>
    </row>
    <row r="166" spans="1:9" ht="12.75">
      <c r="A166" s="26"/>
      <c r="B166" s="16" t="s">
        <v>58</v>
      </c>
      <c r="C166" s="27"/>
      <c r="D166" s="16"/>
      <c r="E166" s="16">
        <v>0</v>
      </c>
      <c r="F166" s="16">
        <v>0</v>
      </c>
      <c r="G166" s="14">
        <v>0</v>
      </c>
      <c r="H166" s="31"/>
      <c r="I166" s="31"/>
    </row>
    <row r="167" spans="1:9" ht="12.75">
      <c r="A167" s="5" t="s">
        <v>103</v>
      </c>
      <c r="B167" s="5"/>
      <c r="C167" s="27"/>
      <c r="D167" s="16"/>
      <c r="E167" s="5">
        <f>SUM(E161:E166)</f>
        <v>3</v>
      </c>
      <c r="F167" s="5">
        <f>SUM(F161:F166)</f>
        <v>3</v>
      </c>
      <c r="G167" s="11">
        <f>SUM(G161:G166)</f>
        <v>72</v>
      </c>
      <c r="H167" s="31"/>
      <c r="I167" s="31"/>
    </row>
    <row r="168" spans="1:9" ht="12.75" customHeight="1">
      <c r="A168" s="26" t="s">
        <v>104</v>
      </c>
      <c r="B168" s="16" t="s">
        <v>61</v>
      </c>
      <c r="C168" s="27"/>
      <c r="D168" s="16">
        <v>4</v>
      </c>
      <c r="E168" s="16">
        <v>4</v>
      </c>
      <c r="F168" s="16">
        <v>4</v>
      </c>
      <c r="G168" s="14">
        <v>4</v>
      </c>
      <c r="H168" s="31">
        <v>45</v>
      </c>
      <c r="I168" s="31">
        <v>50</v>
      </c>
    </row>
    <row r="169" spans="1:9" ht="12.75">
      <c r="A169" s="26"/>
      <c r="B169" s="16" t="s">
        <v>57</v>
      </c>
      <c r="C169" s="27"/>
      <c r="D169" s="16"/>
      <c r="E169" s="16">
        <v>0</v>
      </c>
      <c r="F169" s="16">
        <v>0</v>
      </c>
      <c r="G169" s="14">
        <v>2</v>
      </c>
      <c r="H169" s="31"/>
      <c r="I169" s="31"/>
    </row>
    <row r="170" spans="1:9" ht="12.75">
      <c r="A170" s="26"/>
      <c r="B170" s="16" t="s">
        <v>62</v>
      </c>
      <c r="C170" s="27"/>
      <c r="D170" s="16">
        <v>44</v>
      </c>
      <c r="E170" s="16">
        <v>44</v>
      </c>
      <c r="F170" s="16">
        <v>44</v>
      </c>
      <c r="G170" s="14">
        <v>44</v>
      </c>
      <c r="H170" s="31"/>
      <c r="I170" s="31"/>
    </row>
    <row r="171" spans="1:9" ht="12.75">
      <c r="A171" s="26"/>
      <c r="B171" s="16" t="s">
        <v>39</v>
      </c>
      <c r="C171" s="27"/>
      <c r="D171" s="16"/>
      <c r="E171" s="16">
        <v>0</v>
      </c>
      <c r="F171" s="16">
        <v>0</v>
      </c>
      <c r="G171" s="14">
        <v>0</v>
      </c>
      <c r="H171" s="31"/>
      <c r="I171" s="31"/>
    </row>
    <row r="172" spans="1:9" ht="12.75">
      <c r="A172" s="26"/>
      <c r="B172" s="16" t="s">
        <v>44</v>
      </c>
      <c r="C172" s="27"/>
      <c r="D172" s="16"/>
      <c r="E172" s="16">
        <v>0</v>
      </c>
      <c r="F172" s="16">
        <v>0</v>
      </c>
      <c r="G172" s="14">
        <v>0</v>
      </c>
      <c r="H172" s="31"/>
      <c r="I172" s="31"/>
    </row>
    <row r="173" spans="1:9" ht="12.75">
      <c r="A173" s="26"/>
      <c r="B173" s="16" t="s">
        <v>58</v>
      </c>
      <c r="C173" s="27"/>
      <c r="D173" s="16"/>
      <c r="E173" s="16">
        <v>0</v>
      </c>
      <c r="F173" s="16">
        <v>0</v>
      </c>
      <c r="G173" s="14">
        <v>0</v>
      </c>
      <c r="H173" s="31"/>
      <c r="I173" s="31"/>
    </row>
    <row r="174" spans="1:9" ht="12.75">
      <c r="A174" s="5" t="s">
        <v>105</v>
      </c>
      <c r="B174" s="5"/>
      <c r="C174" s="27"/>
      <c r="D174" s="5">
        <f>SUM(D168:D173)</f>
        <v>48</v>
      </c>
      <c r="E174" s="5">
        <f>SUM(E168:E173)</f>
        <v>48</v>
      </c>
      <c r="F174" s="5">
        <f>SUM(F168:F173)</f>
        <v>48</v>
      </c>
      <c r="G174" s="11">
        <f>SUM(G168:G173)</f>
        <v>50</v>
      </c>
      <c r="H174" s="31"/>
      <c r="I174" s="31"/>
    </row>
    <row r="175" spans="1:9" ht="12.75" customHeight="1">
      <c r="A175" s="26" t="s">
        <v>106</v>
      </c>
      <c r="B175" s="16" t="s">
        <v>61</v>
      </c>
      <c r="C175" s="27"/>
      <c r="D175" s="16"/>
      <c r="E175" s="16">
        <v>3</v>
      </c>
      <c r="F175" s="16">
        <v>3</v>
      </c>
      <c r="G175" s="14">
        <v>3</v>
      </c>
      <c r="H175" s="31">
        <v>15</v>
      </c>
      <c r="I175" s="31">
        <v>10</v>
      </c>
    </row>
    <row r="176" spans="1:9" ht="12.75">
      <c r="A176" s="26"/>
      <c r="B176" s="16" t="s">
        <v>57</v>
      </c>
      <c r="C176" s="27"/>
      <c r="D176" s="16"/>
      <c r="E176" s="16">
        <v>0</v>
      </c>
      <c r="F176" s="16">
        <v>3</v>
      </c>
      <c r="G176" s="14">
        <v>3</v>
      </c>
      <c r="H176" s="31"/>
      <c r="I176" s="31"/>
    </row>
    <row r="177" spans="1:9" ht="12.75">
      <c r="A177" s="26"/>
      <c r="B177" s="16" t="s">
        <v>62</v>
      </c>
      <c r="C177" s="27"/>
      <c r="D177" s="16"/>
      <c r="E177" s="16">
        <v>0</v>
      </c>
      <c r="F177" s="16">
        <v>0</v>
      </c>
      <c r="G177" s="14">
        <v>0</v>
      </c>
      <c r="H177" s="31"/>
      <c r="I177" s="31"/>
    </row>
    <row r="178" spans="1:9" ht="12.75">
      <c r="A178" s="26"/>
      <c r="B178" s="16" t="s">
        <v>39</v>
      </c>
      <c r="C178" s="27"/>
      <c r="D178" s="16"/>
      <c r="E178" s="16">
        <v>0</v>
      </c>
      <c r="F178" s="16">
        <v>0</v>
      </c>
      <c r="G178" s="14">
        <v>0</v>
      </c>
      <c r="H178" s="31"/>
      <c r="I178" s="31"/>
    </row>
    <row r="179" spans="1:9" ht="12.75">
      <c r="A179" s="26"/>
      <c r="B179" s="16" t="s">
        <v>44</v>
      </c>
      <c r="C179" s="27"/>
      <c r="D179" s="16"/>
      <c r="E179" s="16">
        <v>0</v>
      </c>
      <c r="F179" s="16">
        <v>0</v>
      </c>
      <c r="G179" s="14">
        <v>0</v>
      </c>
      <c r="H179" s="31"/>
      <c r="I179" s="31"/>
    </row>
    <row r="180" spans="1:9" ht="12.75">
      <c r="A180" s="26"/>
      <c r="B180" s="16" t="s">
        <v>58</v>
      </c>
      <c r="C180" s="27"/>
      <c r="D180" s="16"/>
      <c r="E180" s="16">
        <v>0</v>
      </c>
      <c r="F180" s="16">
        <v>0</v>
      </c>
      <c r="G180" s="14">
        <v>0</v>
      </c>
      <c r="H180" s="31"/>
      <c r="I180" s="31"/>
    </row>
    <row r="181" spans="1:9" ht="12.75">
      <c r="A181" s="5" t="s">
        <v>107</v>
      </c>
      <c r="B181" s="5"/>
      <c r="C181" s="27"/>
      <c r="D181" s="16"/>
      <c r="E181" s="5">
        <f>SUM(E175:E180)</f>
        <v>3</v>
      </c>
      <c r="F181" s="5">
        <f>SUM(F175:F180)</f>
        <v>6</v>
      </c>
      <c r="G181" s="11">
        <f>SUM(G175:G180)</f>
        <v>6</v>
      </c>
      <c r="H181" s="31"/>
      <c r="I181" s="31"/>
    </row>
    <row r="182" spans="1:9" ht="12.75" customHeight="1">
      <c r="A182" s="26" t="s">
        <v>108</v>
      </c>
      <c r="B182" s="16" t="s">
        <v>61</v>
      </c>
      <c r="C182" s="27"/>
      <c r="D182" s="16"/>
      <c r="E182" s="5"/>
      <c r="F182" s="5"/>
      <c r="G182" s="14">
        <v>0</v>
      </c>
      <c r="H182" s="31">
        <v>50</v>
      </c>
      <c r="I182" s="31">
        <v>50</v>
      </c>
    </row>
    <row r="183" spans="1:9" ht="12.75">
      <c r="A183" s="26"/>
      <c r="B183" s="16" t="s">
        <v>57</v>
      </c>
      <c r="C183" s="27"/>
      <c r="D183" s="16"/>
      <c r="E183" s="5"/>
      <c r="F183" s="5"/>
      <c r="G183" s="14">
        <v>0</v>
      </c>
      <c r="H183" s="31"/>
      <c r="I183" s="31"/>
    </row>
    <row r="184" spans="1:9" ht="12.75">
      <c r="A184" s="26"/>
      <c r="B184" s="16" t="s">
        <v>62</v>
      </c>
      <c r="C184" s="27"/>
      <c r="D184" s="16"/>
      <c r="E184" s="5"/>
      <c r="F184" s="5"/>
      <c r="G184" s="14">
        <v>70</v>
      </c>
      <c r="H184" s="31"/>
      <c r="I184" s="31"/>
    </row>
    <row r="185" spans="1:9" ht="12.75">
      <c r="A185" s="26"/>
      <c r="B185" s="16" t="s">
        <v>39</v>
      </c>
      <c r="C185" s="27"/>
      <c r="D185" s="16"/>
      <c r="E185" s="5"/>
      <c r="F185" s="5"/>
      <c r="G185" s="14">
        <v>0</v>
      </c>
      <c r="H185" s="31"/>
      <c r="I185" s="31"/>
    </row>
    <row r="186" spans="1:9" ht="12.75">
      <c r="A186" s="26"/>
      <c r="B186" s="16" t="s">
        <v>44</v>
      </c>
      <c r="C186" s="27"/>
      <c r="D186" s="16"/>
      <c r="E186" s="5"/>
      <c r="F186" s="5"/>
      <c r="G186" s="14">
        <v>0</v>
      </c>
      <c r="H186" s="31"/>
      <c r="I186" s="31"/>
    </row>
    <row r="187" spans="1:9" ht="12.75">
      <c r="A187" s="26"/>
      <c r="B187" s="16" t="s">
        <v>58</v>
      </c>
      <c r="C187" s="27"/>
      <c r="D187" s="16"/>
      <c r="E187" s="5"/>
      <c r="F187" s="5"/>
      <c r="G187" s="14">
        <v>0</v>
      </c>
      <c r="H187" s="31"/>
      <c r="I187" s="31"/>
    </row>
    <row r="188" spans="1:9" ht="12.75">
      <c r="A188" s="5" t="s">
        <v>108</v>
      </c>
      <c r="B188" s="5"/>
      <c r="C188" s="27"/>
      <c r="D188" s="5"/>
      <c r="E188" s="5"/>
      <c r="F188" s="5"/>
      <c r="G188" s="11">
        <f>SUM(G182:G187)</f>
        <v>70</v>
      </c>
      <c r="H188" s="31"/>
      <c r="I188" s="31"/>
    </row>
    <row r="189" spans="1:9" ht="12.75">
      <c r="A189" s="5" t="s">
        <v>109</v>
      </c>
      <c r="B189" s="5"/>
      <c r="C189" s="10">
        <f>SUM(C140)</f>
        <v>500</v>
      </c>
      <c r="D189" s="7" t="e">
        <f>D181+D174+#REF!+#REF!+D167+D160+D146</f>
        <v>#VALUE!</v>
      </c>
      <c r="E189" s="7" t="e">
        <f>E181+E174+#REF!+#REF!+E167+E160+E146</f>
        <v>#VALUE!</v>
      </c>
      <c r="F189" s="7" t="e">
        <f>F181+F174+#REF!+#REF!+F167+F160+F146</f>
        <v>#VALUE!</v>
      </c>
      <c r="G189" s="8" t="e">
        <f>G181+G174+#REF!+#REF!+G167+G160+G146+G188</f>
        <v>#VALUE!</v>
      </c>
      <c r="H189" s="20">
        <f>H146+H154+H161+H168+H175+H182</f>
        <v>430</v>
      </c>
      <c r="I189" s="20">
        <f>I140+I154+I161+I168+I175+I182</f>
        <v>560</v>
      </c>
    </row>
    <row r="190" spans="1:8" ht="12.75">
      <c r="A190" s="33" t="s">
        <v>110</v>
      </c>
      <c r="B190" s="33"/>
      <c r="C190" s="33"/>
      <c r="D190" s="33"/>
      <c r="E190" s="33"/>
      <c r="F190" s="33"/>
      <c r="G190" s="33"/>
      <c r="H190" s="33"/>
    </row>
    <row r="191" spans="1:9" ht="12.75">
      <c r="A191" s="15" t="s">
        <v>111</v>
      </c>
      <c r="B191" s="16"/>
      <c r="C191" s="6"/>
      <c r="D191" s="16"/>
      <c r="E191" s="16"/>
      <c r="F191" s="16"/>
      <c r="G191" s="14"/>
      <c r="H191" s="15">
        <v>2460</v>
      </c>
      <c r="I191" s="16">
        <v>1250</v>
      </c>
    </row>
    <row r="192" spans="1:9" ht="12.75">
      <c r="A192" s="15" t="s">
        <v>112</v>
      </c>
      <c r="B192" s="16"/>
      <c r="C192" s="6"/>
      <c r="D192" s="16"/>
      <c r="E192" s="16"/>
      <c r="F192" s="16"/>
      <c r="G192" s="14"/>
      <c r="H192" s="15">
        <v>400</v>
      </c>
      <c r="I192" s="16">
        <v>1250</v>
      </c>
    </row>
    <row r="193" spans="1:9" ht="12.75">
      <c r="A193" s="15" t="s">
        <v>113</v>
      </c>
      <c r="B193" s="15"/>
      <c r="C193" s="23"/>
      <c r="D193" s="15"/>
      <c r="E193" s="15"/>
      <c r="F193" s="15"/>
      <c r="G193" s="24"/>
      <c r="H193" s="15">
        <v>1000</v>
      </c>
      <c r="I193" s="16">
        <v>1000</v>
      </c>
    </row>
    <row r="194" spans="1:9" ht="12.75">
      <c r="A194" s="15" t="s">
        <v>114</v>
      </c>
      <c r="B194" s="15"/>
      <c r="C194" s="23"/>
      <c r="D194" s="15"/>
      <c r="E194" s="15"/>
      <c r="F194" s="15"/>
      <c r="G194" s="24"/>
      <c r="H194" s="15">
        <v>200</v>
      </c>
      <c r="I194" s="16">
        <v>500</v>
      </c>
    </row>
    <row r="195" spans="1:9" ht="12.75">
      <c r="A195" s="15" t="s">
        <v>115</v>
      </c>
      <c r="B195" s="16"/>
      <c r="C195" s="6"/>
      <c r="D195" s="16"/>
      <c r="E195" s="16"/>
      <c r="F195" s="16"/>
      <c r="G195" s="14"/>
      <c r="H195" s="15">
        <v>80</v>
      </c>
      <c r="I195" s="16">
        <v>0</v>
      </c>
    </row>
    <row r="196" spans="1:9" ht="12.75">
      <c r="A196" s="15" t="s">
        <v>116</v>
      </c>
      <c r="B196" s="16"/>
      <c r="C196" s="6"/>
      <c r="D196" s="16"/>
      <c r="E196" s="16"/>
      <c r="F196" s="16"/>
      <c r="G196" s="14"/>
      <c r="H196" s="15">
        <v>850</v>
      </c>
      <c r="I196" s="16">
        <v>500</v>
      </c>
    </row>
    <row r="197" spans="1:9" ht="12.75">
      <c r="A197" s="15" t="s">
        <v>117</v>
      </c>
      <c r="B197" s="16"/>
      <c r="C197" s="6"/>
      <c r="D197" s="16"/>
      <c r="E197" s="16"/>
      <c r="F197" s="16"/>
      <c r="G197" s="14"/>
      <c r="H197" s="15"/>
      <c r="I197" s="16">
        <v>280</v>
      </c>
    </row>
    <row r="198" spans="1:9" ht="12.75">
      <c r="A198" s="15" t="s">
        <v>118</v>
      </c>
      <c r="B198" s="16"/>
      <c r="C198" s="6"/>
      <c r="D198" s="16"/>
      <c r="E198" s="16"/>
      <c r="F198" s="16"/>
      <c r="G198" s="14"/>
      <c r="H198" s="15">
        <v>2000</v>
      </c>
      <c r="I198" s="16">
        <v>1000</v>
      </c>
    </row>
    <row r="199" spans="1:9" ht="12.75">
      <c r="A199" s="15" t="s">
        <v>119</v>
      </c>
      <c r="B199" s="16"/>
      <c r="C199" s="6"/>
      <c r="D199" s="16"/>
      <c r="E199" s="16"/>
      <c r="F199" s="16"/>
      <c r="G199" s="14"/>
      <c r="H199" s="15">
        <v>500</v>
      </c>
      <c r="I199" s="16">
        <v>0</v>
      </c>
    </row>
    <row r="200" spans="1:9" ht="12.75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ht="12.75">
      <c r="A201" s="34" t="s">
        <v>120</v>
      </c>
      <c r="B201" s="34"/>
      <c r="C201" s="10" t="e">
        <f>C189+C191+C193+C198+C139</f>
        <v>#VALUE!</v>
      </c>
      <c r="D201" s="34" t="e">
        <f>D189+D191+D193+D198+D139</f>
        <v>#VALUE!</v>
      </c>
      <c r="E201" s="34" t="e">
        <f>E189+E191+E193+E198+E139</f>
        <v>#VALUE!</v>
      </c>
      <c r="F201" s="34" t="e">
        <f>F189+F191+F193+F198+F139</f>
        <v>#VALUE!</v>
      </c>
      <c r="G201" s="11" t="e">
        <f>G189+G191+G198+G139</f>
        <v>#VALUE!</v>
      </c>
      <c r="H201" s="35">
        <f>SUM(H191:H199)+H189+H139</f>
        <v>12320</v>
      </c>
      <c r="I201" s="5">
        <f>I139+I189+I191+I192+I193+I194+I196+I197+I198</f>
        <v>11418</v>
      </c>
    </row>
    <row r="202" spans="1:9" ht="12.75">
      <c r="A202" s="34" t="s">
        <v>121</v>
      </c>
      <c r="B202" s="34"/>
      <c r="C202" s="10" t="e">
        <f>C21-C201</f>
        <v>#VALUE!</v>
      </c>
      <c r="D202" s="34" t="e">
        <f>D21-D201</f>
        <v>#VALUE!</v>
      </c>
      <c r="E202" s="34" t="e">
        <f>E21-E201</f>
        <v>#VALUE!</v>
      </c>
      <c r="F202" s="34" t="e">
        <f>F21-F201</f>
        <v>#VALUE!</v>
      </c>
      <c r="G202" s="11" t="e">
        <f>G21-G201</f>
        <v>#VALUE!</v>
      </c>
      <c r="H202" s="35">
        <f>H21-H201</f>
        <v>0</v>
      </c>
      <c r="I202" s="1">
        <f>I21-I201</f>
        <v>837</v>
      </c>
    </row>
    <row r="205" ht="12.75">
      <c r="E205" s="5"/>
    </row>
  </sheetData>
  <sheetProtection selectLockedCells="1" selectUnlockedCells="1"/>
  <mergeCells count="66">
    <mergeCell ref="A1:B1"/>
    <mergeCell ref="H1:H2"/>
    <mergeCell ref="A4:F4"/>
    <mergeCell ref="A5:A20"/>
    <mergeCell ref="C8:C9"/>
    <mergeCell ref="A22:F22"/>
    <mergeCell ref="A23:A51"/>
    <mergeCell ref="A53:A57"/>
    <mergeCell ref="C53:C93"/>
    <mergeCell ref="H53:H58"/>
    <mergeCell ref="I53:I58"/>
    <mergeCell ref="A59:A64"/>
    <mergeCell ref="H59:H65"/>
    <mergeCell ref="I59:I65"/>
    <mergeCell ref="A66:A71"/>
    <mergeCell ref="H66:H72"/>
    <mergeCell ref="I66:I72"/>
    <mergeCell ref="A73:A79"/>
    <mergeCell ref="H73:H80"/>
    <mergeCell ref="I73:I80"/>
    <mergeCell ref="A81:A86"/>
    <mergeCell ref="H81:H87"/>
    <mergeCell ref="I81:I87"/>
    <mergeCell ref="A88:A93"/>
    <mergeCell ref="H88:H94"/>
    <mergeCell ref="I88:I94"/>
    <mergeCell ref="A96:A101"/>
    <mergeCell ref="H96:H102"/>
    <mergeCell ref="I96:I102"/>
    <mergeCell ref="A103:A108"/>
    <mergeCell ref="H103:H109"/>
    <mergeCell ref="I103:I109"/>
    <mergeCell ref="A110:A115"/>
    <mergeCell ref="C110:C115"/>
    <mergeCell ref="H110:H116"/>
    <mergeCell ref="I110:I116"/>
    <mergeCell ref="A117:A125"/>
    <mergeCell ref="H117:H126"/>
    <mergeCell ref="C118:C125"/>
    <mergeCell ref="A127:A132"/>
    <mergeCell ref="C127:C132"/>
    <mergeCell ref="H127:H133"/>
    <mergeCell ref="I127:I133"/>
    <mergeCell ref="A140:A145"/>
    <mergeCell ref="C140:C188"/>
    <mergeCell ref="H140:H145"/>
    <mergeCell ref="I140:I146"/>
    <mergeCell ref="A147:A152"/>
    <mergeCell ref="H147:H153"/>
    <mergeCell ref="I147:I153"/>
    <mergeCell ref="A154:A159"/>
    <mergeCell ref="H154:H160"/>
    <mergeCell ref="I154:I160"/>
    <mergeCell ref="A161:A166"/>
    <mergeCell ref="H161:H167"/>
    <mergeCell ref="I161:I167"/>
    <mergeCell ref="A168:A173"/>
    <mergeCell ref="H168:H174"/>
    <mergeCell ref="I168:I174"/>
    <mergeCell ref="A175:A180"/>
    <mergeCell ref="H175:H181"/>
    <mergeCell ref="I175:I181"/>
    <mergeCell ref="A182:A187"/>
    <mergeCell ref="H182:H188"/>
    <mergeCell ref="I182:I188"/>
    <mergeCell ref="A190:H190"/>
  </mergeCells>
  <printOptions horizontalCentered="1"/>
  <pageMargins left="0.7875" right="0.7875" top="0.5409722222222222" bottom="0.36944444444444446" header="0.5118055555555555" footer="0.5118055555555555"/>
  <pageSetup firstPageNumber="1" useFirstPageNumber="1" horizontalDpi="300" verticalDpi="300" orientation="portrait" paperSize="9" scale="60"/>
  <rowBreaks count="2" manualBreakCount="2">
    <brk id="95" max="255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view="pageBreakPreview" zoomScaleSheetLayoutView="100" workbookViewId="0" topLeftCell="A22">
      <selection activeCell="A3" sqref="A3"/>
    </sheetView>
  </sheetViews>
  <sheetFormatPr defaultColWidth="12.57421875" defaultRowHeight="12.75"/>
  <cols>
    <col min="1" max="1" width="22.140625" style="1" customWidth="1"/>
    <col min="2" max="2" width="30.28125" style="1" customWidth="1"/>
    <col min="3" max="3" width="0" style="2" hidden="1" customWidth="1"/>
    <col min="4" max="6" width="0" style="1" hidden="1" customWidth="1"/>
    <col min="7" max="7" width="0" style="3" hidden="1" customWidth="1"/>
    <col min="8" max="8" width="0" style="1" hidden="1" customWidth="1"/>
    <col min="9" max="16384" width="11.57421875" style="1" customWidth="1"/>
  </cols>
  <sheetData>
    <row r="1" spans="1:8" ht="12.75">
      <c r="A1" s="5" t="s">
        <v>0</v>
      </c>
      <c r="B1" s="5"/>
      <c r="C1" s="6" t="s">
        <v>1</v>
      </c>
      <c r="D1" s="7">
        <v>40633</v>
      </c>
      <c r="E1" s="7">
        <v>40683</v>
      </c>
      <c r="F1" s="7">
        <v>40786</v>
      </c>
      <c r="G1" s="8">
        <v>40908</v>
      </c>
      <c r="H1" s="36">
        <v>2013</v>
      </c>
    </row>
    <row r="2" spans="1:9" ht="12.75">
      <c r="A2" s="5" t="s">
        <v>2</v>
      </c>
      <c r="B2" s="5"/>
      <c r="C2" s="10">
        <v>2011</v>
      </c>
      <c r="D2" s="5">
        <v>2011</v>
      </c>
      <c r="E2" s="5">
        <v>2011</v>
      </c>
      <c r="F2" s="5">
        <v>2011</v>
      </c>
      <c r="G2" s="11">
        <v>2011</v>
      </c>
      <c r="H2" s="36"/>
      <c r="I2" s="37">
        <v>2014</v>
      </c>
    </row>
    <row r="3" spans="1:9" ht="12.75">
      <c r="A3" s="34" t="s">
        <v>122</v>
      </c>
      <c r="B3" s="34" t="s">
        <v>123</v>
      </c>
      <c r="C3" s="34" t="s">
        <v>5</v>
      </c>
      <c r="D3" s="34" t="s">
        <v>6</v>
      </c>
      <c r="E3" s="34" t="s">
        <v>6</v>
      </c>
      <c r="F3" s="34" t="s">
        <v>6</v>
      </c>
      <c r="G3" s="34" t="s">
        <v>6</v>
      </c>
      <c r="H3" s="38" t="s">
        <v>5</v>
      </c>
      <c r="I3" s="37" t="s">
        <v>5</v>
      </c>
    </row>
    <row r="4" spans="1:8" ht="12.75">
      <c r="A4" s="39" t="s">
        <v>124</v>
      </c>
      <c r="B4" s="39"/>
      <c r="C4" s="39"/>
      <c r="D4" s="39"/>
      <c r="E4" s="39"/>
      <c r="F4" s="39"/>
      <c r="G4" s="39"/>
      <c r="H4" s="39"/>
    </row>
    <row r="5" spans="1:9" ht="12.75">
      <c r="A5" s="40"/>
      <c r="B5" s="40" t="s">
        <v>125</v>
      </c>
      <c r="C5" s="40">
        <v>4371</v>
      </c>
      <c r="D5" s="40">
        <v>1600</v>
      </c>
      <c r="E5" s="40">
        <v>1600</v>
      </c>
      <c r="F5" s="40">
        <v>4144</v>
      </c>
      <c r="G5" s="40">
        <v>4371</v>
      </c>
      <c r="H5" s="40">
        <v>3870.9</v>
      </c>
      <c r="I5" s="16">
        <v>3781</v>
      </c>
    </row>
    <row r="6" spans="1:9" ht="12.75">
      <c r="A6" s="40"/>
      <c r="B6" s="40" t="s">
        <v>126</v>
      </c>
      <c r="C6" s="40"/>
      <c r="D6" s="40"/>
      <c r="E6" s="40"/>
      <c r="F6" s="40"/>
      <c r="G6" s="40"/>
      <c r="H6" s="40">
        <v>1000</v>
      </c>
      <c r="I6" s="16">
        <v>1000</v>
      </c>
    </row>
    <row r="7" spans="1:9" ht="12.75">
      <c r="A7" s="40"/>
      <c r="B7" s="40" t="s">
        <v>127</v>
      </c>
      <c r="C7" s="40">
        <v>314</v>
      </c>
      <c r="D7" s="40">
        <v>0</v>
      </c>
      <c r="E7" s="40">
        <v>0</v>
      </c>
      <c r="F7" s="40"/>
      <c r="G7" s="41">
        <v>314</v>
      </c>
      <c r="H7" s="40">
        <v>247.4</v>
      </c>
      <c r="I7" s="16">
        <v>247</v>
      </c>
    </row>
    <row r="8" spans="1:9" ht="12.75">
      <c r="A8" s="40"/>
      <c r="B8" s="40" t="s">
        <v>128</v>
      </c>
      <c r="C8" s="40">
        <v>121</v>
      </c>
      <c r="D8" s="40">
        <v>0</v>
      </c>
      <c r="E8" s="40">
        <v>0</v>
      </c>
      <c r="F8" s="40"/>
      <c r="G8" s="41">
        <v>317</v>
      </c>
      <c r="H8" s="40">
        <v>33</v>
      </c>
      <c r="I8" s="16">
        <v>0</v>
      </c>
    </row>
    <row r="9" spans="1:9" ht="12.75">
      <c r="A9" s="40"/>
      <c r="B9" s="40" t="s">
        <v>129</v>
      </c>
      <c r="C9" s="40">
        <v>160</v>
      </c>
      <c r="D9" s="40">
        <v>0</v>
      </c>
      <c r="E9" s="40">
        <v>0</v>
      </c>
      <c r="F9" s="40">
        <v>40</v>
      </c>
      <c r="G9" s="41"/>
      <c r="H9" s="40">
        <v>33</v>
      </c>
      <c r="I9" s="16"/>
    </row>
    <row r="10" spans="1:9" ht="12.75">
      <c r="A10" s="40"/>
      <c r="B10" s="40" t="s">
        <v>130</v>
      </c>
      <c r="C10" s="40">
        <v>200</v>
      </c>
      <c r="D10" s="40">
        <v>200</v>
      </c>
      <c r="E10" s="40">
        <v>200</v>
      </c>
      <c r="F10" s="40">
        <v>200</v>
      </c>
      <c r="G10" s="41"/>
      <c r="H10" s="40">
        <v>200</v>
      </c>
      <c r="I10" s="16">
        <v>200</v>
      </c>
    </row>
    <row r="11" spans="1:9" ht="12.75">
      <c r="A11" s="40"/>
      <c r="B11" s="40" t="s">
        <v>131</v>
      </c>
      <c r="C11" s="40">
        <v>200</v>
      </c>
      <c r="D11" s="40">
        <v>0</v>
      </c>
      <c r="E11" s="40">
        <v>0</v>
      </c>
      <c r="F11" s="40"/>
      <c r="G11" s="40">
        <v>0</v>
      </c>
      <c r="H11" s="40">
        <v>375</v>
      </c>
      <c r="I11" s="16">
        <v>375</v>
      </c>
    </row>
    <row r="12" spans="1:9" ht="12.75">
      <c r="A12" s="40"/>
      <c r="B12" s="40" t="s">
        <v>132</v>
      </c>
      <c r="C12" s="40"/>
      <c r="D12" s="40"/>
      <c r="E12" s="40"/>
      <c r="F12" s="40"/>
      <c r="G12" s="42">
        <v>241</v>
      </c>
      <c r="H12" s="40"/>
      <c r="I12" s="16"/>
    </row>
    <row r="13" spans="1:9" ht="12.75">
      <c r="A13" s="40"/>
      <c r="B13" s="40" t="s">
        <v>133</v>
      </c>
      <c r="C13" s="40"/>
      <c r="D13" s="40"/>
      <c r="E13" s="40"/>
      <c r="F13" s="40"/>
      <c r="G13" s="42">
        <v>429</v>
      </c>
      <c r="H13" s="40"/>
      <c r="I13" s="16"/>
    </row>
    <row r="14" spans="1:9" ht="12.75">
      <c r="A14" s="40"/>
      <c r="B14" s="40" t="s">
        <v>134</v>
      </c>
      <c r="C14" s="40"/>
      <c r="D14" s="40"/>
      <c r="E14" s="40"/>
      <c r="F14" s="40"/>
      <c r="G14" s="42"/>
      <c r="H14" s="40">
        <v>1000</v>
      </c>
      <c r="I14" s="16">
        <v>1000</v>
      </c>
    </row>
    <row r="15" spans="1:9" ht="12.75">
      <c r="A15" s="34" t="s">
        <v>24</v>
      </c>
      <c r="B15" s="34"/>
      <c r="C15" s="34">
        <f>SUM(C5:C11)</f>
        <v>5366</v>
      </c>
      <c r="D15" s="34">
        <f>SUM(D5:D11)</f>
        <v>1800</v>
      </c>
      <c r="E15" s="34">
        <f>SUM(E5:E11)</f>
        <v>1800</v>
      </c>
      <c r="F15" s="34">
        <f>SUM(F5:F11)</f>
        <v>4384</v>
      </c>
      <c r="G15" s="34">
        <f>SUM(G5:G14)</f>
        <v>5672</v>
      </c>
      <c r="H15" s="34">
        <f>SUM(H5:H14)</f>
        <v>6759.3</v>
      </c>
      <c r="I15" s="34">
        <f>SUM(I5:I14)</f>
        <v>6603</v>
      </c>
    </row>
    <row r="16" spans="1:8" ht="12.75">
      <c r="A16" s="13" t="s">
        <v>25</v>
      </c>
      <c r="B16" s="13"/>
      <c r="C16" s="13"/>
      <c r="D16" s="13"/>
      <c r="E16" s="13"/>
      <c r="F16" s="13"/>
      <c r="G16" s="13"/>
      <c r="H16" s="13"/>
    </row>
    <row r="17" spans="1:9" ht="12.75" customHeight="1">
      <c r="A17" s="26" t="s">
        <v>135</v>
      </c>
      <c r="B17" s="16" t="s">
        <v>61</v>
      </c>
      <c r="C17" s="6"/>
      <c r="D17" s="16">
        <v>0</v>
      </c>
      <c r="E17" s="16">
        <v>0</v>
      </c>
      <c r="F17" s="16">
        <f>48</f>
        <v>48</v>
      </c>
      <c r="G17" s="14">
        <f>40+13</f>
        <v>53</v>
      </c>
      <c r="H17" s="21">
        <v>2961</v>
      </c>
      <c r="I17" s="21">
        <v>3295</v>
      </c>
    </row>
    <row r="18" spans="1:9" ht="12.75">
      <c r="A18" s="26"/>
      <c r="B18" s="16" t="s">
        <v>57</v>
      </c>
      <c r="C18" s="6"/>
      <c r="D18" s="16">
        <v>0</v>
      </c>
      <c r="E18" s="16">
        <v>3</v>
      </c>
      <c r="F18" s="16">
        <f>30+2</f>
        <v>32</v>
      </c>
      <c r="G18" s="14">
        <f>4+41+9+4</f>
        <v>58</v>
      </c>
      <c r="H18" s="21"/>
      <c r="I18" s="21"/>
    </row>
    <row r="19" spans="1:9" ht="12.75">
      <c r="A19" s="26"/>
      <c r="B19" s="16" t="s">
        <v>62</v>
      </c>
      <c r="C19" s="6"/>
      <c r="D19" s="16">
        <v>0</v>
      </c>
      <c r="E19" s="16">
        <v>0</v>
      </c>
      <c r="F19" s="16">
        <f>142+79+1+17+18</f>
        <v>257</v>
      </c>
      <c r="G19" s="14">
        <f>1269+80+372+1+30+54-115-225</f>
        <v>1466</v>
      </c>
      <c r="H19" s="21"/>
      <c r="I19" s="21"/>
    </row>
    <row r="20" spans="1:9" ht="12.75">
      <c r="A20" s="26"/>
      <c r="B20" s="16" t="s">
        <v>39</v>
      </c>
      <c r="C20" s="6"/>
      <c r="D20" s="16">
        <v>0</v>
      </c>
      <c r="E20" s="16">
        <v>0</v>
      </c>
      <c r="F20" s="16">
        <v>0</v>
      </c>
      <c r="G20" s="14">
        <v>0</v>
      </c>
      <c r="H20" s="21"/>
      <c r="I20" s="21"/>
    </row>
    <row r="21" spans="1:9" ht="12.75">
      <c r="A21" s="26"/>
      <c r="B21" s="16" t="s">
        <v>44</v>
      </c>
      <c r="C21" s="6"/>
      <c r="D21" s="16">
        <v>0</v>
      </c>
      <c r="E21" s="16">
        <v>0</v>
      </c>
      <c r="F21" s="16">
        <v>0</v>
      </c>
      <c r="G21" s="14">
        <v>0</v>
      </c>
      <c r="H21" s="21"/>
      <c r="I21" s="21"/>
    </row>
    <row r="22" spans="1:9" ht="12.75">
      <c r="A22" s="26"/>
      <c r="B22" s="16" t="s">
        <v>58</v>
      </c>
      <c r="C22" s="6"/>
      <c r="D22" s="16">
        <v>0</v>
      </c>
      <c r="E22" s="16">
        <v>0</v>
      </c>
      <c r="F22" s="16">
        <v>0</v>
      </c>
      <c r="G22" s="14">
        <v>0</v>
      </c>
      <c r="H22" s="21"/>
      <c r="I22" s="21"/>
    </row>
    <row r="23" spans="1:9" ht="12.75">
      <c r="A23" s="5" t="s">
        <v>136</v>
      </c>
      <c r="B23" s="5"/>
      <c r="C23" s="10"/>
      <c r="D23" s="5">
        <f>SUM(D17:D22)</f>
        <v>0</v>
      </c>
      <c r="E23" s="5">
        <f>SUM(E17:E22)</f>
        <v>3</v>
      </c>
      <c r="F23" s="5">
        <f>SUM(F17:F22)</f>
        <v>337</v>
      </c>
      <c r="G23" s="11">
        <f>SUM(G17:G22)</f>
        <v>1577</v>
      </c>
      <c r="H23" s="21"/>
      <c r="I23" s="21"/>
    </row>
    <row r="24" spans="1:9" ht="12.75" customHeight="1">
      <c r="A24" s="26" t="s">
        <v>137</v>
      </c>
      <c r="B24" s="16" t="s">
        <v>61</v>
      </c>
      <c r="C24" s="6"/>
      <c r="D24" s="16">
        <v>0</v>
      </c>
      <c r="E24" s="16">
        <v>0</v>
      </c>
      <c r="F24" s="16">
        <v>0</v>
      </c>
      <c r="G24" s="14">
        <v>0</v>
      </c>
      <c r="H24" s="21"/>
      <c r="I24" s="21"/>
    </row>
    <row r="25" spans="1:9" ht="12.75">
      <c r="A25" s="26"/>
      <c r="B25" s="16" t="s">
        <v>138</v>
      </c>
      <c r="C25" s="6"/>
      <c r="D25" s="16">
        <v>11</v>
      </c>
      <c r="E25" s="16">
        <v>15</v>
      </c>
      <c r="F25" s="16">
        <v>15</v>
      </c>
      <c r="G25" s="14">
        <v>13</v>
      </c>
      <c r="H25" s="21"/>
      <c r="I25" s="21"/>
    </row>
    <row r="26" spans="1:9" ht="12.75">
      <c r="A26" s="26"/>
      <c r="B26" s="16" t="s">
        <v>139</v>
      </c>
      <c r="C26" s="6"/>
      <c r="D26" s="16">
        <v>36</v>
      </c>
      <c r="E26" s="19">
        <f>18+24</f>
        <v>42</v>
      </c>
      <c r="F26" s="16">
        <f>24+18</f>
        <v>42</v>
      </c>
      <c r="G26" s="14">
        <f>4+18+45+83</f>
        <v>150</v>
      </c>
      <c r="H26" s="21"/>
      <c r="I26" s="21"/>
    </row>
    <row r="27" spans="1:9" ht="12.75">
      <c r="A27" s="26"/>
      <c r="B27" s="16" t="s">
        <v>140</v>
      </c>
      <c r="C27" s="6"/>
      <c r="D27" s="16">
        <f>165+2+14</f>
        <v>181</v>
      </c>
      <c r="E27" s="19">
        <f>252+14</f>
        <v>266</v>
      </c>
      <c r="F27" s="16">
        <f>2+223+13+54</f>
        <v>292</v>
      </c>
      <c r="G27" s="14">
        <f>2+290+162+3</f>
        <v>457</v>
      </c>
      <c r="H27" s="21"/>
      <c r="I27" s="21"/>
    </row>
    <row r="28" spans="1:9" ht="12.75">
      <c r="A28" s="26"/>
      <c r="B28" s="16" t="s">
        <v>141</v>
      </c>
      <c r="C28" s="6"/>
      <c r="D28" s="16">
        <v>580</v>
      </c>
      <c r="E28" s="16">
        <v>580</v>
      </c>
      <c r="F28" s="16">
        <v>605</v>
      </c>
      <c r="G28" s="14">
        <v>815</v>
      </c>
      <c r="H28" s="21"/>
      <c r="I28" s="21"/>
    </row>
    <row r="29" spans="1:9" ht="12.75">
      <c r="A29" s="26"/>
      <c r="B29" s="16" t="s">
        <v>142</v>
      </c>
      <c r="C29" s="6"/>
      <c r="D29" s="16"/>
      <c r="E29" s="16"/>
      <c r="F29" s="16"/>
      <c r="G29" s="14"/>
      <c r="H29" s="21"/>
      <c r="I29" s="21"/>
    </row>
    <row r="30" spans="1:9" ht="12.75">
      <c r="A30" s="26"/>
      <c r="B30" s="16" t="s">
        <v>143</v>
      </c>
      <c r="C30" s="6"/>
      <c r="D30" s="16">
        <v>6</v>
      </c>
      <c r="E30" s="16">
        <v>6</v>
      </c>
      <c r="F30" s="16">
        <v>6</v>
      </c>
      <c r="G30" s="14">
        <v>6</v>
      </c>
      <c r="H30" s="21"/>
      <c r="I30" s="21"/>
    </row>
    <row r="31" spans="1:9" ht="12.75">
      <c r="A31" s="26"/>
      <c r="B31" s="16" t="s">
        <v>144</v>
      </c>
      <c r="C31" s="6"/>
      <c r="D31" s="16">
        <v>6</v>
      </c>
      <c r="E31" s="16">
        <v>6</v>
      </c>
      <c r="F31" s="16">
        <v>6</v>
      </c>
      <c r="G31" s="14">
        <v>8</v>
      </c>
      <c r="H31" s="21"/>
      <c r="I31" s="21"/>
    </row>
    <row r="32" spans="1:9" ht="12.75">
      <c r="A32" s="26"/>
      <c r="B32" s="16" t="s">
        <v>50</v>
      </c>
      <c r="C32" s="6"/>
      <c r="D32" s="16">
        <v>1</v>
      </c>
      <c r="E32" s="16">
        <v>1</v>
      </c>
      <c r="F32" s="16">
        <v>1</v>
      </c>
      <c r="G32" s="14">
        <v>1</v>
      </c>
      <c r="H32" s="21"/>
      <c r="I32" s="21"/>
    </row>
    <row r="33" spans="1:9" ht="12.75">
      <c r="A33" s="26"/>
      <c r="B33" s="16" t="s">
        <v>145</v>
      </c>
      <c r="C33" s="6"/>
      <c r="D33" s="16">
        <v>1</v>
      </c>
      <c r="E33" s="16">
        <v>1</v>
      </c>
      <c r="F33" s="16">
        <v>1</v>
      </c>
      <c r="G33" s="14">
        <v>1</v>
      </c>
      <c r="H33" s="21"/>
      <c r="I33" s="21"/>
    </row>
    <row r="34" spans="1:9" ht="12.75">
      <c r="A34" s="5" t="s">
        <v>146</v>
      </c>
      <c r="B34" s="5"/>
      <c r="C34" s="10"/>
      <c r="D34" s="5">
        <f>SUM(D24:D33)</f>
        <v>822</v>
      </c>
      <c r="E34" s="5">
        <f>SUM(E24:E33)</f>
        <v>917</v>
      </c>
      <c r="F34" s="5">
        <f>SUM(F24:F33)</f>
        <v>968</v>
      </c>
      <c r="G34" s="11">
        <f>SUM(G24:G33)</f>
        <v>1451</v>
      </c>
      <c r="H34" s="21"/>
      <c r="I34" s="21"/>
    </row>
    <row r="35" spans="1:9" ht="12.75" customHeight="1">
      <c r="A35" s="26" t="s">
        <v>147</v>
      </c>
      <c r="B35" s="16" t="s">
        <v>61</v>
      </c>
      <c r="C35" s="6"/>
      <c r="D35" s="16"/>
      <c r="E35" s="16"/>
      <c r="F35" s="16"/>
      <c r="G35" s="14">
        <v>4</v>
      </c>
      <c r="H35" s="21"/>
      <c r="I35" s="21"/>
    </row>
    <row r="36" spans="1:9" ht="12.75">
      <c r="A36" s="26"/>
      <c r="B36" s="16" t="s">
        <v>138</v>
      </c>
      <c r="C36" s="6"/>
      <c r="D36" s="16"/>
      <c r="E36" s="16"/>
      <c r="F36" s="16"/>
      <c r="G36" s="14">
        <v>8</v>
      </c>
      <c r="H36" s="21"/>
      <c r="I36" s="21"/>
    </row>
    <row r="37" spans="1:9" ht="12.75">
      <c r="A37" s="26"/>
      <c r="B37" s="16" t="s">
        <v>139</v>
      </c>
      <c r="C37" s="6"/>
      <c r="D37" s="16"/>
      <c r="E37" s="16"/>
      <c r="F37" s="16"/>
      <c r="G37" s="14">
        <v>72</v>
      </c>
      <c r="H37" s="21"/>
      <c r="I37" s="21"/>
    </row>
    <row r="38" spans="1:9" ht="12.75">
      <c r="A38" s="26"/>
      <c r="B38" s="16" t="s">
        <v>140</v>
      </c>
      <c r="C38" s="6"/>
      <c r="D38" s="16"/>
      <c r="E38" s="16"/>
      <c r="F38" s="16"/>
      <c r="G38" s="14">
        <f>35+65+16+14+87</f>
        <v>217</v>
      </c>
      <c r="H38" s="21"/>
      <c r="I38" s="21"/>
    </row>
    <row r="39" spans="1:9" ht="12.75">
      <c r="A39" s="26"/>
      <c r="B39" s="16" t="s">
        <v>148</v>
      </c>
      <c r="C39" s="6"/>
      <c r="D39" s="16"/>
      <c r="E39" s="16"/>
      <c r="F39" s="16"/>
      <c r="G39" s="14">
        <v>1</v>
      </c>
      <c r="H39" s="21"/>
      <c r="I39" s="21"/>
    </row>
    <row r="40" spans="1:9" ht="12.75">
      <c r="A40" s="26"/>
      <c r="B40" s="16" t="s">
        <v>50</v>
      </c>
      <c r="C40" s="6"/>
      <c r="D40" s="16"/>
      <c r="E40" s="16"/>
      <c r="F40" s="16"/>
      <c r="G40" s="14">
        <v>1</v>
      </c>
      <c r="H40" s="21"/>
      <c r="I40" s="21"/>
    </row>
    <row r="41" spans="1:9" ht="12.75">
      <c r="A41" s="26"/>
      <c r="B41" s="16" t="s">
        <v>145</v>
      </c>
      <c r="C41" s="6"/>
      <c r="D41" s="16"/>
      <c r="E41" s="16"/>
      <c r="F41" s="16"/>
      <c r="G41" s="14">
        <v>7</v>
      </c>
      <c r="H41" s="21"/>
      <c r="I41" s="21"/>
    </row>
    <row r="42" spans="1:9" ht="12.75">
      <c r="A42" s="5" t="s">
        <v>149</v>
      </c>
      <c r="B42" s="5"/>
      <c r="C42" s="10"/>
      <c r="D42" s="5"/>
      <c r="E42" s="5"/>
      <c r="F42" s="5"/>
      <c r="G42" s="11">
        <f>SUM(G35:G41)</f>
        <v>310</v>
      </c>
      <c r="H42" s="21"/>
      <c r="I42" s="21"/>
    </row>
    <row r="43" spans="1:9" ht="12.75" customHeight="1">
      <c r="A43" s="26" t="s">
        <v>150</v>
      </c>
      <c r="B43" s="16" t="s">
        <v>61</v>
      </c>
      <c r="C43" s="6"/>
      <c r="D43" s="16">
        <v>0</v>
      </c>
      <c r="E43" s="16">
        <v>0</v>
      </c>
      <c r="F43" s="16">
        <v>12</v>
      </c>
      <c r="G43" s="14">
        <v>12</v>
      </c>
      <c r="H43" s="21"/>
      <c r="I43" s="21"/>
    </row>
    <row r="44" spans="1:9" ht="12.75">
      <c r="A44" s="26"/>
      <c r="B44" s="16" t="s">
        <v>138</v>
      </c>
      <c r="C44" s="6"/>
      <c r="D44" s="16">
        <v>0</v>
      </c>
      <c r="E44" s="16">
        <v>0</v>
      </c>
      <c r="F44" s="16">
        <v>2</v>
      </c>
      <c r="G44" s="14">
        <v>2</v>
      </c>
      <c r="H44" s="21"/>
      <c r="I44" s="21"/>
    </row>
    <row r="45" spans="1:9" ht="12.75">
      <c r="A45" s="26"/>
      <c r="B45" s="16" t="s">
        <v>139</v>
      </c>
      <c r="C45" s="6"/>
      <c r="D45" s="16">
        <v>0</v>
      </c>
      <c r="E45" s="16">
        <v>0</v>
      </c>
      <c r="F45" s="16">
        <v>23</v>
      </c>
      <c r="G45" s="14">
        <v>23</v>
      </c>
      <c r="H45" s="21"/>
      <c r="I45" s="21"/>
    </row>
    <row r="46" spans="1:9" ht="12.75">
      <c r="A46" s="26"/>
      <c r="B46" s="16" t="s">
        <v>140</v>
      </c>
      <c r="C46" s="6"/>
      <c r="D46" s="16">
        <v>67</v>
      </c>
      <c r="E46" s="16">
        <v>214</v>
      </c>
      <c r="F46" s="16">
        <v>227</v>
      </c>
      <c r="G46" s="14">
        <v>227</v>
      </c>
      <c r="H46" s="21"/>
      <c r="I46" s="21"/>
    </row>
    <row r="47" spans="1:9" ht="12.75">
      <c r="A47" s="26"/>
      <c r="B47" s="16" t="s">
        <v>148</v>
      </c>
      <c r="C47" s="6"/>
      <c r="D47" s="16">
        <v>1</v>
      </c>
      <c r="E47" s="16">
        <v>1</v>
      </c>
      <c r="F47" s="16">
        <v>2</v>
      </c>
      <c r="G47" s="14">
        <v>2</v>
      </c>
      <c r="H47" s="21"/>
      <c r="I47" s="21"/>
    </row>
    <row r="48" spans="1:9" ht="12.75">
      <c r="A48" s="26"/>
      <c r="B48" s="16" t="s">
        <v>50</v>
      </c>
      <c r="C48" s="6"/>
      <c r="D48" s="16">
        <v>0</v>
      </c>
      <c r="E48" s="16">
        <v>0</v>
      </c>
      <c r="F48" s="16">
        <v>0</v>
      </c>
      <c r="G48" s="14">
        <v>0</v>
      </c>
      <c r="H48" s="21"/>
      <c r="I48" s="21"/>
    </row>
    <row r="49" spans="1:9" ht="12.75">
      <c r="A49" s="26"/>
      <c r="B49" s="16" t="s">
        <v>145</v>
      </c>
      <c r="C49" s="6"/>
      <c r="D49" s="16">
        <v>0</v>
      </c>
      <c r="E49" s="16">
        <v>0</v>
      </c>
      <c r="F49" s="16">
        <v>3</v>
      </c>
      <c r="G49" s="14">
        <v>3</v>
      </c>
      <c r="H49" s="21"/>
      <c r="I49" s="21"/>
    </row>
    <row r="50" spans="1:9" ht="12.75">
      <c r="A50" s="5" t="s">
        <v>151</v>
      </c>
      <c r="B50" s="5"/>
      <c r="C50" s="10"/>
      <c r="D50" s="5">
        <f>SUM(D43:D49)</f>
        <v>68</v>
      </c>
      <c r="E50" s="5">
        <f>SUM(E43:E49)</f>
        <v>215</v>
      </c>
      <c r="F50" s="5">
        <f>SUM(F43:F49)</f>
        <v>269</v>
      </c>
      <c r="G50" s="11">
        <f>SUM(G43:G49)</f>
        <v>269</v>
      </c>
      <c r="H50" s="21"/>
      <c r="I50" s="21"/>
    </row>
    <row r="51" spans="1:9" ht="12.75" customHeight="1">
      <c r="A51" s="26" t="s">
        <v>152</v>
      </c>
      <c r="B51" s="16" t="s">
        <v>61</v>
      </c>
      <c r="C51" s="6"/>
      <c r="D51" s="16">
        <v>0</v>
      </c>
      <c r="E51" s="16">
        <v>0</v>
      </c>
      <c r="F51" s="16">
        <v>0</v>
      </c>
      <c r="G51" s="14">
        <v>0</v>
      </c>
      <c r="H51" s="21"/>
      <c r="I51" s="21"/>
    </row>
    <row r="52" spans="1:9" ht="12.75">
      <c r="A52" s="26"/>
      <c r="B52" s="16" t="s">
        <v>138</v>
      </c>
      <c r="C52" s="6"/>
      <c r="D52" s="16">
        <v>2</v>
      </c>
      <c r="E52" s="16">
        <v>9</v>
      </c>
      <c r="F52" s="16">
        <v>11</v>
      </c>
      <c r="G52" s="14">
        <v>11</v>
      </c>
      <c r="H52" s="21"/>
      <c r="I52" s="21"/>
    </row>
    <row r="53" spans="1:9" ht="12.75">
      <c r="A53" s="26"/>
      <c r="B53" s="16" t="s">
        <v>139</v>
      </c>
      <c r="C53" s="6"/>
      <c r="D53" s="16">
        <v>21</v>
      </c>
      <c r="E53" s="16">
        <v>35</v>
      </c>
      <c r="F53" s="16">
        <f>3+30+4</f>
        <v>37</v>
      </c>
      <c r="G53" s="14">
        <f>3+30+4</f>
        <v>37</v>
      </c>
      <c r="H53" s="21"/>
      <c r="I53" s="21"/>
    </row>
    <row r="54" spans="1:9" ht="12.75">
      <c r="A54" s="26"/>
      <c r="B54" s="16" t="s">
        <v>153</v>
      </c>
      <c r="C54" s="6"/>
      <c r="D54" s="16">
        <v>139</v>
      </c>
      <c r="E54" s="16">
        <v>139</v>
      </c>
      <c r="F54" s="16">
        <v>141</v>
      </c>
      <c r="G54" s="14">
        <v>141</v>
      </c>
      <c r="H54" s="21"/>
      <c r="I54" s="21"/>
    </row>
    <row r="55" spans="1:9" ht="12.75">
      <c r="A55" s="26"/>
      <c r="B55" s="16" t="s">
        <v>140</v>
      </c>
      <c r="C55" s="6"/>
      <c r="D55" s="16">
        <v>123</v>
      </c>
      <c r="E55" s="16">
        <v>123</v>
      </c>
      <c r="F55" s="16">
        <v>123</v>
      </c>
      <c r="G55" s="14">
        <v>123</v>
      </c>
      <c r="H55" s="21"/>
      <c r="I55" s="21"/>
    </row>
    <row r="56" spans="1:9" ht="12.75">
      <c r="A56" s="26"/>
      <c r="B56" s="16" t="s">
        <v>154</v>
      </c>
      <c r="C56" s="6"/>
      <c r="D56" s="16">
        <v>24</v>
      </c>
      <c r="E56" s="16">
        <v>33</v>
      </c>
      <c r="F56" s="16">
        <v>36</v>
      </c>
      <c r="G56" s="14">
        <v>36</v>
      </c>
      <c r="H56" s="21"/>
      <c r="I56" s="21"/>
    </row>
    <row r="57" spans="1:9" ht="12.75">
      <c r="A57" s="26"/>
      <c r="B57" s="16" t="s">
        <v>143</v>
      </c>
      <c r="C57" s="6"/>
      <c r="D57" s="16">
        <v>0</v>
      </c>
      <c r="E57" s="16">
        <v>0</v>
      </c>
      <c r="F57" s="16">
        <v>0</v>
      </c>
      <c r="G57" s="14">
        <v>0</v>
      </c>
      <c r="H57" s="21"/>
      <c r="I57" s="21"/>
    </row>
    <row r="58" spans="1:9" ht="12.75">
      <c r="A58" s="26"/>
      <c r="B58" s="16" t="s">
        <v>144</v>
      </c>
      <c r="C58" s="6"/>
      <c r="D58" s="16">
        <v>0</v>
      </c>
      <c r="E58" s="16">
        <v>10</v>
      </c>
      <c r="F58" s="16">
        <v>10</v>
      </c>
      <c r="G58" s="14">
        <v>10</v>
      </c>
      <c r="H58" s="21"/>
      <c r="I58" s="21"/>
    </row>
    <row r="59" spans="1:9" ht="12.75">
      <c r="A59" s="26"/>
      <c r="B59" s="16" t="s">
        <v>145</v>
      </c>
      <c r="C59" s="6"/>
      <c r="D59" s="16">
        <v>0</v>
      </c>
      <c r="E59" s="16">
        <v>0</v>
      </c>
      <c r="F59" s="16">
        <v>0</v>
      </c>
      <c r="G59" s="14">
        <v>0</v>
      </c>
      <c r="H59" s="21"/>
      <c r="I59" s="21"/>
    </row>
    <row r="60" spans="1:9" ht="12.75">
      <c r="A60" s="5" t="s">
        <v>152</v>
      </c>
      <c r="B60" s="5"/>
      <c r="C60" s="10"/>
      <c r="D60" s="5">
        <f>SUM(D51:D59)</f>
        <v>309</v>
      </c>
      <c r="E60" s="5">
        <f>SUM(E51:E59)</f>
        <v>349</v>
      </c>
      <c r="F60" s="5">
        <f>SUM(F51:F59)</f>
        <v>358</v>
      </c>
      <c r="G60" s="11">
        <f>SUM(G51:G59)</f>
        <v>358</v>
      </c>
      <c r="H60" s="21"/>
      <c r="I60" s="21"/>
    </row>
    <row r="61" spans="1:9" ht="12.75" customHeight="1">
      <c r="A61" s="26" t="s">
        <v>155</v>
      </c>
      <c r="B61" s="16" t="s">
        <v>61</v>
      </c>
      <c r="C61" s="6"/>
      <c r="D61" s="16">
        <v>0</v>
      </c>
      <c r="E61" s="16">
        <v>0</v>
      </c>
      <c r="F61" s="16">
        <v>0</v>
      </c>
      <c r="G61" s="14">
        <v>1</v>
      </c>
      <c r="H61" s="21"/>
      <c r="I61" s="21"/>
    </row>
    <row r="62" spans="1:9" ht="12.75">
      <c r="A62" s="26"/>
      <c r="B62" s="16" t="s">
        <v>138</v>
      </c>
      <c r="C62" s="6"/>
      <c r="D62" s="16">
        <v>0</v>
      </c>
      <c r="E62" s="16">
        <v>0</v>
      </c>
      <c r="F62" s="16">
        <v>0</v>
      </c>
      <c r="G62" s="14">
        <v>1</v>
      </c>
      <c r="H62" s="21"/>
      <c r="I62" s="21"/>
    </row>
    <row r="63" spans="1:9" ht="12.75">
      <c r="A63" s="26"/>
      <c r="B63" s="16" t="s">
        <v>139</v>
      </c>
      <c r="C63" s="6"/>
      <c r="D63" s="16">
        <v>2</v>
      </c>
      <c r="E63" s="16">
        <v>2</v>
      </c>
      <c r="F63" s="16">
        <v>2</v>
      </c>
      <c r="G63" s="14">
        <v>2</v>
      </c>
      <c r="H63" s="21"/>
      <c r="I63" s="21"/>
    </row>
    <row r="64" spans="1:9" ht="12.75">
      <c r="A64" s="26"/>
      <c r="B64" s="16" t="s">
        <v>140</v>
      </c>
      <c r="C64" s="6"/>
      <c r="D64" s="16">
        <v>0</v>
      </c>
      <c r="E64" s="16">
        <v>0</v>
      </c>
      <c r="F64" s="16">
        <v>0</v>
      </c>
      <c r="G64" s="14">
        <v>0</v>
      </c>
      <c r="H64" s="21"/>
      <c r="I64" s="21"/>
    </row>
    <row r="65" spans="1:9" ht="12.75">
      <c r="A65" s="26"/>
      <c r="B65" s="16" t="s">
        <v>148</v>
      </c>
      <c r="C65" s="6"/>
      <c r="D65" s="16">
        <v>0</v>
      </c>
      <c r="E65" s="16">
        <v>0</v>
      </c>
      <c r="F65" s="16">
        <v>0</v>
      </c>
      <c r="G65" s="14">
        <v>7</v>
      </c>
      <c r="H65" s="21"/>
      <c r="I65" s="21"/>
    </row>
    <row r="66" spans="1:9" ht="12.75">
      <c r="A66" s="26"/>
      <c r="B66" s="16" t="s">
        <v>145</v>
      </c>
      <c r="C66" s="6"/>
      <c r="D66" s="16"/>
      <c r="E66" s="16"/>
      <c r="F66" s="16"/>
      <c r="G66" s="14"/>
      <c r="H66" s="21"/>
      <c r="I66" s="21"/>
    </row>
    <row r="67" spans="1:9" ht="12.75">
      <c r="A67" s="5" t="s">
        <v>156</v>
      </c>
      <c r="B67" s="5"/>
      <c r="C67" s="10"/>
      <c r="D67" s="5">
        <f>SUM(D61:D65)</f>
        <v>2</v>
      </c>
      <c r="E67" s="5">
        <f>SUM(E61:E65)</f>
        <v>2</v>
      </c>
      <c r="F67" s="5">
        <f>SUM(F61:F65)</f>
        <v>2</v>
      </c>
      <c r="G67" s="11">
        <f>SUM(G61:G65)</f>
        <v>11</v>
      </c>
      <c r="H67" s="21"/>
      <c r="I67" s="21"/>
    </row>
    <row r="68" spans="1:9" ht="12.75">
      <c r="A68" s="5" t="s">
        <v>157</v>
      </c>
      <c r="B68" s="16"/>
      <c r="C68" s="10">
        <v>2530</v>
      </c>
      <c r="D68" s="5">
        <f>D67+D60+D50+D42+D34+D23</f>
        <v>1201</v>
      </c>
      <c r="E68" s="5">
        <f>E67+E60+E50+E42+E34+E23</f>
        <v>1486</v>
      </c>
      <c r="F68" s="5">
        <f>F67+F60+F50+F42+F34+F23</f>
        <v>1934</v>
      </c>
      <c r="G68" s="11">
        <f>G67+G60+G50+G42+G34+G23</f>
        <v>3976</v>
      </c>
      <c r="H68" s="43">
        <v>2961</v>
      </c>
      <c r="I68" s="43">
        <v>3295</v>
      </c>
    </row>
    <row r="69" spans="1:9" ht="12.75" customHeight="1">
      <c r="A69" s="26" t="s">
        <v>158</v>
      </c>
      <c r="B69" s="16" t="s">
        <v>61</v>
      </c>
      <c r="C69" s="6"/>
      <c r="D69" s="16">
        <v>2</v>
      </c>
      <c r="E69" s="16">
        <v>2</v>
      </c>
      <c r="F69" s="16">
        <v>15</v>
      </c>
      <c r="G69" s="14">
        <v>21</v>
      </c>
      <c r="H69" s="21">
        <v>1870</v>
      </c>
      <c r="I69" s="21">
        <v>1730</v>
      </c>
    </row>
    <row r="70" spans="1:9" ht="12.75">
      <c r="A70" s="26"/>
      <c r="B70" s="16" t="s">
        <v>57</v>
      </c>
      <c r="C70" s="6"/>
      <c r="D70" s="16">
        <v>1</v>
      </c>
      <c r="E70" s="16">
        <v>1</v>
      </c>
      <c r="F70" s="16">
        <v>52</v>
      </c>
      <c r="G70" s="14">
        <f>34+21</f>
        <v>55</v>
      </c>
      <c r="H70" s="21"/>
      <c r="I70" s="21"/>
    </row>
    <row r="71" spans="1:9" ht="12.75">
      <c r="A71" s="26"/>
      <c r="B71" s="16" t="s">
        <v>159</v>
      </c>
      <c r="C71" s="6"/>
      <c r="D71" s="16">
        <v>11</v>
      </c>
      <c r="E71" s="16">
        <v>14</v>
      </c>
      <c r="F71" s="16">
        <f>98+14+37+31+1+15+18</f>
        <v>214</v>
      </c>
      <c r="G71" s="14">
        <f>164+19+37+31+1+18+54+1</f>
        <v>325</v>
      </c>
      <c r="H71" s="21"/>
      <c r="I71" s="21"/>
    </row>
    <row r="72" spans="1:9" ht="12.75">
      <c r="A72" s="26"/>
      <c r="B72" s="16" t="s">
        <v>44</v>
      </c>
      <c r="C72" s="6"/>
      <c r="D72" s="16">
        <v>0</v>
      </c>
      <c r="E72" s="16">
        <v>0</v>
      </c>
      <c r="F72" s="16">
        <v>0</v>
      </c>
      <c r="G72" s="14">
        <v>0</v>
      </c>
      <c r="H72" s="21"/>
      <c r="I72" s="21"/>
    </row>
    <row r="73" spans="1:9" ht="12.75">
      <c r="A73" s="26"/>
      <c r="B73" s="16" t="s">
        <v>58</v>
      </c>
      <c r="C73" s="6"/>
      <c r="D73" s="16">
        <v>0</v>
      </c>
      <c r="E73" s="16">
        <v>0</v>
      </c>
      <c r="F73" s="16">
        <v>0</v>
      </c>
      <c r="G73" s="14">
        <v>0</v>
      </c>
      <c r="H73" s="21"/>
      <c r="I73" s="21"/>
    </row>
    <row r="74" spans="1:9" ht="12.75">
      <c r="A74" s="5" t="s">
        <v>158</v>
      </c>
      <c r="B74" s="5"/>
      <c r="C74" s="10"/>
      <c r="D74" s="5">
        <f>SUM(D69:D73)</f>
        <v>14</v>
      </c>
      <c r="E74" s="5">
        <f>SUM(E69:E73)</f>
        <v>17</v>
      </c>
      <c r="F74" s="5">
        <f>SUM(F69:F73)</f>
        <v>281</v>
      </c>
      <c r="G74" s="11">
        <f>SUM(G69:G73)</f>
        <v>401</v>
      </c>
      <c r="H74" s="21"/>
      <c r="I74" s="21"/>
    </row>
    <row r="75" spans="1:9" ht="12.75" customHeight="1">
      <c r="A75" s="26" t="s">
        <v>160</v>
      </c>
      <c r="B75" s="16" t="s">
        <v>61</v>
      </c>
      <c r="C75" s="6"/>
      <c r="D75" s="16">
        <v>0</v>
      </c>
      <c r="E75" s="16">
        <v>0</v>
      </c>
      <c r="F75" s="16">
        <v>1</v>
      </c>
      <c r="G75" s="14">
        <v>1</v>
      </c>
      <c r="H75" s="21"/>
      <c r="I75" s="21"/>
    </row>
    <row r="76" spans="1:9" ht="12.75">
      <c r="A76" s="26"/>
      <c r="B76" s="16" t="s">
        <v>138</v>
      </c>
      <c r="C76" s="6"/>
      <c r="D76" s="16">
        <v>7</v>
      </c>
      <c r="E76" s="16">
        <v>10</v>
      </c>
      <c r="F76" s="16">
        <v>20</v>
      </c>
      <c r="G76" s="14">
        <v>30</v>
      </c>
      <c r="H76" s="21"/>
      <c r="I76" s="21"/>
    </row>
    <row r="77" spans="1:9" ht="12.75">
      <c r="A77" s="26"/>
      <c r="B77" s="16" t="s">
        <v>139</v>
      </c>
      <c r="C77" s="6"/>
      <c r="D77" s="16">
        <v>5</v>
      </c>
      <c r="E77" s="19">
        <v>16</v>
      </c>
      <c r="F77" s="16">
        <f>1+11+1+5+13</f>
        <v>31</v>
      </c>
      <c r="G77" s="14">
        <f>1+30+1+21+13</f>
        <v>66</v>
      </c>
      <c r="H77" s="21"/>
      <c r="I77" s="21"/>
    </row>
    <row r="78" spans="1:9" ht="12.75">
      <c r="A78" s="26"/>
      <c r="B78" s="16" t="s">
        <v>140</v>
      </c>
      <c r="C78" s="6"/>
      <c r="D78" s="16">
        <v>23</v>
      </c>
      <c r="E78" s="19">
        <v>68</v>
      </c>
      <c r="F78" s="16">
        <f>24+192</f>
        <v>216</v>
      </c>
      <c r="G78" s="14">
        <f>25+400+3</f>
        <v>428</v>
      </c>
      <c r="H78" s="21"/>
      <c r="I78" s="21"/>
    </row>
    <row r="79" spans="1:9" ht="12.75">
      <c r="A79" s="26"/>
      <c r="B79" s="16" t="s">
        <v>161</v>
      </c>
      <c r="C79" s="6"/>
      <c r="D79" s="16">
        <v>2</v>
      </c>
      <c r="E79" s="16">
        <v>9</v>
      </c>
      <c r="F79" s="16">
        <v>63</v>
      </c>
      <c r="G79" s="14">
        <v>63</v>
      </c>
      <c r="H79" s="21"/>
      <c r="I79" s="21"/>
    </row>
    <row r="80" spans="1:9" ht="12.75">
      <c r="A80" s="26"/>
      <c r="B80" s="16" t="s">
        <v>143</v>
      </c>
      <c r="C80" s="6"/>
      <c r="D80" s="16"/>
      <c r="E80" s="16"/>
      <c r="F80" s="16"/>
      <c r="G80" s="14"/>
      <c r="H80" s="21"/>
      <c r="I80" s="21"/>
    </row>
    <row r="81" spans="1:9" ht="12.75">
      <c r="A81" s="26"/>
      <c r="B81" s="16" t="s">
        <v>144</v>
      </c>
      <c r="C81" s="6"/>
      <c r="D81" s="16">
        <v>0</v>
      </c>
      <c r="E81" s="16">
        <v>1</v>
      </c>
      <c r="F81" s="16">
        <v>1</v>
      </c>
      <c r="G81" s="14">
        <v>2</v>
      </c>
      <c r="H81" s="21"/>
      <c r="I81" s="21"/>
    </row>
    <row r="82" spans="1:9" ht="12.75">
      <c r="A82" s="26"/>
      <c r="B82" s="16" t="s">
        <v>50</v>
      </c>
      <c r="C82" s="6"/>
      <c r="D82" s="16">
        <v>0</v>
      </c>
      <c r="E82" s="16">
        <v>2</v>
      </c>
      <c r="F82" s="16">
        <v>2</v>
      </c>
      <c r="G82" s="14">
        <v>2</v>
      </c>
      <c r="H82" s="21"/>
      <c r="I82" s="21"/>
    </row>
    <row r="83" spans="1:9" ht="12.75">
      <c r="A83" s="26"/>
      <c r="B83" s="16" t="s">
        <v>145</v>
      </c>
      <c r="C83" s="6"/>
      <c r="D83" s="16">
        <v>2</v>
      </c>
      <c r="E83" s="16">
        <v>3</v>
      </c>
      <c r="F83" s="16">
        <v>6</v>
      </c>
      <c r="G83" s="14">
        <v>11</v>
      </c>
      <c r="H83" s="21"/>
      <c r="I83" s="21"/>
    </row>
    <row r="84" spans="1:9" ht="12.75">
      <c r="A84" s="5" t="s">
        <v>162</v>
      </c>
      <c r="B84" s="5"/>
      <c r="C84" s="10"/>
      <c r="D84" s="5">
        <f>SUM(D75:D83)</f>
        <v>39</v>
      </c>
      <c r="E84" s="5">
        <f>SUM(E75:E83)</f>
        <v>109</v>
      </c>
      <c r="F84" s="5">
        <f>SUM(F75:F83)</f>
        <v>340</v>
      </c>
      <c r="G84" s="11">
        <f>SUM(G75:G83)</f>
        <v>603</v>
      </c>
      <c r="H84" s="21"/>
      <c r="I84" s="21"/>
    </row>
    <row r="85" spans="1:9" ht="12.75" customHeight="1">
      <c r="A85" s="26" t="s">
        <v>163</v>
      </c>
      <c r="B85" s="16" t="s">
        <v>61</v>
      </c>
      <c r="C85" s="6"/>
      <c r="D85" s="16">
        <v>0</v>
      </c>
      <c r="E85" s="16">
        <v>0</v>
      </c>
      <c r="F85" s="16">
        <v>36</v>
      </c>
      <c r="G85" s="14">
        <f>1+10+28</f>
        <v>39</v>
      </c>
      <c r="H85" s="21"/>
      <c r="I85" s="21"/>
    </row>
    <row r="86" spans="1:9" ht="12.75">
      <c r="A86" s="26"/>
      <c r="B86" s="16" t="s">
        <v>138</v>
      </c>
      <c r="C86" s="6"/>
      <c r="D86" s="16">
        <v>0</v>
      </c>
      <c r="E86" s="16">
        <v>0</v>
      </c>
      <c r="F86" s="16">
        <v>0</v>
      </c>
      <c r="G86" s="14">
        <v>1</v>
      </c>
      <c r="H86" s="21"/>
      <c r="I86" s="21"/>
    </row>
    <row r="87" spans="1:9" ht="12.75">
      <c r="A87" s="26"/>
      <c r="B87" s="16" t="s">
        <v>139</v>
      </c>
      <c r="C87" s="6"/>
      <c r="D87" s="16">
        <v>0</v>
      </c>
      <c r="E87" s="16">
        <v>0</v>
      </c>
      <c r="F87" s="16">
        <v>24</v>
      </c>
      <c r="G87" s="14">
        <f>2+28</f>
        <v>30</v>
      </c>
      <c r="H87" s="21"/>
      <c r="I87" s="21"/>
    </row>
    <row r="88" spans="1:9" ht="12.75">
      <c r="A88" s="26"/>
      <c r="B88" s="16" t="s">
        <v>140</v>
      </c>
      <c r="C88" s="6"/>
      <c r="D88" s="16">
        <v>0</v>
      </c>
      <c r="E88" s="16">
        <v>0</v>
      </c>
      <c r="F88" s="16">
        <f>11+604</f>
        <v>615</v>
      </c>
      <c r="G88" s="14">
        <f>19+605</f>
        <v>624</v>
      </c>
      <c r="H88" s="21"/>
      <c r="I88" s="21"/>
    </row>
    <row r="89" spans="1:9" ht="12.75">
      <c r="A89" s="26"/>
      <c r="B89" s="16" t="s">
        <v>143</v>
      </c>
      <c r="C89" s="6"/>
      <c r="D89" s="16">
        <v>0</v>
      </c>
      <c r="E89" s="16">
        <v>0</v>
      </c>
      <c r="F89" s="16">
        <v>0</v>
      </c>
      <c r="G89" s="14">
        <v>1</v>
      </c>
      <c r="H89" s="21"/>
      <c r="I89" s="21"/>
    </row>
    <row r="90" spans="1:9" ht="12.75">
      <c r="A90" s="26"/>
      <c r="B90" s="16" t="s">
        <v>161</v>
      </c>
      <c r="C90" s="6"/>
      <c r="D90" s="16">
        <v>0</v>
      </c>
      <c r="E90" s="16">
        <v>0</v>
      </c>
      <c r="F90" s="16">
        <v>0</v>
      </c>
      <c r="G90" s="14">
        <v>2</v>
      </c>
      <c r="H90" s="21"/>
      <c r="I90" s="21"/>
    </row>
    <row r="91" spans="1:9" ht="12.75">
      <c r="A91" s="26"/>
      <c r="B91" s="16" t="s">
        <v>144</v>
      </c>
      <c r="C91" s="6"/>
      <c r="D91" s="16">
        <v>0</v>
      </c>
      <c r="E91" s="16">
        <v>0</v>
      </c>
      <c r="F91" s="16">
        <v>1</v>
      </c>
      <c r="G91" s="14">
        <v>11</v>
      </c>
      <c r="H91" s="21"/>
      <c r="I91" s="21"/>
    </row>
    <row r="92" spans="1:9" ht="12.75">
      <c r="A92" s="26"/>
      <c r="B92" s="16" t="s">
        <v>50</v>
      </c>
      <c r="C92" s="6"/>
      <c r="D92" s="16">
        <v>0</v>
      </c>
      <c r="E92" s="16">
        <v>0</v>
      </c>
      <c r="F92" s="16">
        <v>2</v>
      </c>
      <c r="G92" s="14">
        <v>1</v>
      </c>
      <c r="H92" s="21"/>
      <c r="I92" s="21"/>
    </row>
    <row r="93" spans="1:9" ht="12.75">
      <c r="A93" s="26"/>
      <c r="B93" s="16" t="s">
        <v>145</v>
      </c>
      <c r="C93" s="6"/>
      <c r="D93" s="16">
        <v>0</v>
      </c>
      <c r="E93" s="16">
        <v>0</v>
      </c>
      <c r="F93" s="16">
        <v>2</v>
      </c>
      <c r="G93" s="14">
        <v>12</v>
      </c>
      <c r="H93" s="21"/>
      <c r="I93" s="21"/>
    </row>
    <row r="94" spans="1:9" ht="12.75">
      <c r="A94" s="5" t="s">
        <v>164</v>
      </c>
      <c r="B94" s="5"/>
      <c r="C94" s="10"/>
      <c r="D94" s="5">
        <f>SUM(D85:D93)</f>
        <v>0</v>
      </c>
      <c r="E94" s="5">
        <f>SUM(E85:E93)</f>
        <v>0</v>
      </c>
      <c r="F94" s="5">
        <f>SUM(F85:F93)</f>
        <v>680</v>
      </c>
      <c r="G94" s="11">
        <f>SUM(G85:G93)</f>
        <v>721</v>
      </c>
      <c r="H94" s="21"/>
      <c r="I94" s="21"/>
    </row>
    <row r="95" spans="1:9" ht="12.75" customHeight="1">
      <c r="A95" s="26" t="s">
        <v>165</v>
      </c>
      <c r="B95" s="16" t="s">
        <v>61</v>
      </c>
      <c r="C95" s="6"/>
      <c r="D95" s="16">
        <v>0</v>
      </c>
      <c r="E95" s="16">
        <v>0</v>
      </c>
      <c r="F95" s="16"/>
      <c r="G95" s="14">
        <v>0</v>
      </c>
      <c r="H95" s="21"/>
      <c r="I95" s="21"/>
    </row>
    <row r="96" spans="1:9" ht="12.75">
      <c r="A96" s="26"/>
      <c r="B96" s="16" t="s">
        <v>138</v>
      </c>
      <c r="C96" s="6"/>
      <c r="D96" s="16">
        <v>0</v>
      </c>
      <c r="E96" s="16">
        <v>0</v>
      </c>
      <c r="F96" s="16"/>
      <c r="G96" s="14">
        <v>0</v>
      </c>
      <c r="H96" s="21"/>
      <c r="I96" s="21"/>
    </row>
    <row r="97" spans="1:9" ht="12.75">
      <c r="A97" s="26"/>
      <c r="B97" s="16" t="s">
        <v>139</v>
      </c>
      <c r="C97" s="6"/>
      <c r="D97" s="16">
        <v>0</v>
      </c>
      <c r="E97" s="16">
        <v>0</v>
      </c>
      <c r="F97" s="16"/>
      <c r="G97" s="14">
        <v>0</v>
      </c>
      <c r="H97" s="21"/>
      <c r="I97" s="21"/>
    </row>
    <row r="98" spans="1:9" ht="12.75">
      <c r="A98" s="26"/>
      <c r="B98" s="16" t="s">
        <v>140</v>
      </c>
      <c r="C98" s="6"/>
      <c r="D98" s="16">
        <v>0</v>
      </c>
      <c r="E98" s="16">
        <v>0</v>
      </c>
      <c r="F98" s="16"/>
      <c r="G98" s="14">
        <v>84</v>
      </c>
      <c r="H98" s="21"/>
      <c r="I98" s="21"/>
    </row>
    <row r="99" spans="1:9" ht="12.75">
      <c r="A99" s="26"/>
      <c r="B99" s="16" t="s">
        <v>143</v>
      </c>
      <c r="C99" s="6"/>
      <c r="D99" s="16">
        <v>0</v>
      </c>
      <c r="E99" s="16">
        <v>0</v>
      </c>
      <c r="F99" s="16"/>
      <c r="G99" s="14">
        <v>0</v>
      </c>
      <c r="H99" s="21"/>
      <c r="I99" s="21"/>
    </row>
    <row r="100" spans="1:9" ht="12.75">
      <c r="A100" s="26"/>
      <c r="B100" s="16" t="s">
        <v>161</v>
      </c>
      <c r="C100" s="6"/>
      <c r="D100" s="16">
        <v>0</v>
      </c>
      <c r="E100" s="16">
        <v>0</v>
      </c>
      <c r="F100" s="16"/>
      <c r="G100" s="14">
        <v>0</v>
      </c>
      <c r="H100" s="21"/>
      <c r="I100" s="21"/>
    </row>
    <row r="101" spans="1:9" ht="12.75">
      <c r="A101" s="26"/>
      <c r="B101" s="16" t="s">
        <v>144</v>
      </c>
      <c r="C101" s="6"/>
      <c r="D101" s="16">
        <v>0</v>
      </c>
      <c r="E101" s="16">
        <v>0</v>
      </c>
      <c r="F101" s="16"/>
      <c r="G101" s="14">
        <v>0</v>
      </c>
      <c r="H101" s="21"/>
      <c r="I101" s="21"/>
    </row>
    <row r="102" spans="1:9" ht="12.75">
      <c r="A102" s="26"/>
      <c r="B102" s="16" t="s">
        <v>50</v>
      </c>
      <c r="C102" s="6"/>
      <c r="D102" s="16">
        <v>0</v>
      </c>
      <c r="E102" s="16">
        <v>0</v>
      </c>
      <c r="F102" s="16"/>
      <c r="G102" s="14">
        <v>0</v>
      </c>
      <c r="H102" s="21"/>
      <c r="I102" s="21"/>
    </row>
    <row r="103" spans="1:9" ht="12.75">
      <c r="A103" s="26"/>
      <c r="B103" s="16" t="s">
        <v>145</v>
      </c>
      <c r="C103" s="6"/>
      <c r="D103" s="16">
        <v>0</v>
      </c>
      <c r="E103" s="16">
        <v>0</v>
      </c>
      <c r="F103" s="16"/>
      <c r="G103" s="14">
        <v>0</v>
      </c>
      <c r="H103" s="21"/>
      <c r="I103" s="21"/>
    </row>
    <row r="104" spans="1:9" ht="12.75">
      <c r="A104" s="5" t="s">
        <v>165</v>
      </c>
      <c r="B104" s="5"/>
      <c r="C104" s="10"/>
      <c r="D104" s="5">
        <f>SUM(D95:D103)</f>
        <v>0</v>
      </c>
      <c r="E104" s="5">
        <f>SUM(E95:E103)</f>
        <v>0</v>
      </c>
      <c r="F104" s="5">
        <f>SUM(F95:F103)</f>
        <v>0</v>
      </c>
      <c r="G104" s="11">
        <f>SUM(G95:G103)</f>
        <v>84</v>
      </c>
      <c r="H104" s="21"/>
      <c r="I104" s="21"/>
    </row>
    <row r="105" spans="1:9" ht="12.75">
      <c r="A105" s="5" t="s">
        <v>166</v>
      </c>
      <c r="B105" s="16"/>
      <c r="C105" s="10">
        <v>1530</v>
      </c>
      <c r="D105" s="5">
        <f>D104+D94+D84+D74</f>
        <v>53</v>
      </c>
      <c r="E105" s="5">
        <f>E104+E94+E84+E74</f>
        <v>126</v>
      </c>
      <c r="F105" s="5">
        <f>F104+F94+F84+F74</f>
        <v>1301</v>
      </c>
      <c r="G105" s="11">
        <f>G104+G94+G84+G74</f>
        <v>1809</v>
      </c>
      <c r="H105" s="43">
        <f>SUM(H69)</f>
        <v>1870</v>
      </c>
      <c r="I105" s="44">
        <v>1730</v>
      </c>
    </row>
    <row r="106" spans="1:9" ht="12.75" customHeight="1">
      <c r="A106" s="26" t="s">
        <v>167</v>
      </c>
      <c r="B106" s="15"/>
      <c r="C106" s="6">
        <v>768</v>
      </c>
      <c r="D106" s="15">
        <v>140</v>
      </c>
      <c r="E106" s="15">
        <v>189</v>
      </c>
      <c r="F106" s="15">
        <v>390</v>
      </c>
      <c r="G106" s="24">
        <v>528</v>
      </c>
      <c r="H106" s="21">
        <v>1724</v>
      </c>
      <c r="I106" s="21">
        <v>1790</v>
      </c>
    </row>
    <row r="107" spans="1:9" ht="12.75">
      <c r="A107" s="26"/>
      <c r="B107" s="15"/>
      <c r="C107" s="6"/>
      <c r="D107" s="15"/>
      <c r="E107" s="15"/>
      <c r="F107" s="15"/>
      <c r="G107" s="24"/>
      <c r="H107" s="21"/>
      <c r="I107" s="21"/>
    </row>
    <row r="108" spans="1:9" ht="12.75">
      <c r="A108" s="26"/>
      <c r="B108" s="15"/>
      <c r="C108" s="6">
        <v>230</v>
      </c>
      <c r="D108" s="15"/>
      <c r="E108" s="15"/>
      <c r="F108" s="15"/>
      <c r="G108" s="24"/>
      <c r="H108" s="21"/>
      <c r="I108" s="21"/>
    </row>
    <row r="109" spans="1:9" ht="12.75">
      <c r="A109" s="26"/>
      <c r="B109" s="15"/>
      <c r="C109" s="6">
        <v>50</v>
      </c>
      <c r="D109" s="15"/>
      <c r="E109" s="15"/>
      <c r="F109" s="15"/>
      <c r="G109" s="24"/>
      <c r="H109" s="21"/>
      <c r="I109" s="21"/>
    </row>
    <row r="110" spans="1:9" ht="12.75">
      <c r="A110" s="26"/>
      <c r="B110" s="15"/>
      <c r="C110" s="6">
        <v>50</v>
      </c>
      <c r="D110" s="15"/>
      <c r="E110" s="15"/>
      <c r="F110" s="15"/>
      <c r="G110" s="24"/>
      <c r="H110" s="21"/>
      <c r="I110" s="21"/>
    </row>
    <row r="111" spans="1:9" ht="12.75">
      <c r="A111" s="26"/>
      <c r="B111" s="15"/>
      <c r="C111" s="6">
        <v>0</v>
      </c>
      <c r="D111" s="15"/>
      <c r="E111" s="15"/>
      <c r="F111" s="15"/>
      <c r="G111" s="24"/>
      <c r="H111" s="21"/>
      <c r="I111" s="21"/>
    </row>
    <row r="112" spans="1:9" ht="12.75">
      <c r="A112" s="26"/>
      <c r="B112" s="15"/>
      <c r="C112" s="6"/>
      <c r="D112" s="15"/>
      <c r="E112" s="15"/>
      <c r="F112" s="15"/>
      <c r="G112" s="24"/>
      <c r="H112" s="21"/>
      <c r="I112" s="21"/>
    </row>
    <row r="113" spans="1:9" ht="12.75">
      <c r="A113" s="26"/>
      <c r="B113" s="15"/>
      <c r="C113" s="45"/>
      <c r="D113" s="15"/>
      <c r="E113" s="15"/>
      <c r="F113" s="15"/>
      <c r="G113" s="45"/>
      <c r="H113" s="21"/>
      <c r="I113" s="21"/>
    </row>
    <row r="114" spans="1:9" ht="12.75">
      <c r="A114" s="5" t="s">
        <v>168</v>
      </c>
      <c r="B114" s="16"/>
      <c r="C114" s="10">
        <f>C68+C105+C106+C107+C108+C109+C110</f>
        <v>5158</v>
      </c>
      <c r="D114" s="5">
        <f>D68+D105+D106</f>
        <v>1394</v>
      </c>
      <c r="E114" s="5">
        <f>E68+E105+E106</f>
        <v>1801</v>
      </c>
      <c r="F114" s="5">
        <f>F68+F105+F106</f>
        <v>3625</v>
      </c>
      <c r="G114" s="11">
        <f>SUM(G105:G113)+G68</f>
        <v>6313</v>
      </c>
      <c r="H114" s="5">
        <f>H68+H105+H106+H107+H108+H109+H110+H111+H112</f>
        <v>6555</v>
      </c>
      <c r="I114" s="44">
        <f>I106+I105+I68</f>
        <v>6815</v>
      </c>
    </row>
    <row r="115" spans="1:9" ht="12.75">
      <c r="A115" s="5" t="s">
        <v>169</v>
      </c>
      <c r="B115" s="16"/>
      <c r="C115" s="6">
        <f>C15-C114</f>
        <v>208</v>
      </c>
      <c r="D115" s="5">
        <f>D15-D114</f>
        <v>406</v>
      </c>
      <c r="E115" s="5">
        <f>E15-E114</f>
        <v>-1</v>
      </c>
      <c r="F115" s="5">
        <f>F15-F114</f>
        <v>759</v>
      </c>
      <c r="G115" s="11">
        <f>G15-G114</f>
        <v>-641</v>
      </c>
      <c r="H115" s="34">
        <f>H15-H114</f>
        <v>204.30000000000018</v>
      </c>
      <c r="I115" s="34">
        <f>I15-I114</f>
        <v>-212</v>
      </c>
    </row>
    <row r="116" ht="12.75">
      <c r="H116" s="46"/>
    </row>
  </sheetData>
  <sheetProtection selectLockedCells="1" selectUnlockedCells="1"/>
  <mergeCells count="22">
    <mergeCell ref="A1:B1"/>
    <mergeCell ref="H1:H2"/>
    <mergeCell ref="A4:H4"/>
    <mergeCell ref="G8:G10"/>
    <mergeCell ref="A16:H16"/>
    <mergeCell ref="A17:A22"/>
    <mergeCell ref="H17:H67"/>
    <mergeCell ref="I17:I67"/>
    <mergeCell ref="A24:A33"/>
    <mergeCell ref="A35:A41"/>
    <mergeCell ref="A43:A49"/>
    <mergeCell ref="A51:A59"/>
    <mergeCell ref="A61:A66"/>
    <mergeCell ref="A69:A73"/>
    <mergeCell ref="H69:H104"/>
    <mergeCell ref="I69:I104"/>
    <mergeCell ref="A75:A83"/>
    <mergeCell ref="A85:A93"/>
    <mergeCell ref="A95:A103"/>
    <mergeCell ref="A106:A113"/>
    <mergeCell ref="H106:H113"/>
    <mergeCell ref="I106:I113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63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 topLeftCell="A22">
      <selection activeCell="A3" sqref="A3"/>
    </sheetView>
  </sheetViews>
  <sheetFormatPr defaultColWidth="12.57421875" defaultRowHeight="12.75"/>
  <cols>
    <col min="1" max="1" width="21.28125" style="1" customWidth="1"/>
    <col min="2" max="2" width="30.57421875" style="1" customWidth="1"/>
    <col min="3" max="3" width="0" style="2" hidden="1" customWidth="1"/>
    <col min="4" max="6" width="0" style="1" hidden="1" customWidth="1"/>
    <col min="7" max="7" width="0" style="3" hidden="1" customWidth="1"/>
    <col min="8" max="8" width="0" style="1" hidden="1" customWidth="1"/>
    <col min="9" max="16384" width="11.57421875" style="1" customWidth="1"/>
  </cols>
  <sheetData>
    <row r="1" spans="1:9" ht="12.75">
      <c r="A1" s="5" t="s">
        <v>0</v>
      </c>
      <c r="B1" s="5"/>
      <c r="C1" s="6" t="s">
        <v>1</v>
      </c>
      <c r="D1" s="7">
        <v>40633</v>
      </c>
      <c r="E1" s="7">
        <v>40683</v>
      </c>
      <c r="F1" s="7">
        <v>40786</v>
      </c>
      <c r="G1" s="8">
        <v>40908</v>
      </c>
      <c r="H1" s="36">
        <v>2013</v>
      </c>
      <c r="I1" s="44">
        <v>2014</v>
      </c>
    </row>
    <row r="2" spans="1:9" ht="12.75">
      <c r="A2" s="5" t="s">
        <v>2</v>
      </c>
      <c r="B2" s="5"/>
      <c r="C2" s="10">
        <v>2011</v>
      </c>
      <c r="D2" s="5">
        <v>2011</v>
      </c>
      <c r="E2" s="5">
        <v>2011</v>
      </c>
      <c r="F2" s="5">
        <v>2011</v>
      </c>
      <c r="G2" s="11">
        <v>2011</v>
      </c>
      <c r="H2" s="36"/>
      <c r="I2" s="44" t="s">
        <v>5</v>
      </c>
    </row>
    <row r="3" spans="1:8" ht="12.75">
      <c r="A3" s="5" t="s">
        <v>170</v>
      </c>
      <c r="B3" s="5" t="s">
        <v>171</v>
      </c>
      <c r="C3" s="10" t="s">
        <v>5</v>
      </c>
      <c r="D3" s="5" t="s">
        <v>6</v>
      </c>
      <c r="E3" s="5" t="s">
        <v>6</v>
      </c>
      <c r="F3" s="5" t="s">
        <v>6</v>
      </c>
      <c r="G3" s="11" t="s">
        <v>6</v>
      </c>
      <c r="H3" s="36" t="s">
        <v>5</v>
      </c>
    </row>
    <row r="4" spans="1:8" ht="12.75">
      <c r="A4" s="13" t="s">
        <v>7</v>
      </c>
      <c r="B4" s="13"/>
      <c r="C4" s="13"/>
      <c r="D4" s="13"/>
      <c r="E4" s="13"/>
      <c r="F4" s="13"/>
      <c r="G4" s="13"/>
      <c r="H4" s="13"/>
    </row>
    <row r="5" spans="1:9" ht="12.75">
      <c r="A5" s="16"/>
      <c r="B5" s="16" t="s">
        <v>172</v>
      </c>
      <c r="C5" s="6">
        <v>5470</v>
      </c>
      <c r="D5" s="16">
        <v>1000</v>
      </c>
      <c r="E5" s="16">
        <v>1000</v>
      </c>
      <c r="F5" s="16">
        <v>4520</v>
      </c>
      <c r="G5" s="14">
        <v>5470</v>
      </c>
      <c r="H5" s="16">
        <v>6066</v>
      </c>
      <c r="I5" s="16">
        <v>6066</v>
      </c>
    </row>
    <row r="6" spans="1:9" ht="12.75">
      <c r="A6" s="16"/>
      <c r="B6" s="16" t="s">
        <v>173</v>
      </c>
      <c r="C6" s="6"/>
      <c r="D6" s="16">
        <v>0</v>
      </c>
      <c r="E6" s="16">
        <v>0</v>
      </c>
      <c r="F6" s="16">
        <v>0</v>
      </c>
      <c r="G6" s="14">
        <v>0</v>
      </c>
      <c r="H6" s="16"/>
      <c r="I6" s="16"/>
    </row>
    <row r="7" spans="1:9" ht="12.75">
      <c r="A7" s="16"/>
      <c r="B7" s="16"/>
      <c r="C7" s="6"/>
      <c r="D7" s="16"/>
      <c r="E7" s="16"/>
      <c r="F7" s="16"/>
      <c r="G7" s="14"/>
      <c r="H7" s="16"/>
      <c r="I7" s="16"/>
    </row>
    <row r="8" spans="1:9" ht="12.75">
      <c r="A8" s="5" t="s">
        <v>24</v>
      </c>
      <c r="B8" s="5"/>
      <c r="C8" s="10">
        <f>SUM(C5:C7)</f>
        <v>5470</v>
      </c>
      <c r="D8" s="5">
        <f>SUM(D5:D7)</f>
        <v>1000</v>
      </c>
      <c r="E8" s="5">
        <f>SUM(E5:E7)</f>
        <v>1000</v>
      </c>
      <c r="F8" s="5">
        <f>SUM(F5:F7)</f>
        <v>4520</v>
      </c>
      <c r="G8" s="11">
        <f>SUM(G5:G7)</f>
        <v>5470</v>
      </c>
      <c r="H8" s="5">
        <f>SUM(H5:H7)</f>
        <v>6066</v>
      </c>
      <c r="I8" s="5">
        <f>SUM(I5:I7)</f>
        <v>6066</v>
      </c>
    </row>
    <row r="9" spans="1:8" ht="12.75">
      <c r="A9" s="13" t="s">
        <v>25</v>
      </c>
      <c r="B9" s="13"/>
      <c r="C9" s="13"/>
      <c r="D9" s="13"/>
      <c r="E9" s="13"/>
      <c r="F9" s="13"/>
      <c r="G9" s="13"/>
      <c r="H9" s="13"/>
    </row>
    <row r="10" spans="1:9" ht="12.75" customHeight="1">
      <c r="A10" s="26" t="s">
        <v>174</v>
      </c>
      <c r="B10" s="16" t="s">
        <v>175</v>
      </c>
      <c r="C10" s="27">
        <v>4184</v>
      </c>
      <c r="D10" s="16">
        <v>250</v>
      </c>
      <c r="E10" s="16">
        <v>480</v>
      </c>
      <c r="F10" s="16">
        <v>856</v>
      </c>
      <c r="G10" s="14">
        <v>1742</v>
      </c>
      <c r="H10" s="16">
        <v>1810</v>
      </c>
      <c r="I10" s="16">
        <v>2418</v>
      </c>
    </row>
    <row r="11" spans="1:9" ht="12.75">
      <c r="A11" s="26"/>
      <c r="B11" s="16" t="s">
        <v>176</v>
      </c>
      <c r="C11" s="27"/>
      <c r="D11" s="16">
        <v>60</v>
      </c>
      <c r="E11" s="16">
        <v>77</v>
      </c>
      <c r="F11" s="16">
        <f>148-10-30</f>
        <v>108</v>
      </c>
      <c r="G11" s="14">
        <f>162+8+1+9+30+225.5</f>
        <v>435.5</v>
      </c>
      <c r="H11" s="21">
        <v>1000</v>
      </c>
      <c r="I11" s="16"/>
    </row>
    <row r="12" spans="1:9" ht="12.75">
      <c r="A12" s="26"/>
      <c r="B12" s="16" t="s">
        <v>57</v>
      </c>
      <c r="C12" s="27"/>
      <c r="D12" s="16">
        <v>2</v>
      </c>
      <c r="E12" s="16">
        <v>9</v>
      </c>
      <c r="F12" s="16">
        <v>10</v>
      </c>
      <c r="G12" s="14">
        <v>115</v>
      </c>
      <c r="H12" s="21"/>
      <c r="I12" s="16"/>
    </row>
    <row r="13" spans="1:9" ht="12.75">
      <c r="A13" s="26"/>
      <c r="B13" s="16" t="s">
        <v>177</v>
      </c>
      <c r="C13" s="27"/>
      <c r="D13" s="16">
        <v>0</v>
      </c>
      <c r="E13" s="16">
        <v>9</v>
      </c>
      <c r="F13" s="16">
        <v>30</v>
      </c>
      <c r="G13" s="14">
        <f>38+35</f>
        <v>73</v>
      </c>
      <c r="H13" s="21"/>
      <c r="I13" s="16"/>
    </row>
    <row r="14" spans="1:9" ht="12.75">
      <c r="A14" s="26"/>
      <c r="B14" s="16" t="s">
        <v>178</v>
      </c>
      <c r="C14" s="27"/>
      <c r="D14" s="16"/>
      <c r="E14" s="16"/>
      <c r="F14" s="16"/>
      <c r="G14" s="14">
        <v>135</v>
      </c>
      <c r="H14" s="16">
        <v>240</v>
      </c>
      <c r="I14" s="18">
        <f>954*2+240</f>
        <v>2148</v>
      </c>
    </row>
    <row r="15" spans="1:9" ht="12.75">
      <c r="A15" s="26"/>
      <c r="B15" s="16" t="s">
        <v>179</v>
      </c>
      <c r="C15" s="27"/>
      <c r="D15" s="16">
        <v>432</v>
      </c>
      <c r="E15" s="16">
        <v>578.5</v>
      </c>
      <c r="F15" s="16">
        <v>983.5</v>
      </c>
      <c r="G15" s="14">
        <v>1727.5</v>
      </c>
      <c r="H15" s="16">
        <f>960*2</f>
        <v>1920</v>
      </c>
      <c r="I15" s="18"/>
    </row>
    <row r="16" spans="1:9" ht="12.75">
      <c r="A16" s="26"/>
      <c r="B16" s="16" t="s">
        <v>180</v>
      </c>
      <c r="C16" s="27"/>
      <c r="D16" s="16"/>
      <c r="E16" s="16"/>
      <c r="F16" s="16"/>
      <c r="G16" s="14">
        <f>42+56+18+72</f>
        <v>188</v>
      </c>
      <c r="H16" s="16"/>
      <c r="I16" s="16"/>
    </row>
    <row r="17" spans="1:9" ht="12.75">
      <c r="A17" s="5" t="s">
        <v>174</v>
      </c>
      <c r="B17" s="5"/>
      <c r="C17" s="10">
        <f>SUM(C10:C15)</f>
        <v>4184</v>
      </c>
      <c r="D17" s="5">
        <f>SUM(D10:D15)</f>
        <v>744</v>
      </c>
      <c r="E17" s="5">
        <f>SUM(E10:E15)</f>
        <v>1153.5</v>
      </c>
      <c r="F17" s="5">
        <f>SUM(F10:F15)</f>
        <v>1987.5</v>
      </c>
      <c r="G17" s="11">
        <f>SUM(G10:G16)</f>
        <v>4416</v>
      </c>
      <c r="H17" s="5">
        <f>SUM(H10:H16)</f>
        <v>4970</v>
      </c>
      <c r="I17" s="5">
        <f>SUM(I10:I16)</f>
        <v>4566</v>
      </c>
    </row>
    <row r="18" spans="1:9" ht="12.75" customHeight="1">
      <c r="A18" s="26"/>
      <c r="B18" s="16" t="s">
        <v>181</v>
      </c>
      <c r="C18" s="27"/>
      <c r="D18" s="16"/>
      <c r="E18" s="16"/>
      <c r="F18" s="16"/>
      <c r="G18" s="14"/>
      <c r="H18" s="16"/>
      <c r="I18" s="16">
        <v>1000</v>
      </c>
    </row>
    <row r="19" spans="1:9" ht="12.75">
      <c r="A19" s="26"/>
      <c r="B19" s="16"/>
      <c r="C19" s="27"/>
      <c r="D19" s="47"/>
      <c r="E19" s="16"/>
      <c r="F19" s="16"/>
      <c r="G19" s="14"/>
      <c r="H19" s="16"/>
      <c r="I19" s="16"/>
    </row>
    <row r="20" spans="1:9" ht="12.75">
      <c r="A20" s="26"/>
      <c r="B20" s="16"/>
      <c r="C20" s="27"/>
      <c r="D20" s="47"/>
      <c r="E20" s="19"/>
      <c r="F20" s="16"/>
      <c r="G20" s="14"/>
      <c r="H20" s="16"/>
      <c r="I20" s="16"/>
    </row>
    <row r="21" spans="1:9" ht="12.75">
      <c r="A21" s="26"/>
      <c r="B21" s="16"/>
      <c r="C21" s="27"/>
      <c r="D21" s="47"/>
      <c r="E21" s="19"/>
      <c r="F21" s="16"/>
      <c r="G21" s="14"/>
      <c r="H21" s="16"/>
      <c r="I21" s="16"/>
    </row>
    <row r="22" spans="1:9" ht="12.75">
      <c r="A22" s="26"/>
      <c r="B22" s="16"/>
      <c r="C22" s="27"/>
      <c r="D22" s="47"/>
      <c r="E22" s="16"/>
      <c r="F22" s="16"/>
      <c r="G22" s="14"/>
      <c r="H22" s="16"/>
      <c r="I22" s="16"/>
    </row>
    <row r="23" spans="1:9" ht="12.75">
      <c r="A23" s="26"/>
      <c r="B23" s="16"/>
      <c r="C23" s="27"/>
      <c r="D23" s="47"/>
      <c r="E23" s="16"/>
      <c r="F23" s="16"/>
      <c r="G23" s="14"/>
      <c r="H23" s="16"/>
      <c r="I23" s="16"/>
    </row>
    <row r="24" spans="1:9" ht="12.75">
      <c r="A24" s="26"/>
      <c r="B24" s="16"/>
      <c r="C24" s="27"/>
      <c r="D24" s="47"/>
      <c r="E24" s="16"/>
      <c r="F24" s="16"/>
      <c r="G24" s="14"/>
      <c r="H24" s="16"/>
      <c r="I24" s="16"/>
    </row>
    <row r="25" spans="1:9" ht="12.75">
      <c r="A25" s="26"/>
      <c r="B25" s="16"/>
      <c r="C25" s="27"/>
      <c r="D25" s="47"/>
      <c r="E25" s="16"/>
      <c r="F25" s="16"/>
      <c r="G25" s="14"/>
      <c r="H25" s="16"/>
      <c r="I25" s="16"/>
    </row>
    <row r="26" spans="1:9" ht="12.75">
      <c r="A26" s="26"/>
      <c r="B26" s="16"/>
      <c r="C26" s="27"/>
      <c r="D26" s="47"/>
      <c r="E26" s="16"/>
      <c r="F26" s="16"/>
      <c r="G26" s="14"/>
      <c r="H26" s="16"/>
      <c r="I26" s="16"/>
    </row>
    <row r="27" spans="1:9" ht="12.75">
      <c r="A27" s="26"/>
      <c r="B27" s="16"/>
      <c r="C27" s="27"/>
      <c r="D27" s="47"/>
      <c r="E27" s="16"/>
      <c r="F27" s="16"/>
      <c r="G27" s="14"/>
      <c r="H27" s="16"/>
      <c r="I27" s="16"/>
    </row>
    <row r="28" spans="1:9" ht="12.75">
      <c r="A28" s="5" t="s">
        <v>182</v>
      </c>
      <c r="B28" s="5"/>
      <c r="C28" s="10">
        <f>SUM(C18:C27)</f>
        <v>0</v>
      </c>
      <c r="D28" s="5">
        <f>SUM(D18:D27)</f>
        <v>0</v>
      </c>
      <c r="E28" s="5">
        <f>SUM(E18:E27)</f>
        <v>0</v>
      </c>
      <c r="F28" s="5">
        <f>SUM(F18:F27)</f>
        <v>0</v>
      </c>
      <c r="G28" s="11">
        <f>SUM(G18:G27)</f>
        <v>0</v>
      </c>
      <c r="H28" s="5">
        <f>SUM(H18:H27)</f>
        <v>0</v>
      </c>
      <c r="I28" s="16">
        <v>1000</v>
      </c>
    </row>
    <row r="29" spans="1:9" ht="12.75" customHeight="1">
      <c r="A29" s="26" t="s">
        <v>183</v>
      </c>
      <c r="B29" s="16"/>
      <c r="C29" s="27">
        <v>405</v>
      </c>
      <c r="D29" s="47"/>
      <c r="E29" s="16"/>
      <c r="F29" s="16">
        <v>202.5</v>
      </c>
      <c r="G29" s="14">
        <v>405</v>
      </c>
      <c r="H29" s="21">
        <v>500</v>
      </c>
      <c r="I29" s="21">
        <v>500</v>
      </c>
    </row>
    <row r="30" spans="1:9" ht="12.75">
      <c r="A30" s="26"/>
      <c r="B30" s="16"/>
      <c r="C30" s="27"/>
      <c r="D30" s="47"/>
      <c r="E30" s="16"/>
      <c r="F30" s="16"/>
      <c r="G30" s="14"/>
      <c r="H30" s="21"/>
      <c r="I30" s="21"/>
    </row>
    <row r="31" spans="1:9" ht="12.75">
      <c r="A31" s="26"/>
      <c r="B31" s="16"/>
      <c r="C31" s="27"/>
      <c r="D31" s="47"/>
      <c r="E31" s="16"/>
      <c r="F31" s="16"/>
      <c r="G31" s="14"/>
      <c r="H31" s="21"/>
      <c r="I31" s="21"/>
    </row>
    <row r="32" spans="1:9" ht="12.75">
      <c r="A32" s="26"/>
      <c r="B32" s="16"/>
      <c r="C32" s="27"/>
      <c r="D32" s="47"/>
      <c r="E32" s="16"/>
      <c r="F32" s="16"/>
      <c r="G32" s="14"/>
      <c r="H32" s="21"/>
      <c r="I32" s="21"/>
    </row>
    <row r="33" spans="1:9" ht="12.75">
      <c r="A33" s="26"/>
      <c r="B33" s="16"/>
      <c r="C33" s="27"/>
      <c r="D33" s="47"/>
      <c r="E33" s="16"/>
      <c r="F33" s="16"/>
      <c r="G33" s="14"/>
      <c r="H33" s="21"/>
      <c r="I33" s="21"/>
    </row>
    <row r="34" spans="1:9" ht="12.75">
      <c r="A34" s="5" t="s">
        <v>183</v>
      </c>
      <c r="B34" s="5"/>
      <c r="C34" s="10">
        <f>SUM(C29:C33)</f>
        <v>405</v>
      </c>
      <c r="D34" s="5">
        <f>SUM(D29:D33)</f>
        <v>0</v>
      </c>
      <c r="E34" s="5">
        <f>SUM(E29:E33)</f>
        <v>0</v>
      </c>
      <c r="F34" s="5">
        <f>SUM(F29:F33)</f>
        <v>202.5</v>
      </c>
      <c r="G34" s="11">
        <v>405</v>
      </c>
      <c r="H34" s="5">
        <f>SUM(H29)</f>
        <v>500</v>
      </c>
      <c r="I34" s="5">
        <f>SUM(I29)</f>
        <v>500</v>
      </c>
    </row>
    <row r="35" spans="1:9" ht="12.75">
      <c r="A35" s="16" t="s">
        <v>184</v>
      </c>
      <c r="B35" s="16"/>
      <c r="C35" s="10"/>
      <c r="D35" s="5"/>
      <c r="E35" s="5"/>
      <c r="F35" s="5"/>
      <c r="G35" s="11"/>
      <c r="H35" s="5">
        <v>596</v>
      </c>
      <c r="I35" s="1">
        <v>0</v>
      </c>
    </row>
    <row r="36" spans="1:9" ht="12.75">
      <c r="A36" s="5" t="s">
        <v>185</v>
      </c>
      <c r="B36" s="16"/>
      <c r="C36" s="10">
        <f>C17+C28+C34</f>
        <v>4589</v>
      </c>
      <c r="D36" s="5">
        <f>D17+D28+D34</f>
        <v>744</v>
      </c>
      <c r="E36" s="5">
        <f>E17+E28+E34</f>
        <v>1153.5</v>
      </c>
      <c r="F36" s="5">
        <f>F17+F28+F34</f>
        <v>2190</v>
      </c>
      <c r="G36" s="11">
        <f>G17+G28+G34</f>
        <v>4821</v>
      </c>
      <c r="H36" s="5">
        <f>H17+H28+H34+H35</f>
        <v>6066</v>
      </c>
      <c r="I36" s="44">
        <f>I17+I28+I34+I35</f>
        <v>6066</v>
      </c>
    </row>
    <row r="37" spans="1:9" ht="12.75">
      <c r="A37" s="5" t="s">
        <v>186</v>
      </c>
      <c r="B37" s="16"/>
      <c r="C37" s="10">
        <f>C8-C36</f>
        <v>881</v>
      </c>
      <c r="D37" s="5">
        <f>D8-D36</f>
        <v>256</v>
      </c>
      <c r="E37" s="5">
        <f>E8-E36</f>
        <v>-153.5</v>
      </c>
      <c r="F37" s="5">
        <f>F8-F36</f>
        <v>2330</v>
      </c>
      <c r="G37" s="11">
        <f>G8-G36</f>
        <v>649</v>
      </c>
      <c r="H37" s="5">
        <f>H8-H36</f>
        <v>0</v>
      </c>
      <c r="I37" s="5">
        <f>I8-I36</f>
        <v>0</v>
      </c>
    </row>
  </sheetData>
  <sheetProtection selectLockedCells="1" selectUnlockedCells="1"/>
  <mergeCells count="14">
    <mergeCell ref="A1:B1"/>
    <mergeCell ref="H1:H2"/>
    <mergeCell ref="A4:H4"/>
    <mergeCell ref="A9:H9"/>
    <mergeCell ref="A10:A16"/>
    <mergeCell ref="C10:C16"/>
    <mergeCell ref="H11:H13"/>
    <mergeCell ref="I14:I15"/>
    <mergeCell ref="A18:A27"/>
    <mergeCell ref="C18:C27"/>
    <mergeCell ref="A29:A33"/>
    <mergeCell ref="C29:C33"/>
    <mergeCell ref="H29:H33"/>
    <mergeCell ref="I29:I33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workbookViewId="0" topLeftCell="A1">
      <selection activeCell="A2" sqref="A2"/>
    </sheetView>
  </sheetViews>
  <sheetFormatPr defaultColWidth="12.57421875" defaultRowHeight="12.75"/>
  <cols>
    <col min="1" max="1" width="11.57421875" style="48" customWidth="1"/>
    <col min="2" max="2" width="20.57421875" style="48" customWidth="1"/>
    <col min="3" max="5" width="11.57421875" style="48" customWidth="1"/>
    <col min="6" max="6" width="3.7109375" style="48" customWidth="1"/>
    <col min="7" max="16384" width="11.57421875" style="48" customWidth="1"/>
  </cols>
  <sheetData>
    <row r="1" spans="1:8" ht="12.75">
      <c r="A1" s="49" t="s">
        <v>2</v>
      </c>
      <c r="B1" s="50"/>
      <c r="C1" s="49" t="s">
        <v>187</v>
      </c>
      <c r="D1" s="49" t="s">
        <v>188</v>
      </c>
      <c r="E1" s="50" t="s">
        <v>189</v>
      </c>
      <c r="H1" s="51"/>
    </row>
    <row r="2" spans="1:9" ht="12.75">
      <c r="A2" s="50" t="s">
        <v>3</v>
      </c>
      <c r="B2" s="50" t="s">
        <v>190</v>
      </c>
      <c r="C2" s="52">
        <f>Provoz!I201</f>
        <v>11418</v>
      </c>
      <c r="D2" s="52">
        <f>Provoz!I21</f>
        <v>12255</v>
      </c>
      <c r="E2" s="49">
        <f>D2-C2</f>
        <v>837</v>
      </c>
      <c r="G2" s="48" t="s">
        <v>191</v>
      </c>
      <c r="I2" s="48">
        <v>2014</v>
      </c>
    </row>
    <row r="3" spans="1:5" ht="12.75">
      <c r="A3" s="50" t="s">
        <v>122</v>
      </c>
      <c r="B3" s="50" t="s">
        <v>192</v>
      </c>
      <c r="C3" s="52">
        <f>Repre!I114</f>
        <v>6815</v>
      </c>
      <c r="D3" s="52">
        <f>Repre!I15</f>
        <v>6603</v>
      </c>
      <c r="E3" s="49">
        <f>D3-C3</f>
        <v>-212</v>
      </c>
    </row>
    <row r="4" spans="1:5" ht="12.75">
      <c r="A4" s="50" t="s">
        <v>170</v>
      </c>
      <c r="B4" s="50" t="s">
        <v>193</v>
      </c>
      <c r="C4" s="52">
        <f>SCM!H36</f>
        <v>6066</v>
      </c>
      <c r="D4" s="52">
        <f>SCM!H8</f>
        <v>6066</v>
      </c>
      <c r="E4" s="49">
        <f>D4-C4</f>
        <v>0</v>
      </c>
    </row>
    <row r="5" spans="1:5" ht="12.75">
      <c r="A5" s="49" t="s">
        <v>194</v>
      </c>
      <c r="B5" s="49"/>
      <c r="C5" s="49">
        <f>SUM(C2:C4)</f>
        <v>24299</v>
      </c>
      <c r="D5" s="49">
        <f>SUM(D2:D4)</f>
        <v>24924</v>
      </c>
      <c r="E5" s="49">
        <f>SUM(E2:E4)</f>
        <v>625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Brothánek</dc:creator>
  <cp:keywords/>
  <dc:description/>
  <cp:lastModifiedBy>Jan Brothánek</cp:lastModifiedBy>
  <cp:lastPrinted>2013-05-07T14:11:03Z</cp:lastPrinted>
  <dcterms:created xsi:type="dcterms:W3CDTF">2011-05-25T11:56:48Z</dcterms:created>
  <dcterms:modified xsi:type="dcterms:W3CDTF">2014-06-06T10:15:34Z</dcterms:modified>
  <cp:category/>
  <cp:version/>
  <cp:contentType/>
  <cp:contentStatus/>
  <cp:revision>194</cp:revision>
</cp:coreProperties>
</file>