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 tabRatio="956"/>
  </bookViews>
  <sheets>
    <sheet name="seznam" sheetId="4" r:id="rId1"/>
    <sheet name="skupiny" sheetId="7" r:id="rId2"/>
    <sheet name="útěcha" sheetId="27" r:id="rId3"/>
    <sheet name="finále" sheetId="16" r:id="rId4"/>
  </sheets>
  <definedNames>
    <definedName name="Excel_BuiltIn_Print_Area_1">finále!$A$177:$I$268</definedName>
    <definedName name="_xlnm.Print_Titles" localSheetId="0">seznam!$1:$1</definedName>
    <definedName name="_xlnm.Print_Area" localSheetId="3">finále!$A$1:$N$77</definedName>
    <definedName name="_xlnm.Print_Area" localSheetId="1">skupiny!$A$1:$M$61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6" l="1"/>
  <c r="D25" i="16"/>
  <c r="AM48" i="7"/>
  <c r="AL48" i="7"/>
  <c r="AK48" i="7"/>
  <c r="AJ48" i="7"/>
  <c r="AI48" i="7"/>
  <c r="AA48" i="7"/>
  <c r="AG48" i="7" s="1"/>
  <c r="Z48" i="7"/>
  <c r="AD48" i="7" s="1"/>
  <c r="AE48" i="7" s="1"/>
  <c r="R48" i="7"/>
  <c r="S48" i="7" s="1"/>
  <c r="Q48" i="7"/>
  <c r="O48" i="7"/>
  <c r="P48" i="7" s="1"/>
  <c r="N48" i="7"/>
  <c r="AM47" i="7"/>
  <c r="AL47" i="7"/>
  <c r="AK47" i="7"/>
  <c r="AJ47" i="7"/>
  <c r="AI47" i="7"/>
  <c r="R47" i="7"/>
  <c r="S47" i="7" s="1"/>
  <c r="Q47" i="7"/>
  <c r="O47" i="7"/>
  <c r="P47" i="7" s="1"/>
  <c r="N47" i="7"/>
  <c r="AM46" i="7"/>
  <c r="AL46" i="7"/>
  <c r="AK46" i="7"/>
  <c r="AJ46" i="7"/>
  <c r="AI46" i="7"/>
  <c r="S46" i="7"/>
  <c r="R46" i="7"/>
  <c r="O46" i="7"/>
  <c r="Q46" i="7" s="1"/>
  <c r="N46" i="7"/>
  <c r="AM45" i="7"/>
  <c r="AL45" i="7"/>
  <c r="AK45" i="7"/>
  <c r="AJ45" i="7"/>
  <c r="AI45" i="7"/>
  <c r="AA45" i="7" s="1"/>
  <c r="S45" i="7"/>
  <c r="R45" i="7"/>
  <c r="P45" i="7"/>
  <c r="O45" i="7"/>
  <c r="Q45" i="7" s="1"/>
  <c r="N45" i="7"/>
  <c r="AM44" i="7"/>
  <c r="AL44" i="7"/>
  <c r="AK44" i="7"/>
  <c r="AJ44" i="7"/>
  <c r="Z44" i="7" s="1"/>
  <c r="AI44" i="7"/>
  <c r="R44" i="7"/>
  <c r="T44" i="7" s="1"/>
  <c r="O44" i="7"/>
  <c r="P44" i="7" s="1"/>
  <c r="N44" i="7"/>
  <c r="AM43" i="7"/>
  <c r="AL43" i="7"/>
  <c r="AK43" i="7"/>
  <c r="AA43" i="7" s="1"/>
  <c r="AJ43" i="7"/>
  <c r="AI43" i="7"/>
  <c r="S43" i="7"/>
  <c r="R43" i="7"/>
  <c r="T43" i="7" s="1"/>
  <c r="O43" i="7"/>
  <c r="Q43" i="7" s="1"/>
  <c r="N43" i="7"/>
  <c r="AM42" i="7"/>
  <c r="AL42" i="7"/>
  <c r="AK42" i="7"/>
  <c r="AJ42" i="7"/>
  <c r="AI42" i="7"/>
  <c r="AA42" i="7" s="1"/>
  <c r="Z42" i="7"/>
  <c r="AD42" i="7" s="1"/>
  <c r="R42" i="7"/>
  <c r="T42" i="7" s="1"/>
  <c r="Q42" i="7"/>
  <c r="O42" i="7"/>
  <c r="P42" i="7" s="1"/>
  <c r="N42" i="7"/>
  <c r="AM41" i="7"/>
  <c r="AL41" i="7"/>
  <c r="AK41" i="7"/>
  <c r="AA41" i="7" s="1"/>
  <c r="AJ41" i="7"/>
  <c r="Z41" i="7" s="1"/>
  <c r="AI41" i="7"/>
  <c r="T41" i="7"/>
  <c r="S41" i="7"/>
  <c r="R41" i="7"/>
  <c r="O41" i="7"/>
  <c r="Q41" i="7" s="1"/>
  <c r="N41" i="7"/>
  <c r="AM40" i="7"/>
  <c r="AL40" i="7"/>
  <c r="AK40" i="7"/>
  <c r="AJ40" i="7"/>
  <c r="AI40" i="7"/>
  <c r="AA40" i="7"/>
  <c r="R40" i="7"/>
  <c r="S40" i="7" s="1"/>
  <c r="O40" i="7"/>
  <c r="P40" i="7" s="1"/>
  <c r="N40" i="7"/>
  <c r="AM39" i="7"/>
  <c r="AL39" i="7"/>
  <c r="AK39" i="7"/>
  <c r="AJ39" i="7"/>
  <c r="AI39" i="7"/>
  <c r="S39" i="7"/>
  <c r="R39" i="7"/>
  <c r="T39" i="7" s="1"/>
  <c r="O39" i="7"/>
  <c r="Q39" i="7" s="1"/>
  <c r="N39" i="7"/>
  <c r="N38" i="7"/>
  <c r="B44" i="7"/>
  <c r="B43" i="7"/>
  <c r="B42" i="7"/>
  <c r="B41" i="7"/>
  <c r="B40" i="7"/>
  <c r="A1" i="16"/>
  <c r="H2" i="16"/>
  <c r="H1" i="16"/>
  <c r="A2" i="16"/>
  <c r="A1" i="27"/>
  <c r="H1" i="27"/>
  <c r="A2" i="27"/>
  <c r="K2" i="7"/>
  <c r="L48" i="7" l="1"/>
  <c r="G40" i="7"/>
  <c r="C44" i="7"/>
  <c r="AA39" i="7"/>
  <c r="Z39" i="7"/>
  <c r="AA47" i="7"/>
  <c r="Z40" i="7"/>
  <c r="L40" i="7" s="1"/>
  <c r="AA46" i="7"/>
  <c r="AG46" i="7" s="1"/>
  <c r="Z45" i="7"/>
  <c r="C43" i="7" s="1"/>
  <c r="P41" i="7"/>
  <c r="K41" i="7" s="1"/>
  <c r="Q44" i="7"/>
  <c r="T40" i="7"/>
  <c r="Q40" i="7"/>
  <c r="K45" i="7"/>
  <c r="K40" i="7"/>
  <c r="AG41" i="7"/>
  <c r="AF39" i="7"/>
  <c r="AG39" i="7"/>
  <c r="AE42" i="7"/>
  <c r="D40" i="7"/>
  <c r="L42" i="7"/>
  <c r="AG42" i="7"/>
  <c r="C41" i="7"/>
  <c r="K47" i="7"/>
  <c r="AB41" i="7"/>
  <c r="AC41" i="7" s="1"/>
  <c r="E44" i="7"/>
  <c r="AF41" i="7"/>
  <c r="AE41" i="7"/>
  <c r="L41" i="7" s="1"/>
  <c r="AD41" i="7"/>
  <c r="G42" i="7"/>
  <c r="K48" i="7"/>
  <c r="S42" i="7"/>
  <c r="K42" i="7" s="1"/>
  <c r="AF42" i="7"/>
  <c r="Z43" i="7"/>
  <c r="Z46" i="7"/>
  <c r="AF48" i="7"/>
  <c r="AA44" i="7"/>
  <c r="AG44" i="7" s="1"/>
  <c r="P43" i="7"/>
  <c r="K43" i="7" s="1"/>
  <c r="P39" i="7"/>
  <c r="K39" i="7" s="1"/>
  <c r="AB42" i="7"/>
  <c r="AC42" i="7" s="1"/>
  <c r="S44" i="7"/>
  <c r="K44" i="7" s="1"/>
  <c r="P46" i="7"/>
  <c r="K46" i="7" s="1"/>
  <c r="AB48" i="7"/>
  <c r="AC48" i="7" s="1"/>
  <c r="Z47" i="7"/>
  <c r="L1" i="7"/>
  <c r="AE39" i="7" l="1"/>
  <c r="L39" i="7" s="1"/>
  <c r="AD39" i="7"/>
  <c r="D44" i="7"/>
  <c r="AB39" i="7"/>
  <c r="AC39" i="7" s="1"/>
  <c r="G41" i="7"/>
  <c r="AD40" i="7"/>
  <c r="AE40" i="7" s="1"/>
  <c r="AF40" i="7"/>
  <c r="F42" i="7"/>
  <c r="AG40" i="7"/>
  <c r="AB40" i="7"/>
  <c r="AC40" i="7" s="1"/>
  <c r="E43" i="7"/>
  <c r="F40" i="7"/>
  <c r="AD45" i="7"/>
  <c r="AE45" i="7" s="1"/>
  <c r="L45" i="7"/>
  <c r="AB45" i="7"/>
  <c r="AC45" i="7" s="1"/>
  <c r="AG45" i="7"/>
  <c r="AF45" i="7"/>
  <c r="AF46" i="7"/>
  <c r="D42" i="7"/>
  <c r="AD46" i="7"/>
  <c r="AE46" i="7" s="1"/>
  <c r="AB46" i="7"/>
  <c r="AC46" i="7" s="1"/>
  <c r="L46" i="7"/>
  <c r="E41" i="7"/>
  <c r="AD44" i="7"/>
  <c r="L47" i="7"/>
  <c r="D43" i="7"/>
  <c r="F41" i="7"/>
  <c r="AF47" i="7"/>
  <c r="AB47" i="7"/>
  <c r="AC47" i="7" s="1"/>
  <c r="AD47" i="7"/>
  <c r="AE47" i="7" s="1"/>
  <c r="AB44" i="7"/>
  <c r="AC44" i="7" s="1"/>
  <c r="AE44" i="7"/>
  <c r="F44" i="7"/>
  <c r="L44" i="7"/>
  <c r="AF43" i="7"/>
  <c r="H42" i="7" s="1"/>
  <c r="C42" i="7"/>
  <c r="AD43" i="7"/>
  <c r="AE43" i="7" s="1"/>
  <c r="AB43" i="7"/>
  <c r="AC43" i="7" s="1"/>
  <c r="E40" i="7"/>
  <c r="L43" i="7"/>
  <c r="AF44" i="7"/>
  <c r="AG47" i="7"/>
  <c r="H41" i="7" s="1"/>
  <c r="G43" i="7"/>
  <c r="AG43" i="7"/>
  <c r="H44" i="7"/>
  <c r="A1" i="7"/>
  <c r="H40" i="7" l="1"/>
  <c r="H43" i="7"/>
  <c r="L2" i="7"/>
  <c r="N3" i="7"/>
  <c r="N4" i="7"/>
  <c r="O4" i="7"/>
  <c r="Q4" i="7" s="1"/>
  <c r="P4" i="7"/>
  <c r="R4" i="7"/>
  <c r="AI4" i="7"/>
  <c r="AJ4" i="7"/>
  <c r="AK4" i="7"/>
  <c r="AL4" i="7"/>
  <c r="AM4" i="7"/>
  <c r="AO4" i="7"/>
  <c r="B5" i="7"/>
  <c r="N5" i="7"/>
  <c r="O5" i="7"/>
  <c r="R5" i="7"/>
  <c r="S5" i="7" s="1"/>
  <c r="AI5" i="7"/>
  <c r="AJ5" i="7"/>
  <c r="AK5" i="7"/>
  <c r="AL5" i="7"/>
  <c r="AM5" i="7"/>
  <c r="B6" i="7"/>
  <c r="N6" i="7"/>
  <c r="O6" i="7"/>
  <c r="R6" i="7"/>
  <c r="AI6" i="7"/>
  <c r="AJ6" i="7"/>
  <c r="AK6" i="7"/>
  <c r="AL6" i="7"/>
  <c r="AM6" i="7"/>
  <c r="AO6" i="7"/>
  <c r="B7" i="7"/>
  <c r="N7" i="7"/>
  <c r="O7" i="7"/>
  <c r="R7" i="7"/>
  <c r="AI7" i="7"/>
  <c r="AJ7" i="7"/>
  <c r="AK7" i="7"/>
  <c r="AL7" i="7"/>
  <c r="AM7" i="7"/>
  <c r="B8" i="7"/>
  <c r="N8" i="7"/>
  <c r="O8" i="7"/>
  <c r="R8" i="7"/>
  <c r="AI8" i="7"/>
  <c r="AJ8" i="7"/>
  <c r="AK8" i="7"/>
  <c r="AL8" i="7"/>
  <c r="AM8" i="7"/>
  <c r="AO8" i="7"/>
  <c r="B9" i="7"/>
  <c r="N9" i="7"/>
  <c r="O9" i="7"/>
  <c r="R9" i="7"/>
  <c r="S9" i="7" s="1"/>
  <c r="AI9" i="7"/>
  <c r="AJ9" i="7"/>
  <c r="AK9" i="7"/>
  <c r="AL9" i="7"/>
  <c r="AM9" i="7"/>
  <c r="N10" i="7"/>
  <c r="O10" i="7"/>
  <c r="Q10" i="7" s="1"/>
  <c r="R10" i="7"/>
  <c r="S10" i="7" s="1"/>
  <c r="AI10" i="7"/>
  <c r="AJ10" i="7"/>
  <c r="AK10" i="7"/>
  <c r="AL10" i="7"/>
  <c r="AM10" i="7"/>
  <c r="N11" i="7"/>
  <c r="O11" i="7"/>
  <c r="R11" i="7"/>
  <c r="S11" i="7" s="1"/>
  <c r="AI11" i="7"/>
  <c r="AJ11" i="7"/>
  <c r="AK11" i="7"/>
  <c r="AL11" i="7"/>
  <c r="AM11" i="7"/>
  <c r="N12" i="7"/>
  <c r="O12" i="7"/>
  <c r="P12" i="7" s="1"/>
  <c r="R12" i="7"/>
  <c r="S12" i="7" s="1"/>
  <c r="AI12" i="7"/>
  <c r="AJ12" i="7"/>
  <c r="AK12" i="7"/>
  <c r="AA12" i="7" s="1"/>
  <c r="AL12" i="7"/>
  <c r="AM12" i="7"/>
  <c r="N13" i="7"/>
  <c r="O13" i="7"/>
  <c r="R13" i="7"/>
  <c r="S13" i="7" s="1"/>
  <c r="AI13" i="7"/>
  <c r="AJ13" i="7"/>
  <c r="AK13" i="7"/>
  <c r="AL13" i="7"/>
  <c r="AM13" i="7"/>
  <c r="N14" i="7"/>
  <c r="N15" i="7"/>
  <c r="O15" i="7"/>
  <c r="R15" i="7"/>
  <c r="AI15" i="7"/>
  <c r="AJ15" i="7"/>
  <c r="AK15" i="7"/>
  <c r="AL15" i="7"/>
  <c r="AM15" i="7"/>
  <c r="B16" i="7"/>
  <c r="N16" i="7"/>
  <c r="O16" i="7"/>
  <c r="R16" i="7"/>
  <c r="AI16" i="7"/>
  <c r="AJ16" i="7"/>
  <c r="AA16" i="7" s="1"/>
  <c r="AK16" i="7"/>
  <c r="AL16" i="7"/>
  <c r="AM16" i="7"/>
  <c r="B17" i="7"/>
  <c r="N17" i="7"/>
  <c r="O17" i="7"/>
  <c r="R17" i="7"/>
  <c r="S17" i="7" s="1"/>
  <c r="AI17" i="7"/>
  <c r="AJ17" i="7"/>
  <c r="AK17" i="7"/>
  <c r="AL17" i="7"/>
  <c r="AM17" i="7"/>
  <c r="B18" i="7"/>
  <c r="N18" i="7"/>
  <c r="O18" i="7"/>
  <c r="R18" i="7"/>
  <c r="S18" i="7" s="1"/>
  <c r="AI18" i="7"/>
  <c r="AJ18" i="7"/>
  <c r="AK18" i="7"/>
  <c r="AL18" i="7"/>
  <c r="AM18" i="7"/>
  <c r="B19" i="7"/>
  <c r="N19" i="7"/>
  <c r="O19" i="7"/>
  <c r="R19" i="7"/>
  <c r="AI19" i="7"/>
  <c r="AJ19" i="7"/>
  <c r="AK19" i="7"/>
  <c r="AL19" i="7"/>
  <c r="AM19" i="7"/>
  <c r="B20" i="7"/>
  <c r="N20" i="7"/>
  <c r="O20" i="7"/>
  <c r="R20" i="7"/>
  <c r="S20" i="7" s="1"/>
  <c r="AI20" i="7"/>
  <c r="AJ20" i="7"/>
  <c r="AK20" i="7"/>
  <c r="AL20" i="7"/>
  <c r="AM20" i="7"/>
  <c r="N21" i="7"/>
  <c r="O21" i="7"/>
  <c r="P21" i="7" s="1"/>
  <c r="R21" i="7"/>
  <c r="S21" i="7" s="1"/>
  <c r="AI21" i="7"/>
  <c r="AJ21" i="7"/>
  <c r="AK21" i="7"/>
  <c r="AL21" i="7"/>
  <c r="AM21" i="7"/>
  <c r="N22" i="7"/>
  <c r="O22" i="7"/>
  <c r="R22" i="7"/>
  <c r="S22" i="7" s="1"/>
  <c r="AI22" i="7"/>
  <c r="AJ22" i="7"/>
  <c r="AK22" i="7"/>
  <c r="AL22" i="7"/>
  <c r="AM22" i="7"/>
  <c r="N23" i="7"/>
  <c r="O23" i="7"/>
  <c r="R23" i="7"/>
  <c r="S23" i="7" s="1"/>
  <c r="AI23" i="7"/>
  <c r="AJ23" i="7"/>
  <c r="AK23" i="7"/>
  <c r="AL23" i="7"/>
  <c r="AM23" i="7"/>
  <c r="N24" i="7"/>
  <c r="O24" i="7"/>
  <c r="R24" i="7"/>
  <c r="S24" i="7" s="1"/>
  <c r="AI24" i="7"/>
  <c r="AJ24" i="7"/>
  <c r="AK24" i="7"/>
  <c r="AL24" i="7"/>
  <c r="AM24" i="7"/>
  <c r="N25" i="7"/>
  <c r="N26" i="7"/>
  <c r="O26" i="7"/>
  <c r="R26" i="7"/>
  <c r="AI26" i="7"/>
  <c r="AJ26" i="7"/>
  <c r="AK26" i="7"/>
  <c r="AL26" i="7"/>
  <c r="AM26" i="7"/>
  <c r="B27" i="7"/>
  <c r="N27" i="7"/>
  <c r="O27" i="7"/>
  <c r="P27" i="7" s="1"/>
  <c r="R27" i="7"/>
  <c r="S27" i="7" s="1"/>
  <c r="AI27" i="7"/>
  <c r="AJ27" i="7"/>
  <c r="AK27" i="7"/>
  <c r="AL27" i="7"/>
  <c r="AM27" i="7"/>
  <c r="B28" i="7"/>
  <c r="N28" i="7"/>
  <c r="O28" i="7"/>
  <c r="R28" i="7"/>
  <c r="S28" i="7" s="1"/>
  <c r="AI28" i="7"/>
  <c r="AJ28" i="7"/>
  <c r="AK28" i="7"/>
  <c r="AL28" i="7"/>
  <c r="AM28" i="7"/>
  <c r="B29" i="7"/>
  <c r="N29" i="7"/>
  <c r="O29" i="7"/>
  <c r="R29" i="7"/>
  <c r="AI29" i="7"/>
  <c r="AJ29" i="7"/>
  <c r="AK29" i="7"/>
  <c r="AL29" i="7"/>
  <c r="AM29" i="7"/>
  <c r="B30" i="7"/>
  <c r="N30" i="7"/>
  <c r="O30" i="7"/>
  <c r="R30" i="7"/>
  <c r="S30" i="7" s="1"/>
  <c r="AI30" i="7"/>
  <c r="AJ30" i="7"/>
  <c r="AK30" i="7"/>
  <c r="AL30" i="7"/>
  <c r="AM30" i="7"/>
  <c r="B31" i="7"/>
  <c r="N31" i="7"/>
  <c r="O31" i="7"/>
  <c r="R31" i="7"/>
  <c r="S31" i="7" s="1"/>
  <c r="AI31" i="7"/>
  <c r="AA31" i="7" s="1"/>
  <c r="AJ31" i="7"/>
  <c r="AK31" i="7"/>
  <c r="AL31" i="7"/>
  <c r="AM31" i="7"/>
  <c r="N32" i="7"/>
  <c r="O32" i="7"/>
  <c r="R32" i="7"/>
  <c r="S32" i="7" s="1"/>
  <c r="AI32" i="7"/>
  <c r="AJ32" i="7"/>
  <c r="AK32" i="7"/>
  <c r="AL32" i="7"/>
  <c r="AM32" i="7"/>
  <c r="N33" i="7"/>
  <c r="O33" i="7"/>
  <c r="R33" i="7"/>
  <c r="S33" i="7" s="1"/>
  <c r="AI33" i="7"/>
  <c r="AJ33" i="7"/>
  <c r="AK33" i="7"/>
  <c r="AL33" i="7"/>
  <c r="AM33" i="7"/>
  <c r="N34" i="7"/>
  <c r="O34" i="7"/>
  <c r="R34" i="7"/>
  <c r="S34" i="7" s="1"/>
  <c r="AI34" i="7"/>
  <c r="AJ34" i="7"/>
  <c r="AK34" i="7"/>
  <c r="AL34" i="7"/>
  <c r="AM34" i="7"/>
  <c r="N35" i="7"/>
  <c r="O35" i="7"/>
  <c r="R35" i="7"/>
  <c r="S35" i="7" s="1"/>
  <c r="AI35" i="7"/>
  <c r="AJ35" i="7"/>
  <c r="AK35" i="7"/>
  <c r="AL35" i="7"/>
  <c r="AM35" i="7"/>
  <c r="H2" i="27"/>
  <c r="C8" i="27"/>
  <c r="C10" i="27"/>
  <c r="C12" i="27"/>
  <c r="C14" i="27"/>
  <c r="C16" i="27"/>
  <c r="C18" i="27"/>
  <c r="C20" i="27"/>
  <c r="C22" i="27"/>
  <c r="C24" i="27"/>
  <c r="C26" i="27"/>
  <c r="C28" i="27"/>
  <c r="C30" i="27"/>
  <c r="C32" i="27"/>
  <c r="C34" i="27"/>
  <c r="Z17" i="7"/>
  <c r="AA19" i="7"/>
  <c r="AA17" i="7"/>
  <c r="AA15" i="7"/>
  <c r="AA10" i="7"/>
  <c r="AA9" i="7"/>
  <c r="AA5" i="7"/>
  <c r="AA26" i="7" l="1"/>
  <c r="AA11" i="7"/>
  <c r="AA7" i="7"/>
  <c r="P10" i="7"/>
  <c r="K10" i="7" s="1"/>
  <c r="AG17" i="7"/>
  <c r="AA32" i="7"/>
  <c r="AG32" i="7" s="1"/>
  <c r="Z32" i="7"/>
  <c r="AD32" i="7" s="1"/>
  <c r="AE32" i="7" s="1"/>
  <c r="Q12" i="7"/>
  <c r="AA35" i="7"/>
  <c r="AA30" i="7"/>
  <c r="AA28" i="7"/>
  <c r="Z28" i="7"/>
  <c r="AD28" i="7" s="1"/>
  <c r="AE28" i="7" s="1"/>
  <c r="L28" i="7" s="1"/>
  <c r="AA24" i="7"/>
  <c r="AA22" i="7"/>
  <c r="AA20" i="7"/>
  <c r="Z19" i="7"/>
  <c r="AF19" i="7" s="1"/>
  <c r="AD17" i="7"/>
  <c r="AE17" i="7" s="1"/>
  <c r="L17" i="7" s="1"/>
  <c r="AB17" i="7"/>
  <c r="AC17" i="7" s="1"/>
  <c r="AF17" i="7"/>
  <c r="AA6" i="7"/>
  <c r="Q21" i="7"/>
  <c r="P35" i="7"/>
  <c r="K35" i="7" s="1"/>
  <c r="Q35" i="7"/>
  <c r="Z30" i="7"/>
  <c r="C29" i="7" s="1"/>
  <c r="Q27" i="7"/>
  <c r="P20" i="7"/>
  <c r="K20" i="7" s="1"/>
  <c r="Q20" i="7"/>
  <c r="Z8" i="7"/>
  <c r="AA4" i="7"/>
  <c r="T20" i="7"/>
  <c r="T30" i="7"/>
  <c r="T28" i="7"/>
  <c r="T17" i="7"/>
  <c r="S7" i="7"/>
  <c r="T7" i="7"/>
  <c r="Q32" i="7"/>
  <c r="P32" i="7"/>
  <c r="K32" i="7" s="1"/>
  <c r="P24" i="7"/>
  <c r="K24" i="7" s="1"/>
  <c r="Q24" i="7"/>
  <c r="P22" i="7"/>
  <c r="K22" i="7" s="1"/>
  <c r="Q22" i="7"/>
  <c r="S15" i="7"/>
  <c r="T15" i="7"/>
  <c r="AA13" i="7"/>
  <c r="AA33" i="7"/>
  <c r="Z26" i="7"/>
  <c r="AD26" i="7" s="1"/>
  <c r="AE26" i="7" s="1"/>
  <c r="L26" i="7" s="1"/>
  <c r="Z18" i="7"/>
  <c r="Z15" i="7"/>
  <c r="P9" i="7"/>
  <c r="K9" i="7" s="1"/>
  <c r="Q9" i="7"/>
  <c r="AA8" i="7"/>
  <c r="P7" i="7"/>
  <c r="Q7" i="7"/>
  <c r="AA29" i="7"/>
  <c r="Z16" i="7"/>
  <c r="AF16" i="7" s="1"/>
  <c r="Z10" i="7"/>
  <c r="AF10" i="7" s="1"/>
  <c r="K27" i="7"/>
  <c r="K21" i="7"/>
  <c r="Z34" i="7"/>
  <c r="AA34" i="7"/>
  <c r="P33" i="7"/>
  <c r="K33" i="7" s="1"/>
  <c r="Q33" i="7"/>
  <c r="Z23" i="7"/>
  <c r="D19" i="7" s="1"/>
  <c r="AA23" i="7"/>
  <c r="P23" i="7"/>
  <c r="K23" i="7" s="1"/>
  <c r="Q23" i="7"/>
  <c r="Z21" i="7"/>
  <c r="AA21" i="7"/>
  <c r="Z12" i="7"/>
  <c r="AB12" i="7" s="1"/>
  <c r="AC12" i="7" s="1"/>
  <c r="P11" i="7"/>
  <c r="K11" i="7" s="1"/>
  <c r="Q11" i="7"/>
  <c r="Z6" i="7"/>
  <c r="P5" i="7"/>
  <c r="K5" i="7" s="1"/>
  <c r="Q5" i="7"/>
  <c r="Z4" i="7"/>
  <c r="Q29" i="7"/>
  <c r="P29" i="7"/>
  <c r="S19" i="7"/>
  <c r="T19" i="7"/>
  <c r="P34" i="7"/>
  <c r="K34" i="7" s="1"/>
  <c r="Q34" i="7"/>
  <c r="P13" i="7"/>
  <c r="K13" i="7" s="1"/>
  <c r="Q13" i="7"/>
  <c r="P8" i="7"/>
  <c r="Q8" i="7"/>
  <c r="Q16" i="7"/>
  <c r="P16" i="7"/>
  <c r="S6" i="7"/>
  <c r="T6" i="7"/>
  <c r="P31" i="7"/>
  <c r="K31" i="7" s="1"/>
  <c r="Q31" i="7"/>
  <c r="S16" i="7"/>
  <c r="T16" i="7"/>
  <c r="S29" i="7"/>
  <c r="T29" i="7"/>
  <c r="P18" i="7"/>
  <c r="K18" i="7" s="1"/>
  <c r="Q18" i="7"/>
  <c r="S26" i="7"/>
  <c r="T26" i="7"/>
  <c r="T31" i="7"/>
  <c r="T27" i="7"/>
  <c r="T18" i="7"/>
  <c r="T9" i="7"/>
  <c r="T5" i="7"/>
  <c r="P28" i="7"/>
  <c r="K28" i="7" s="1"/>
  <c r="Q28" i="7"/>
  <c r="Z27" i="7"/>
  <c r="AA27" i="7"/>
  <c r="P19" i="7"/>
  <c r="Q19" i="7"/>
  <c r="P15" i="7"/>
  <c r="Q15" i="7"/>
  <c r="P6" i="7"/>
  <c r="Q6" i="7"/>
  <c r="Z35" i="7"/>
  <c r="Z33" i="7"/>
  <c r="AF33" i="7" s="1"/>
  <c r="Z31" i="7"/>
  <c r="AF31" i="7" s="1"/>
  <c r="AA18" i="7"/>
  <c r="Z13" i="7"/>
  <c r="AF13" i="7" s="1"/>
  <c r="K12" i="7"/>
  <c r="Z11" i="7"/>
  <c r="AF11" i="7" s="1"/>
  <c r="Z9" i="7"/>
  <c r="AF9" i="7" s="1"/>
  <c r="Z5" i="7"/>
  <c r="AF5" i="7" s="1"/>
  <c r="P30" i="7"/>
  <c r="K30" i="7" s="1"/>
  <c r="Q30" i="7"/>
  <c r="P26" i="7"/>
  <c r="Q26" i="7"/>
  <c r="P17" i="7"/>
  <c r="K17" i="7" s="1"/>
  <c r="Q17" i="7"/>
  <c r="S8" i="7"/>
  <c r="T8" i="7"/>
  <c r="S4" i="7"/>
  <c r="K4" i="7" s="1"/>
  <c r="T4" i="7"/>
  <c r="Z29" i="7"/>
  <c r="AF29" i="7" s="1"/>
  <c r="Z24" i="7"/>
  <c r="AF24" i="7" s="1"/>
  <c r="Z22" i="7"/>
  <c r="AF22" i="7" s="1"/>
  <c r="Z20" i="7"/>
  <c r="Z7" i="7"/>
  <c r="F27" i="7" l="1"/>
  <c r="L32" i="7"/>
  <c r="AB32" i="7"/>
  <c r="AC32" i="7" s="1"/>
  <c r="AF7" i="7"/>
  <c r="AB16" i="7"/>
  <c r="AC16" i="7" s="1"/>
  <c r="AB19" i="7"/>
  <c r="AC19" i="7" s="1"/>
  <c r="C18" i="7"/>
  <c r="AD16" i="7"/>
  <c r="AE16" i="7" s="1"/>
  <c r="L16" i="7" s="1"/>
  <c r="AD19" i="7"/>
  <c r="AE19" i="7" s="1"/>
  <c r="L19" i="7" s="1"/>
  <c r="C30" i="7"/>
  <c r="AF35" i="7"/>
  <c r="E16" i="7"/>
  <c r="AB28" i="7"/>
  <c r="AC28" i="7" s="1"/>
  <c r="F18" i="7"/>
  <c r="AB23" i="7"/>
  <c r="AC23" i="7" s="1"/>
  <c r="AG21" i="7"/>
  <c r="AF28" i="7"/>
  <c r="AG28" i="7"/>
  <c r="AF32" i="7"/>
  <c r="E5" i="7"/>
  <c r="AG18" i="7"/>
  <c r="F17" i="7"/>
  <c r="AD23" i="7"/>
  <c r="AE23" i="7" s="1"/>
  <c r="L23" i="7" s="1"/>
  <c r="AD10" i="7"/>
  <c r="AE10" i="7" s="1"/>
  <c r="L10" i="7" s="1"/>
  <c r="AQ9" i="7" s="1"/>
  <c r="E19" i="7"/>
  <c r="AF23" i="7"/>
  <c r="AG35" i="7"/>
  <c r="AD34" i="7"/>
  <c r="AE34" i="7" s="1"/>
  <c r="L34" i="7" s="1"/>
  <c r="D30" i="7"/>
  <c r="F28" i="7"/>
  <c r="AG34" i="7"/>
  <c r="AF34" i="7"/>
  <c r="AG33" i="7"/>
  <c r="AG31" i="7"/>
  <c r="AG30" i="7"/>
  <c r="AF30" i="7"/>
  <c r="E27" i="7"/>
  <c r="AD30" i="7"/>
  <c r="AE30" i="7" s="1"/>
  <c r="L30" i="7" s="1"/>
  <c r="AB30" i="7"/>
  <c r="AC30" i="7" s="1"/>
  <c r="AG29" i="7"/>
  <c r="AF27" i="7"/>
  <c r="AG27" i="7"/>
  <c r="AF26" i="7"/>
  <c r="AG26" i="7"/>
  <c r="AG24" i="7"/>
  <c r="AG23" i="7"/>
  <c r="AG22" i="7"/>
  <c r="AF21" i="7"/>
  <c r="AF20" i="7"/>
  <c r="AG20" i="7"/>
  <c r="AG19" i="7"/>
  <c r="AF18" i="7"/>
  <c r="AG16" i="7"/>
  <c r="AF15" i="7"/>
  <c r="AG15" i="7"/>
  <c r="AG13" i="7"/>
  <c r="AF12" i="7"/>
  <c r="AG12" i="7"/>
  <c r="AG11" i="7"/>
  <c r="F5" i="7"/>
  <c r="AG10" i="7"/>
  <c r="AG9" i="7"/>
  <c r="AD8" i="7"/>
  <c r="AE8" i="7" s="1"/>
  <c r="L8" i="7" s="1"/>
  <c r="AB8" i="7"/>
  <c r="AC8" i="7" s="1"/>
  <c r="AF8" i="7"/>
  <c r="C7" i="7"/>
  <c r="AG8" i="7"/>
  <c r="AG7" i="7"/>
  <c r="AB6" i="7"/>
  <c r="AC6" i="7" s="1"/>
  <c r="E9" i="7"/>
  <c r="AF6" i="7"/>
  <c r="AG6" i="7"/>
  <c r="AF4" i="7"/>
  <c r="AG4" i="7"/>
  <c r="AG5" i="7"/>
  <c r="K7" i="7"/>
  <c r="K15" i="7"/>
  <c r="L12" i="7"/>
  <c r="C8" i="7"/>
  <c r="AD15" i="7"/>
  <c r="AE15" i="7" s="1"/>
  <c r="L15" i="7" s="1"/>
  <c r="AB15" i="7"/>
  <c r="AC15" i="7" s="1"/>
  <c r="AB10" i="7"/>
  <c r="AC10" i="7" s="1"/>
  <c r="AB26" i="7"/>
  <c r="AC26" i="7" s="1"/>
  <c r="K6" i="7"/>
  <c r="K8" i="7"/>
  <c r="K26" i="7"/>
  <c r="AD12" i="7"/>
  <c r="AE12" i="7" s="1"/>
  <c r="D8" i="7"/>
  <c r="K19" i="7"/>
  <c r="K16" i="7"/>
  <c r="D9" i="7"/>
  <c r="AD4" i="7"/>
  <c r="AE4" i="7" s="1"/>
  <c r="AB4" i="7"/>
  <c r="AC4" i="7" s="1"/>
  <c r="L4" i="7"/>
  <c r="AQ4" i="7" s="1"/>
  <c r="G6" i="7"/>
  <c r="C19" i="7"/>
  <c r="F16" i="7"/>
  <c r="AB21" i="7"/>
  <c r="AC21" i="7" s="1"/>
  <c r="AD21" i="7"/>
  <c r="AE21" i="7" s="1"/>
  <c r="L21" i="7" s="1"/>
  <c r="F6" i="7"/>
  <c r="K29" i="7"/>
  <c r="G7" i="7"/>
  <c r="AD6" i="7"/>
  <c r="AE6" i="7" s="1"/>
  <c r="L6" i="7" s="1"/>
  <c r="AB34" i="7"/>
  <c r="AC34" i="7" s="1"/>
  <c r="AB22" i="7"/>
  <c r="AC22" i="7" s="1"/>
  <c r="E17" i="7"/>
  <c r="AD22" i="7"/>
  <c r="AE22" i="7" s="1"/>
  <c r="L22" i="7" s="1"/>
  <c r="D18" i="7"/>
  <c r="E8" i="7"/>
  <c r="AB5" i="7"/>
  <c r="AC5" i="7" s="1"/>
  <c r="F7" i="7"/>
  <c r="AD5" i="7"/>
  <c r="AE5" i="7" s="1"/>
  <c r="L5" i="7" s="1"/>
  <c r="AQ5" i="7" s="1"/>
  <c r="D16" i="7"/>
  <c r="AD18" i="7"/>
  <c r="AE18" i="7" s="1"/>
  <c r="L18" i="7" s="1"/>
  <c r="C17" i="7"/>
  <c r="F29" i="7"/>
  <c r="AB27" i="7"/>
  <c r="AC27" i="7" s="1"/>
  <c r="E30" i="7"/>
  <c r="AD27" i="7"/>
  <c r="AE27" i="7" s="1"/>
  <c r="L27" i="7" s="1"/>
  <c r="D5" i="7"/>
  <c r="AB7" i="7"/>
  <c r="AC7" i="7" s="1"/>
  <c r="L7" i="7"/>
  <c r="C6" i="7"/>
  <c r="AD7" i="7"/>
  <c r="AE7" i="7" s="1"/>
  <c r="D27" i="7"/>
  <c r="AD29" i="7"/>
  <c r="AE29" i="7" s="1"/>
  <c r="L29" i="7" s="1"/>
  <c r="C28" i="7"/>
  <c r="AB29" i="7"/>
  <c r="AC29" i="7" s="1"/>
  <c r="AB20" i="7"/>
  <c r="AC20" i="7" s="1"/>
  <c r="AD20" i="7"/>
  <c r="AE20" i="7" s="1"/>
  <c r="L20" i="7" s="1"/>
  <c r="AB24" i="7"/>
  <c r="AC24" i="7" s="1"/>
  <c r="AD24" i="7"/>
  <c r="AE24" i="7" s="1"/>
  <c r="L24" i="7" s="1"/>
  <c r="G8" i="7"/>
  <c r="AB9" i="7"/>
  <c r="AC9" i="7" s="1"/>
  <c r="F9" i="7"/>
  <c r="AD9" i="7"/>
  <c r="AE9" i="7" s="1"/>
  <c r="L9" i="7" s="1"/>
  <c r="AQ8" i="7" s="1"/>
  <c r="E6" i="7"/>
  <c r="AB11" i="7"/>
  <c r="AC11" i="7" s="1"/>
  <c r="L11" i="7"/>
  <c r="AD11" i="7"/>
  <c r="AE11" i="7" s="1"/>
  <c r="D7" i="7"/>
  <c r="G5" i="7"/>
  <c r="AB13" i="7"/>
  <c r="AC13" i="7" s="1"/>
  <c r="L13" i="7"/>
  <c r="AD13" i="7"/>
  <c r="AE13" i="7" s="1"/>
  <c r="C9" i="7"/>
  <c r="AD31" i="7"/>
  <c r="AE31" i="7" s="1"/>
  <c r="L31" i="7" s="1"/>
  <c r="AB31" i="7"/>
  <c r="AC31" i="7" s="1"/>
  <c r="E28" i="7"/>
  <c r="AD33" i="7"/>
  <c r="AE33" i="7" s="1"/>
  <c r="D29" i="7"/>
  <c r="L33" i="7"/>
  <c r="AB33" i="7"/>
  <c r="AC33" i="7" s="1"/>
  <c r="AD35" i="7"/>
  <c r="AE35" i="7" s="1"/>
  <c r="L35" i="7" s="1"/>
  <c r="AB35" i="7"/>
  <c r="AC35" i="7" s="1"/>
  <c r="AB18" i="7"/>
  <c r="AC18" i="7" s="1"/>
  <c r="H8" i="7" l="1"/>
  <c r="H9" i="7"/>
  <c r="AP8" i="7" s="1"/>
  <c r="H5" i="7"/>
  <c r="AP5" i="7" s="1"/>
  <c r="H7" i="7"/>
  <c r="AP7" i="7" s="1"/>
  <c r="H6" i="7"/>
  <c r="AP6" i="7" s="1"/>
  <c r="AQ7" i="7"/>
  <c r="AQ6" i="7"/>
  <c r="D33" i="16"/>
  <c r="D9" i="16"/>
  <c r="D17" i="16"/>
  <c r="D21" i="16"/>
  <c r="D5" i="16"/>
  <c r="D13" i="16"/>
  <c r="AO7" i="7" l="1"/>
  <c r="AO5" i="7"/>
</calcChain>
</file>

<file path=xl/sharedStrings.xml><?xml version="1.0" encoding="utf-8"?>
<sst xmlns="http://schemas.openxmlformats.org/spreadsheetml/2006/main" count="306" uniqueCount="105">
  <si>
    <t xml:space="preserve"> </t>
  </si>
  <si>
    <t>Jméno</t>
  </si>
  <si>
    <t>Oddíl</t>
  </si>
  <si>
    <t>číslo</t>
  </si>
  <si>
    <t>klub</t>
  </si>
  <si>
    <t>set1</t>
  </si>
  <si>
    <t>set2</t>
  </si>
  <si>
    <t>set3</t>
  </si>
  <si>
    <t>set4</t>
  </si>
  <si>
    <t>set5</t>
  </si>
  <si>
    <t>D</t>
  </si>
  <si>
    <t>H</t>
  </si>
  <si>
    <t>vítěz</t>
  </si>
  <si>
    <t>&lt;Table&gt;&lt;TR&gt;&lt;TD width=500&gt;</t>
  </si>
  <si>
    <t>Skupina A</t>
  </si>
  <si>
    <t>Body</t>
  </si>
  <si>
    <t>Pořadí</t>
  </si>
  <si>
    <t>XXX</t>
  </si>
  <si>
    <t>Skupina B</t>
  </si>
  <si>
    <t>Skupina C</t>
  </si>
  <si>
    <t>Datum narození</t>
  </si>
  <si>
    <t>Umístění</t>
  </si>
  <si>
    <t>1.místo</t>
  </si>
  <si>
    <t>Název turnaje</t>
  </si>
  <si>
    <t>Datum</t>
  </si>
  <si>
    <t>hráč 1</t>
  </si>
  <si>
    <t>hráč 2</t>
  </si>
  <si>
    <t>Místo konání</t>
  </si>
  <si>
    <t>Kategorie</t>
  </si>
  <si>
    <t>Voděrady</t>
  </si>
  <si>
    <t>Kacafírková Agáta</t>
  </si>
  <si>
    <t>Ferbasová Dorothea</t>
  </si>
  <si>
    <t>Sokol HK</t>
  </si>
  <si>
    <t>Tomášková Jana</t>
  </si>
  <si>
    <t xml:space="preserve">Sokol HK </t>
  </si>
  <si>
    <t>Bártová Adéla</t>
  </si>
  <si>
    <t>Mrkosová Kateřina</t>
  </si>
  <si>
    <t>Vyskočilová Ester</t>
  </si>
  <si>
    <t>SK Dobré</t>
  </si>
  <si>
    <t>Šedová Natálie</t>
  </si>
  <si>
    <t>TTC Ústí n. Orl.</t>
  </si>
  <si>
    <t>3</t>
  </si>
  <si>
    <t>-7</t>
  </si>
  <si>
    <t>6</t>
  </si>
  <si>
    <t>8</t>
  </si>
  <si>
    <t>2</t>
  </si>
  <si>
    <t>9</t>
  </si>
  <si>
    <t>4</t>
  </si>
  <si>
    <t>7</t>
  </si>
  <si>
    <t>5</t>
  </si>
  <si>
    <t>10</t>
  </si>
  <si>
    <t>1</t>
  </si>
  <si>
    <t>-8</t>
  </si>
  <si>
    <t>-11</t>
  </si>
  <si>
    <t>-3</t>
  </si>
  <si>
    <t>-6</t>
  </si>
  <si>
    <t>-2</t>
  </si>
  <si>
    <t>-9</t>
  </si>
  <si>
    <t>-4</t>
  </si>
  <si>
    <t>-5</t>
  </si>
  <si>
    <t>-10</t>
  </si>
  <si>
    <t>-1</t>
  </si>
  <si>
    <t>děti</t>
  </si>
  <si>
    <t>US Choceň</t>
  </si>
  <si>
    <t>1 BT U15 Voděrady 3.10.2021</t>
  </si>
  <si>
    <t>TJ Chrudim</t>
  </si>
  <si>
    <t>Krejčová Kateřina</t>
  </si>
  <si>
    <t>Sokol Josefof - Jaroměř</t>
  </si>
  <si>
    <t>Čápová Ella</t>
  </si>
  <si>
    <t>Kovaříčková Tereza</t>
  </si>
  <si>
    <t>Čermáková Eliška</t>
  </si>
  <si>
    <t>Ciborová Natálie</t>
  </si>
  <si>
    <t>Najmanová Markéta</t>
  </si>
  <si>
    <t>TJ Lanškroun</t>
  </si>
  <si>
    <t>Trunečková Anežka</t>
  </si>
  <si>
    <t>Kmínková Sára</t>
  </si>
  <si>
    <t>TJ Jiskra Nový Bydžov</t>
  </si>
  <si>
    <t>Kuchařová Elena</t>
  </si>
  <si>
    <t>Nováková Tereza</t>
  </si>
  <si>
    <t>Sokol Stěžery</t>
  </si>
  <si>
    <t>1.</t>
  </si>
  <si>
    <t>4.</t>
  </si>
  <si>
    <t>2.</t>
  </si>
  <si>
    <t>3.</t>
  </si>
  <si>
    <t>5.</t>
  </si>
  <si>
    <t>Skupina D</t>
  </si>
  <si>
    <t>-15</t>
  </si>
  <si>
    <t xml:space="preserve"> 3 - 1 </t>
  </si>
  <si>
    <t xml:space="preserve"> 3 - 0 </t>
  </si>
  <si>
    <t xml:space="preserve"> 3 - 0</t>
  </si>
  <si>
    <t xml:space="preserve"> 3 - 1</t>
  </si>
  <si>
    <t xml:space="preserve"> 3 - 2</t>
  </si>
  <si>
    <t xml:space="preserve"> 3 -1</t>
  </si>
  <si>
    <t>3.místo</t>
  </si>
  <si>
    <t>5.místo</t>
  </si>
  <si>
    <t>Finále B</t>
  </si>
  <si>
    <t>7.místo</t>
  </si>
  <si>
    <t>9. místo</t>
  </si>
  <si>
    <t>(3 - 1)</t>
  </si>
  <si>
    <t>(3 - 0)</t>
  </si>
  <si>
    <t>10. místo</t>
  </si>
  <si>
    <t>(3 - 2)</t>
  </si>
  <si>
    <t>Mrkosková Kateřina</t>
  </si>
  <si>
    <t>13. - 17.</t>
  </si>
  <si>
    <t>11. - 12.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</si>
</sst>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\ mmmm\ yyyy"/>
    <numFmt numFmtId="165" formatCode="d/m/yyyy;@"/>
  </numFmts>
  <fonts count="25" x14ac:knownFonts="1">
    <font>
      <sz val="10"/>
      <name val="Arial CE"/>
      <charset val="238"/>
    </font>
    <font>
      <sz val="8"/>
      <name val="Verdana"/>
      <family val="2"/>
    </font>
    <font>
      <sz val="10"/>
      <name val="Times New Roman CE"/>
      <family val="1"/>
      <charset val="238"/>
    </font>
    <font>
      <sz val="8"/>
      <name val="Arial"/>
      <family val="2"/>
    </font>
    <font>
      <b/>
      <i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8"/>
      <name val="Arial"/>
      <family val="2"/>
    </font>
    <font>
      <b/>
      <sz val="10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0"/>
      <name val="Arial"/>
      <family val="2"/>
      <charset val="238"/>
    </font>
    <font>
      <b/>
      <sz val="12"/>
      <name val="Times New Roman CE"/>
      <family val="1"/>
      <charset val="238"/>
    </font>
    <font>
      <b/>
      <sz val="10"/>
      <name val="Arial"/>
      <family val="2"/>
      <charset val="238"/>
    </font>
    <font>
      <i/>
      <sz val="10"/>
      <name val="Times New Roman CE"/>
      <family val="1"/>
      <charset val="238"/>
    </font>
    <font>
      <i/>
      <sz val="12"/>
      <name val="Times New Roman CE"/>
      <family val="1"/>
      <charset val="238"/>
    </font>
    <font>
      <sz val="10"/>
      <name val="Verdana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6"/>
      <name val="Times New Roman CE"/>
      <charset val="238"/>
    </font>
    <font>
      <sz val="8"/>
      <name val="Cambria"/>
      <family val="1"/>
      <charset val="238"/>
    </font>
    <font>
      <sz val="12"/>
      <name val="Cambria"/>
      <family val="1"/>
      <charset val="238"/>
    </font>
    <font>
      <i/>
      <sz val="12"/>
      <name val="Times New Roman"/>
      <family val="1"/>
      <charset val="238"/>
    </font>
    <font>
      <b/>
      <i/>
      <sz val="28"/>
      <name val="Times New Roman CE"/>
      <charset val="238"/>
    </font>
    <font>
      <sz val="8"/>
      <name val="Times New Roman"/>
      <family val="1"/>
      <charset val="238"/>
    </font>
    <font>
      <b/>
      <sz val="14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55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2" xfId="0" applyFont="1" applyBorder="1"/>
    <xf numFmtId="0" fontId="6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2" borderId="7" xfId="0" applyNumberFormat="1" applyFont="1" applyFill="1" applyBorder="1"/>
    <xf numFmtId="49" fontId="3" fillId="2" borderId="8" xfId="0" applyNumberFormat="1" applyFont="1" applyFill="1" applyBorder="1"/>
    <xf numFmtId="49" fontId="3" fillId="2" borderId="9" xfId="0" applyNumberFormat="1" applyFont="1" applyFill="1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3" fillId="2" borderId="15" xfId="0" applyNumberFormat="1" applyFont="1" applyFill="1" applyBorder="1"/>
    <xf numFmtId="49" fontId="3" fillId="2" borderId="0" xfId="0" applyNumberFormat="1" applyFont="1" applyFill="1" applyBorder="1"/>
    <xf numFmtId="49" fontId="3" fillId="2" borderId="16" xfId="0" applyNumberFormat="1" applyFont="1" applyFill="1" applyBorder="1"/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9" fontId="3" fillId="2" borderId="27" xfId="0" applyNumberFormat="1" applyFont="1" applyFill="1" applyBorder="1"/>
    <xf numFmtId="49" fontId="3" fillId="2" borderId="1" xfId="0" applyNumberFormat="1" applyFont="1" applyFill="1" applyBorder="1"/>
    <xf numFmtId="49" fontId="3" fillId="2" borderId="28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31" xfId="0" applyFont="1" applyBorder="1"/>
    <xf numFmtId="0" fontId="2" fillId="0" borderId="32" xfId="0" applyFont="1" applyBorder="1"/>
    <xf numFmtId="0" fontId="2" fillId="0" borderId="30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Border="1"/>
    <xf numFmtId="0" fontId="8" fillId="0" borderId="0" xfId="0" applyFont="1" applyAlignment="1">
      <alignment horizontal="right"/>
    </xf>
    <xf numFmtId="0" fontId="2" fillId="0" borderId="0" xfId="1" applyFont="1"/>
    <xf numFmtId="0" fontId="9" fillId="0" borderId="0" xfId="1"/>
    <xf numFmtId="0" fontId="5" fillId="0" borderId="0" xfId="1" applyFont="1"/>
    <xf numFmtId="0" fontId="4" fillId="0" borderId="0" xfId="1" applyFont="1"/>
    <xf numFmtId="14" fontId="2" fillId="0" borderId="0" xfId="1" applyNumberFormat="1" applyFont="1" applyAlignment="1">
      <alignment horizontal="right"/>
    </xf>
    <xf numFmtId="0" fontId="2" fillId="0" borderId="33" xfId="1" applyFont="1" applyBorder="1"/>
    <xf numFmtId="0" fontId="2" fillId="0" borderId="34" xfId="1" applyFont="1" applyBorder="1"/>
    <xf numFmtId="0" fontId="2" fillId="0" borderId="0" xfId="1" applyFont="1" applyAlignment="1">
      <alignment horizontal="right"/>
    </xf>
    <xf numFmtId="0" fontId="2" fillId="0" borderId="35" xfId="1" applyFont="1" applyBorder="1"/>
    <xf numFmtId="0" fontId="2" fillId="0" borderId="36" xfId="1" applyFont="1" applyBorder="1"/>
    <xf numFmtId="0" fontId="10" fillId="0" borderId="0" xfId="1" applyFont="1"/>
    <xf numFmtId="49" fontId="2" fillId="0" borderId="0" xfId="1" applyNumberFormat="1" applyFont="1"/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49" fontId="2" fillId="0" borderId="0" xfId="1" applyNumberFormat="1" applyFont="1" applyBorder="1"/>
    <xf numFmtId="0" fontId="9" fillId="0" borderId="0" xfId="1" applyBorder="1"/>
    <xf numFmtId="0" fontId="11" fillId="0" borderId="0" xfId="1" applyFont="1"/>
    <xf numFmtId="49" fontId="7" fillId="0" borderId="0" xfId="1" applyNumberFormat="1" applyFont="1" applyBorder="1"/>
    <xf numFmtId="0" fontId="2" fillId="0" borderId="37" xfId="1" applyFont="1" applyBorder="1"/>
    <xf numFmtId="0" fontId="2" fillId="0" borderId="38" xfId="1" applyFont="1" applyBorder="1"/>
    <xf numFmtId="0" fontId="12" fillId="0" borderId="39" xfId="1" applyFont="1" applyBorder="1" applyAlignment="1">
      <alignment horizontal="right"/>
    </xf>
    <xf numFmtId="0" fontId="2" fillId="0" borderId="0" xfId="1" applyFont="1" applyFill="1" applyBorder="1"/>
    <xf numFmtId="164" fontId="13" fillId="0" borderId="0" xfId="0" applyNumberFormat="1" applyFont="1" applyAlignment="1">
      <alignment horizontal="right"/>
    </xf>
    <xf numFmtId="0" fontId="7" fillId="0" borderId="0" xfId="0" applyFont="1" applyFill="1" applyBorder="1"/>
    <xf numFmtId="0" fontId="2" fillId="0" borderId="35" xfId="1" applyFont="1" applyFill="1" applyBorder="1"/>
    <xf numFmtId="14" fontId="12" fillId="0" borderId="0" xfId="1" applyNumberFormat="1" applyFont="1" applyBorder="1" applyAlignment="1">
      <alignment horizontal="right"/>
    </xf>
    <xf numFmtId="0" fontId="9" fillId="0" borderId="37" xfId="1" applyBorder="1"/>
    <xf numFmtId="0" fontId="2" fillId="3" borderId="0" xfId="1" applyFont="1" applyFill="1" applyBorder="1"/>
    <xf numFmtId="0" fontId="1" fillId="0" borderId="0" xfId="0" applyFont="1" applyBorder="1" applyAlignment="1">
      <alignment horizontal="center"/>
    </xf>
    <xf numFmtId="0" fontId="3" fillId="4" borderId="11" xfId="0" applyFont="1" applyFill="1" applyBorder="1"/>
    <xf numFmtId="0" fontId="3" fillId="4" borderId="18" xfId="0" applyFont="1" applyFill="1" applyBorder="1"/>
    <xf numFmtId="0" fontId="3" fillId="4" borderId="23" xfId="0" applyFont="1" applyFill="1" applyBorder="1"/>
    <xf numFmtId="0" fontId="3" fillId="4" borderId="40" xfId="0" applyFont="1" applyFill="1" applyBorder="1"/>
    <xf numFmtId="0" fontId="7" fillId="4" borderId="19" xfId="0" applyFont="1" applyFill="1" applyBorder="1"/>
    <xf numFmtId="0" fontId="0" fillId="0" borderId="0" xfId="0" applyBorder="1"/>
    <xf numFmtId="0" fontId="8" fillId="0" borderId="0" xfId="0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4" fontId="10" fillId="0" borderId="0" xfId="0" applyNumberFormat="1" applyFont="1" applyBorder="1" applyAlignment="1">
      <alignment horizontal="right"/>
    </xf>
    <xf numFmtId="0" fontId="2" fillId="4" borderId="19" xfId="0" applyFont="1" applyFill="1" applyBorder="1"/>
    <xf numFmtId="0" fontId="7" fillId="0" borderId="41" xfId="0" applyFont="1" applyBorder="1"/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5" fillId="5" borderId="0" xfId="0" applyFont="1" applyFill="1" applyBorder="1"/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/>
    <xf numFmtId="0" fontId="16" fillId="0" borderId="0" xfId="0" applyFont="1"/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center"/>
    </xf>
    <xf numFmtId="165" fontId="16" fillId="6" borderId="0" xfId="0" applyNumberFormat="1" applyFont="1" applyFill="1" applyBorder="1" applyAlignment="1">
      <alignment horizontal="center"/>
    </xf>
    <xf numFmtId="164" fontId="16" fillId="6" borderId="0" xfId="0" applyNumberFormat="1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Fill="1" applyBorder="1"/>
    <xf numFmtId="0" fontId="20" fillId="0" borderId="0" xfId="0" applyFont="1" applyFill="1" applyBorder="1"/>
    <xf numFmtId="0" fontId="21" fillId="0" borderId="0" xfId="0" applyFont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19" fillId="5" borderId="0" xfId="0" applyFont="1" applyFill="1"/>
    <xf numFmtId="0" fontId="23" fillId="0" borderId="0" xfId="0" applyFont="1" applyBorder="1"/>
    <xf numFmtId="0" fontId="23" fillId="0" borderId="0" xfId="0" applyFont="1" applyFill="1" applyBorder="1"/>
    <xf numFmtId="0" fontId="23" fillId="5" borderId="0" xfId="0" applyFont="1" applyFill="1" applyBorder="1"/>
    <xf numFmtId="0" fontId="3" fillId="5" borderId="0" xfId="0" applyFont="1" applyFill="1"/>
    <xf numFmtId="16" fontId="2" fillId="0" borderId="34" xfId="1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14" fontId="2" fillId="0" borderId="0" xfId="1" applyNumberFormat="1" applyFont="1" applyAlignment="1">
      <alignment horizontal="center"/>
    </xf>
    <xf numFmtId="14" fontId="2" fillId="0" borderId="34" xfId="1" applyNumberFormat="1" applyFont="1" applyBorder="1" applyAlignment="1">
      <alignment horizontal="center"/>
    </xf>
    <xf numFmtId="0" fontId="9" fillId="0" borderId="0" xfId="1" applyAlignment="1">
      <alignment horizontal="center"/>
    </xf>
    <xf numFmtId="0" fontId="2" fillId="0" borderId="10" xfId="0" applyFont="1" applyBorder="1" applyAlignment="1">
      <alignment horizontal="center"/>
    </xf>
    <xf numFmtId="14" fontId="2" fillId="0" borderId="37" xfId="1" applyNumberFormat="1" applyFont="1" applyBorder="1" applyAlignment="1">
      <alignment horizontal="center"/>
    </xf>
    <xf numFmtId="0" fontId="9" fillId="0" borderId="30" xfId="1" applyBorder="1"/>
    <xf numFmtId="0" fontId="9" fillId="0" borderId="10" xfId="1" applyBorder="1"/>
    <xf numFmtId="0" fontId="2" fillId="0" borderId="43" xfId="1" applyFont="1" applyBorder="1" applyAlignment="1">
      <alignment horizontal="center"/>
    </xf>
    <xf numFmtId="0" fontId="9" fillId="0" borderId="31" xfId="1" applyBorder="1"/>
    <xf numFmtId="0" fontId="2" fillId="0" borderId="44" xfId="1" applyFont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46" xfId="0" applyFont="1" applyBorder="1"/>
    <xf numFmtId="0" fontId="2" fillId="0" borderId="47" xfId="0" applyFont="1" applyBorder="1"/>
    <xf numFmtId="0" fontId="2" fillId="0" borderId="3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7" xfId="0" applyFont="1" applyBorder="1"/>
    <xf numFmtId="0" fontId="2" fillId="0" borderId="0" xfId="0" applyFont="1" applyAlignment="1">
      <alignment horizontal="center"/>
    </xf>
    <xf numFmtId="0" fontId="2" fillId="0" borderId="44" xfId="0" applyFont="1" applyBorder="1"/>
    <xf numFmtId="0" fontId="2" fillId="4" borderId="17" xfId="0" applyFont="1" applyFill="1" applyBorder="1"/>
    <xf numFmtId="0" fontId="2" fillId="0" borderId="0" xfId="0" applyFont="1" applyBorder="1" applyAlignment="1">
      <alignment horizontal="right"/>
    </xf>
    <xf numFmtId="0" fontId="24" fillId="0" borderId="0" xfId="0" applyFont="1" applyBorder="1"/>
    <xf numFmtId="0" fontId="24" fillId="0" borderId="0" xfId="0" applyFont="1"/>
    <xf numFmtId="0" fontId="24" fillId="0" borderId="31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9" fillId="0" borderId="30" xfId="1" applyBorder="1" applyAlignment="1">
      <alignment horizontal="center"/>
    </xf>
  </cellXfs>
  <cellStyles count="2">
    <cellStyle name="Normální" xfId="0" builtinId="0"/>
    <cellStyle name="normální_KO-družstva" xfId="1"/>
  </cellStyles>
  <dxfs count="0"/>
  <tableStyles count="0" defaultTableStyle="TableStyleMedium9" defaultPivotStyle="PivotStyleLight16"/>
  <colors>
    <mruColors>
      <color rgb="FFFF66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57"/>
  <sheetViews>
    <sheetView tabSelected="1" zoomScale="146" zoomScaleNormal="146" workbookViewId="0">
      <selection activeCell="B18" sqref="B18"/>
    </sheetView>
  </sheetViews>
  <sheetFormatPr defaultColWidth="9.109375" defaultRowHeight="15.6" x14ac:dyDescent="0.3"/>
  <cols>
    <col min="1" max="1" width="5.33203125" style="104" bestFit="1" customWidth="1"/>
    <col min="2" max="2" width="18.6640625" style="95" bestFit="1" customWidth="1"/>
    <col min="3" max="3" width="15.88671875" style="95" bestFit="1" customWidth="1"/>
    <col min="4" max="5" width="19.33203125" style="95" bestFit="1" customWidth="1"/>
    <col min="6" max="6" width="30.44140625" style="95" bestFit="1" customWidth="1"/>
    <col min="7" max="7" width="11.33203125" style="95" bestFit="1" customWidth="1"/>
    <col min="8" max="8" width="15.109375" style="95" bestFit="1" customWidth="1"/>
    <col min="9" max="9" width="13.33203125" style="95" bestFit="1" customWidth="1"/>
    <col min="10" max="16384" width="9.109375" style="1"/>
  </cols>
  <sheetData>
    <row r="1" spans="1:11" s="79" customFormat="1" x14ac:dyDescent="0.3">
      <c r="A1" s="104" t="s">
        <v>0</v>
      </c>
      <c r="B1" s="92" t="s">
        <v>1</v>
      </c>
      <c r="C1" s="92" t="s">
        <v>20</v>
      </c>
      <c r="D1" s="92" t="s">
        <v>2</v>
      </c>
      <c r="E1" s="92" t="s">
        <v>21</v>
      </c>
      <c r="F1" s="105" t="s">
        <v>23</v>
      </c>
      <c r="G1" s="105" t="s">
        <v>24</v>
      </c>
      <c r="H1" s="106" t="s">
        <v>27</v>
      </c>
      <c r="I1" s="94" t="s">
        <v>28</v>
      </c>
      <c r="J1" s="91"/>
      <c r="K1" s="91"/>
    </row>
    <row r="2" spans="1:11" ht="13.5" customHeight="1" x14ac:dyDescent="0.3">
      <c r="A2" s="104">
        <v>1</v>
      </c>
      <c r="B2" s="116" t="s">
        <v>36</v>
      </c>
      <c r="C2" s="110">
        <v>2008</v>
      </c>
      <c r="D2" s="110" t="s">
        <v>63</v>
      </c>
      <c r="E2" s="111"/>
      <c r="F2" s="107" t="s">
        <v>64</v>
      </c>
      <c r="G2" s="108">
        <v>44472</v>
      </c>
      <c r="H2" s="109" t="s">
        <v>29</v>
      </c>
      <c r="I2" s="107" t="s">
        <v>62</v>
      </c>
      <c r="J2" s="91"/>
      <c r="K2" s="91"/>
    </row>
    <row r="3" spans="1:11" ht="13.5" customHeight="1" x14ac:dyDescent="0.3">
      <c r="A3" s="104">
        <v>2</v>
      </c>
      <c r="B3" s="116" t="s">
        <v>30</v>
      </c>
      <c r="C3" s="110">
        <v>2007</v>
      </c>
      <c r="D3" s="110" t="s">
        <v>65</v>
      </c>
      <c r="E3" s="111"/>
      <c r="H3" s="93"/>
      <c r="I3" s="93"/>
      <c r="J3" s="91"/>
      <c r="K3" s="91"/>
    </row>
    <row r="4" spans="1:11" ht="13.5" customHeight="1" x14ac:dyDescent="0.3">
      <c r="A4" s="104">
        <v>3</v>
      </c>
      <c r="B4" s="116" t="s">
        <v>35</v>
      </c>
      <c r="C4" s="110">
        <v>2011</v>
      </c>
      <c r="D4" s="110" t="s">
        <v>32</v>
      </c>
      <c r="E4" s="111"/>
      <c r="H4" s="93"/>
      <c r="I4" s="93"/>
      <c r="J4" s="91"/>
      <c r="K4" s="91"/>
    </row>
    <row r="5" spans="1:11" ht="13.5" customHeight="1" x14ac:dyDescent="0.3">
      <c r="A5" s="104">
        <v>4</v>
      </c>
      <c r="B5" s="116" t="s">
        <v>31</v>
      </c>
      <c r="C5" s="110">
        <v>2010</v>
      </c>
      <c r="D5" s="110" t="s">
        <v>34</v>
      </c>
      <c r="E5" s="111"/>
      <c r="H5" s="93"/>
      <c r="I5" s="93"/>
      <c r="J5" s="91"/>
      <c r="K5" s="91"/>
    </row>
    <row r="6" spans="1:11" ht="13.5" customHeight="1" x14ac:dyDescent="0.3">
      <c r="A6" s="104">
        <v>5</v>
      </c>
      <c r="B6" s="116" t="s">
        <v>66</v>
      </c>
      <c r="C6" s="110">
        <v>2008</v>
      </c>
      <c r="D6" s="110" t="s">
        <v>67</v>
      </c>
      <c r="E6" s="111"/>
      <c r="H6" s="93"/>
      <c r="I6" s="93"/>
      <c r="J6" s="91"/>
      <c r="K6" s="91"/>
    </row>
    <row r="7" spans="1:11" ht="13.5" customHeight="1" x14ac:dyDescent="0.35">
      <c r="A7" s="104">
        <v>6</v>
      </c>
      <c r="B7" s="116" t="s">
        <v>68</v>
      </c>
      <c r="C7" s="110">
        <v>2010</v>
      </c>
      <c r="D7" s="110" t="s">
        <v>67</v>
      </c>
      <c r="E7" s="111"/>
      <c r="H7" s="97"/>
      <c r="I7" s="98"/>
      <c r="J7" s="2"/>
      <c r="K7" s="2"/>
    </row>
    <row r="8" spans="1:11" ht="13.5" customHeight="1" x14ac:dyDescent="0.35">
      <c r="A8" s="104">
        <v>7</v>
      </c>
      <c r="B8" s="116" t="s">
        <v>69</v>
      </c>
      <c r="C8" s="110">
        <v>2009</v>
      </c>
      <c r="D8" s="110" t="s">
        <v>38</v>
      </c>
      <c r="E8" s="111"/>
      <c r="H8" s="97"/>
      <c r="I8" s="98"/>
      <c r="J8" s="2"/>
      <c r="K8" s="2"/>
    </row>
    <row r="9" spans="1:11" ht="13.5" customHeight="1" x14ac:dyDescent="0.35">
      <c r="A9" s="104">
        <v>8</v>
      </c>
      <c r="B9" s="116" t="s">
        <v>70</v>
      </c>
      <c r="C9" s="110">
        <v>2008</v>
      </c>
      <c r="D9" s="110" t="s">
        <v>38</v>
      </c>
      <c r="E9" s="111"/>
      <c r="H9" s="97"/>
      <c r="I9" s="98"/>
      <c r="J9" s="2"/>
      <c r="K9" s="2"/>
    </row>
    <row r="10" spans="1:11" ht="13.5" customHeight="1" x14ac:dyDescent="0.3">
      <c r="A10" s="104">
        <v>9</v>
      </c>
      <c r="B10" s="116" t="s">
        <v>33</v>
      </c>
      <c r="C10" s="110">
        <v>2008</v>
      </c>
      <c r="D10" s="110" t="s">
        <v>32</v>
      </c>
      <c r="E10" s="111"/>
    </row>
    <row r="11" spans="1:11" ht="13.5" customHeight="1" x14ac:dyDescent="0.3">
      <c r="A11" s="104">
        <v>10</v>
      </c>
      <c r="B11" s="116" t="s">
        <v>71</v>
      </c>
      <c r="C11" s="110">
        <v>2009</v>
      </c>
      <c r="D11" s="110" t="s">
        <v>32</v>
      </c>
      <c r="E11" s="111"/>
    </row>
    <row r="12" spans="1:11" ht="13.5" customHeight="1" x14ac:dyDescent="0.3">
      <c r="A12" s="104">
        <v>11</v>
      </c>
      <c r="B12" s="116" t="s">
        <v>39</v>
      </c>
      <c r="C12" s="110">
        <v>2008</v>
      </c>
      <c r="D12" s="110" t="s">
        <v>40</v>
      </c>
      <c r="E12" s="111"/>
    </row>
    <row r="13" spans="1:11" ht="13.5" customHeight="1" x14ac:dyDescent="0.3">
      <c r="A13" s="104">
        <v>12</v>
      </c>
      <c r="B13" s="116" t="s">
        <v>37</v>
      </c>
      <c r="C13" s="110">
        <v>2011</v>
      </c>
      <c r="D13" s="110" t="s">
        <v>38</v>
      </c>
      <c r="E13" s="111"/>
    </row>
    <row r="14" spans="1:11" ht="13.5" customHeight="1" x14ac:dyDescent="0.3">
      <c r="A14" s="104">
        <v>13</v>
      </c>
      <c r="B14" s="116" t="s">
        <v>72</v>
      </c>
      <c r="C14" s="110">
        <v>2007</v>
      </c>
      <c r="D14" s="110" t="s">
        <v>73</v>
      </c>
      <c r="E14" s="112"/>
    </row>
    <row r="15" spans="1:11" ht="13.5" customHeight="1" x14ac:dyDescent="0.3">
      <c r="A15" s="104">
        <v>14</v>
      </c>
      <c r="B15" s="116" t="s">
        <v>74</v>
      </c>
      <c r="C15" s="110">
        <v>2008</v>
      </c>
      <c r="D15" s="110" t="s">
        <v>32</v>
      </c>
      <c r="E15" s="113"/>
    </row>
    <row r="16" spans="1:11" ht="13.5" customHeight="1" x14ac:dyDescent="0.3">
      <c r="A16" s="104">
        <v>15</v>
      </c>
      <c r="B16" s="116" t="s">
        <v>75</v>
      </c>
      <c r="C16" s="110">
        <v>2007</v>
      </c>
      <c r="D16" s="110" t="s">
        <v>76</v>
      </c>
      <c r="E16" s="113"/>
    </row>
    <row r="17" spans="1:5" ht="13.5" customHeight="1" x14ac:dyDescent="0.3">
      <c r="A17" s="104">
        <v>16</v>
      </c>
      <c r="B17" s="116" t="s">
        <v>77</v>
      </c>
      <c r="C17" s="110">
        <v>2009</v>
      </c>
      <c r="D17" s="110" t="s">
        <v>38</v>
      </c>
      <c r="E17" s="113"/>
    </row>
    <row r="18" spans="1:5" ht="13.5" customHeight="1" x14ac:dyDescent="0.3">
      <c r="A18" s="104">
        <v>17</v>
      </c>
      <c r="B18" s="119" t="s">
        <v>78</v>
      </c>
      <c r="C18" s="117">
        <v>2009</v>
      </c>
      <c r="D18" s="118" t="s">
        <v>79</v>
      </c>
      <c r="E18" s="96"/>
    </row>
    <row r="19" spans="1:5" ht="13.5" customHeight="1" x14ac:dyDescent="0.3">
      <c r="A19" s="104">
        <v>18</v>
      </c>
      <c r="D19" s="96"/>
      <c r="E19" s="96"/>
    </row>
    <row r="20" spans="1:5" ht="13.5" customHeight="1" x14ac:dyDescent="0.3">
      <c r="A20" s="104">
        <v>19</v>
      </c>
      <c r="D20" s="96"/>
      <c r="E20" s="96"/>
    </row>
    <row r="21" spans="1:5" ht="13.5" customHeight="1" x14ac:dyDescent="0.3">
      <c r="A21" s="104">
        <v>20</v>
      </c>
      <c r="D21" s="96"/>
      <c r="E21" s="96"/>
    </row>
    <row r="22" spans="1:5" ht="13.5" customHeight="1" x14ac:dyDescent="0.3">
      <c r="A22" s="104">
        <v>21</v>
      </c>
      <c r="B22" s="98"/>
      <c r="C22" s="99"/>
      <c r="D22" s="98"/>
      <c r="E22" s="96"/>
    </row>
    <row r="23" spans="1:5" ht="13.5" customHeight="1" x14ac:dyDescent="0.3">
      <c r="A23" s="104">
        <v>22</v>
      </c>
      <c r="B23" s="98"/>
      <c r="C23" s="99"/>
      <c r="D23" s="98"/>
      <c r="E23" s="96"/>
    </row>
    <row r="24" spans="1:5" ht="13.5" customHeight="1" x14ac:dyDescent="0.3">
      <c r="A24" s="104">
        <v>23</v>
      </c>
      <c r="B24" s="98"/>
      <c r="C24" s="99"/>
      <c r="D24" s="100"/>
      <c r="E24" s="96"/>
    </row>
    <row r="25" spans="1:5" ht="13.5" customHeight="1" x14ac:dyDescent="0.3">
      <c r="A25" s="104">
        <v>24</v>
      </c>
      <c r="B25" s="98"/>
      <c r="C25" s="99"/>
      <c r="D25" s="98"/>
      <c r="E25" s="96"/>
    </row>
    <row r="26" spans="1:5" ht="13.5" customHeight="1" x14ac:dyDescent="0.3">
      <c r="A26" s="104">
        <v>25</v>
      </c>
      <c r="B26" s="98"/>
      <c r="C26" s="99"/>
      <c r="D26" s="98"/>
      <c r="E26" s="96"/>
    </row>
    <row r="27" spans="1:5" ht="13.5" customHeight="1" x14ac:dyDescent="0.3">
      <c r="A27" s="104">
        <v>26</v>
      </c>
      <c r="B27" s="98"/>
      <c r="C27" s="99"/>
      <c r="D27" s="98"/>
      <c r="E27" s="96"/>
    </row>
    <row r="28" spans="1:5" ht="13.5" customHeight="1" x14ac:dyDescent="0.3">
      <c r="A28" s="104">
        <v>27</v>
      </c>
      <c r="B28" s="98"/>
      <c r="C28" s="99"/>
      <c r="D28" s="98"/>
      <c r="E28" s="96"/>
    </row>
    <row r="29" spans="1:5" ht="13.5" customHeight="1" x14ac:dyDescent="0.3">
      <c r="A29" s="104">
        <v>28</v>
      </c>
      <c r="B29" s="98"/>
      <c r="C29" s="99"/>
      <c r="D29" s="98"/>
      <c r="E29" s="96"/>
    </row>
    <row r="30" spans="1:5" ht="13.5" customHeight="1" x14ac:dyDescent="0.3">
      <c r="A30" s="104">
        <v>29</v>
      </c>
      <c r="D30" s="96"/>
      <c r="E30" s="96"/>
    </row>
    <row r="31" spans="1:5" ht="13.5" customHeight="1" x14ac:dyDescent="0.3">
      <c r="A31" s="104">
        <v>30</v>
      </c>
      <c r="D31" s="96"/>
      <c r="E31" s="96"/>
    </row>
    <row r="32" spans="1:5" ht="13.5" customHeight="1" x14ac:dyDescent="0.3">
      <c r="A32" s="104">
        <v>31</v>
      </c>
      <c r="D32" s="96"/>
      <c r="E32" s="96"/>
    </row>
    <row r="33" spans="1:5" ht="13.5" customHeight="1" x14ac:dyDescent="0.3">
      <c r="A33" s="104">
        <v>32</v>
      </c>
      <c r="D33" s="96"/>
      <c r="E33" s="96"/>
    </row>
    <row r="34" spans="1:5" ht="13.5" customHeight="1" x14ac:dyDescent="0.3">
      <c r="A34" s="104">
        <v>33</v>
      </c>
      <c r="D34" s="96"/>
      <c r="E34" s="96"/>
    </row>
    <row r="35" spans="1:5" ht="13.5" customHeight="1" x14ac:dyDescent="0.3">
      <c r="A35" s="104">
        <v>34</v>
      </c>
      <c r="D35" s="96"/>
      <c r="E35" s="96"/>
    </row>
    <row r="36" spans="1:5" ht="13.5" customHeight="1" x14ac:dyDescent="0.3">
      <c r="A36" s="104">
        <v>35</v>
      </c>
      <c r="D36" s="96"/>
      <c r="E36" s="96"/>
    </row>
    <row r="37" spans="1:5" ht="13.5" customHeight="1" x14ac:dyDescent="0.3">
      <c r="A37" s="104">
        <v>36</v>
      </c>
      <c r="D37" s="96"/>
      <c r="E37" s="96"/>
    </row>
    <row r="38" spans="1:5" ht="13.5" customHeight="1" x14ac:dyDescent="0.3">
      <c r="A38" s="104">
        <v>37</v>
      </c>
      <c r="D38" s="96"/>
      <c r="E38" s="96"/>
    </row>
    <row r="39" spans="1:5" ht="13.5" customHeight="1" x14ac:dyDescent="0.3">
      <c r="A39" s="104">
        <v>38</v>
      </c>
      <c r="D39" s="96"/>
      <c r="E39" s="96"/>
    </row>
    <row r="40" spans="1:5" ht="13.5" customHeight="1" x14ac:dyDescent="0.3">
      <c r="A40" s="104">
        <v>39</v>
      </c>
      <c r="D40" s="96"/>
      <c r="E40" s="96"/>
    </row>
    <row r="41" spans="1:5" ht="13.5" customHeight="1" x14ac:dyDescent="0.3">
      <c r="A41" s="104">
        <v>40</v>
      </c>
      <c r="D41" s="96"/>
      <c r="E41" s="96"/>
    </row>
    <row r="42" spans="1:5" ht="13.5" customHeight="1" x14ac:dyDescent="0.3">
      <c r="A42" s="104">
        <v>41</v>
      </c>
      <c r="D42" s="96"/>
      <c r="E42" s="96"/>
    </row>
    <row r="43" spans="1:5" ht="13.5" customHeight="1" x14ac:dyDescent="0.3">
      <c r="A43" s="104">
        <v>42</v>
      </c>
      <c r="C43" s="96"/>
      <c r="D43" s="96"/>
      <c r="E43" s="96"/>
    </row>
    <row r="44" spans="1:5" ht="13.5" customHeight="1" x14ac:dyDescent="0.3">
      <c r="A44" s="104">
        <v>43</v>
      </c>
      <c r="C44" s="96"/>
      <c r="D44" s="96"/>
      <c r="E44" s="96"/>
    </row>
    <row r="45" spans="1:5" ht="13.5" customHeight="1" x14ac:dyDescent="0.3">
      <c r="A45" s="104">
        <v>44</v>
      </c>
      <c r="D45" s="96"/>
      <c r="E45" s="96"/>
    </row>
    <row r="46" spans="1:5" ht="13.5" customHeight="1" x14ac:dyDescent="0.3">
      <c r="A46" s="104">
        <v>45</v>
      </c>
      <c r="D46" s="96"/>
      <c r="E46" s="96"/>
    </row>
    <row r="47" spans="1:5" ht="13.5" customHeight="1" x14ac:dyDescent="0.3">
      <c r="A47" s="104">
        <v>46</v>
      </c>
      <c r="D47" s="96"/>
      <c r="E47" s="96"/>
    </row>
    <row r="48" spans="1:5" ht="13.5" customHeight="1" x14ac:dyDescent="0.3">
      <c r="A48" s="104">
        <v>47</v>
      </c>
      <c r="D48" s="96"/>
      <c r="E48" s="96"/>
    </row>
    <row r="49" spans="1:5" ht="13.5" customHeight="1" x14ac:dyDescent="0.3">
      <c r="A49" s="104">
        <v>48</v>
      </c>
      <c r="D49" s="96"/>
      <c r="E49" s="96"/>
    </row>
    <row r="50" spans="1:5" ht="13.5" customHeight="1" x14ac:dyDescent="0.3">
      <c r="A50" s="104">
        <v>49</v>
      </c>
      <c r="D50" s="101"/>
      <c r="E50" s="96"/>
    </row>
    <row r="51" spans="1:5" ht="13.5" customHeight="1" x14ac:dyDescent="0.3">
      <c r="A51" s="104">
        <v>50</v>
      </c>
      <c r="D51" s="101"/>
      <c r="E51" s="96"/>
    </row>
    <row r="52" spans="1:5" ht="13.5" customHeight="1" x14ac:dyDescent="0.3">
      <c r="A52" s="104">
        <v>51</v>
      </c>
      <c r="D52" s="101"/>
      <c r="E52" s="96"/>
    </row>
    <row r="53" spans="1:5" ht="13.5" customHeight="1" x14ac:dyDescent="0.3">
      <c r="A53" s="104">
        <v>52</v>
      </c>
      <c r="D53" s="101"/>
      <c r="E53" s="96"/>
    </row>
    <row r="54" spans="1:5" ht="13.5" customHeight="1" x14ac:dyDescent="0.3">
      <c r="A54" s="104">
        <v>53</v>
      </c>
      <c r="D54" s="102"/>
      <c r="E54" s="96"/>
    </row>
    <row r="55" spans="1:5" ht="13.5" customHeight="1" x14ac:dyDescent="0.3">
      <c r="A55" s="104">
        <v>54</v>
      </c>
      <c r="E55" s="96"/>
    </row>
    <row r="56" spans="1:5" ht="13.5" customHeight="1" x14ac:dyDescent="0.3">
      <c r="A56" s="104">
        <v>55</v>
      </c>
      <c r="D56" s="101"/>
      <c r="E56" s="96"/>
    </row>
    <row r="57" spans="1:5" ht="13.5" customHeight="1" x14ac:dyDescent="0.3">
      <c r="A57" s="104">
        <v>56</v>
      </c>
      <c r="D57" s="101"/>
      <c r="E57" s="96"/>
    </row>
    <row r="58" spans="1:5" ht="13.5" customHeight="1" x14ac:dyDescent="0.3">
      <c r="A58" s="104">
        <v>57</v>
      </c>
      <c r="E58" s="96"/>
    </row>
    <row r="59" spans="1:5" ht="13.5" customHeight="1" x14ac:dyDescent="0.3">
      <c r="A59" s="104">
        <v>58</v>
      </c>
      <c r="D59" s="101"/>
      <c r="E59" s="96"/>
    </row>
    <row r="60" spans="1:5" ht="13.5" customHeight="1" x14ac:dyDescent="0.3">
      <c r="A60" s="104">
        <v>59</v>
      </c>
      <c r="D60" s="101"/>
      <c r="E60" s="96"/>
    </row>
    <row r="61" spans="1:5" ht="13.5" customHeight="1" x14ac:dyDescent="0.3">
      <c r="A61" s="104">
        <v>60</v>
      </c>
      <c r="D61" s="101"/>
      <c r="E61" s="96"/>
    </row>
    <row r="62" spans="1:5" ht="13.5" customHeight="1" x14ac:dyDescent="0.3">
      <c r="A62" s="104">
        <v>61</v>
      </c>
      <c r="D62" s="101"/>
      <c r="E62" s="96"/>
    </row>
    <row r="63" spans="1:5" ht="13.5" customHeight="1" x14ac:dyDescent="0.3">
      <c r="A63" s="104">
        <v>62</v>
      </c>
      <c r="D63" s="101"/>
      <c r="E63" s="96"/>
    </row>
    <row r="64" spans="1:5" ht="13.5" customHeight="1" x14ac:dyDescent="0.3">
      <c r="A64" s="104">
        <v>63</v>
      </c>
      <c r="D64" s="101"/>
      <c r="E64" s="96"/>
    </row>
    <row r="65" spans="1:5" ht="13.5" customHeight="1" x14ac:dyDescent="0.3">
      <c r="A65" s="104">
        <v>64</v>
      </c>
      <c r="D65" s="101"/>
      <c r="E65" s="96"/>
    </row>
    <row r="66" spans="1:5" ht="13.5" customHeight="1" x14ac:dyDescent="0.3">
      <c r="A66" s="104">
        <v>65</v>
      </c>
      <c r="D66" s="101"/>
      <c r="E66" s="96"/>
    </row>
    <row r="67" spans="1:5" ht="13.5" customHeight="1" x14ac:dyDescent="0.3">
      <c r="A67" s="104">
        <v>66</v>
      </c>
      <c r="D67" s="101"/>
      <c r="E67" s="96"/>
    </row>
    <row r="68" spans="1:5" ht="13.5" customHeight="1" x14ac:dyDescent="0.3">
      <c r="A68" s="104">
        <v>67</v>
      </c>
      <c r="D68" s="101"/>
      <c r="E68" s="96"/>
    </row>
    <row r="69" spans="1:5" ht="13.5" customHeight="1" x14ac:dyDescent="0.3">
      <c r="A69" s="104">
        <v>68</v>
      </c>
      <c r="D69" s="101"/>
      <c r="E69" s="96"/>
    </row>
    <row r="70" spans="1:5" ht="13.5" customHeight="1" x14ac:dyDescent="0.3">
      <c r="A70" s="104">
        <v>69</v>
      </c>
      <c r="D70" s="101"/>
      <c r="E70" s="96"/>
    </row>
    <row r="71" spans="1:5" ht="13.5" customHeight="1" x14ac:dyDescent="0.3">
      <c r="A71" s="104">
        <v>70</v>
      </c>
      <c r="D71" s="101"/>
      <c r="E71" s="96"/>
    </row>
    <row r="72" spans="1:5" ht="13.5" customHeight="1" x14ac:dyDescent="0.3">
      <c r="A72" s="104">
        <v>71</v>
      </c>
      <c r="D72" s="101"/>
      <c r="E72" s="96"/>
    </row>
    <row r="73" spans="1:5" ht="13.5" customHeight="1" x14ac:dyDescent="0.3">
      <c r="A73" s="104">
        <v>72</v>
      </c>
      <c r="D73" s="101"/>
      <c r="E73" s="96"/>
    </row>
    <row r="74" spans="1:5" ht="13.5" customHeight="1" x14ac:dyDescent="0.3">
      <c r="A74" s="104">
        <v>73</v>
      </c>
      <c r="D74" s="101"/>
      <c r="E74" s="96"/>
    </row>
    <row r="75" spans="1:5" ht="13.5" customHeight="1" x14ac:dyDescent="0.3">
      <c r="A75" s="104">
        <v>74</v>
      </c>
      <c r="D75" s="102"/>
      <c r="E75" s="96"/>
    </row>
    <row r="76" spans="1:5" ht="13.5" customHeight="1" x14ac:dyDescent="0.3">
      <c r="A76" s="104">
        <v>75</v>
      </c>
      <c r="D76" s="101"/>
      <c r="E76" s="96"/>
    </row>
    <row r="77" spans="1:5" ht="13.5" customHeight="1" x14ac:dyDescent="0.3">
      <c r="A77" s="104">
        <v>76</v>
      </c>
      <c r="D77" s="101"/>
      <c r="E77" s="96"/>
    </row>
    <row r="78" spans="1:5" ht="13.5" customHeight="1" x14ac:dyDescent="0.3">
      <c r="A78" s="104">
        <v>77</v>
      </c>
      <c r="D78" s="101"/>
      <c r="E78" s="96"/>
    </row>
    <row r="79" spans="1:5" ht="13.5" customHeight="1" x14ac:dyDescent="0.3">
      <c r="A79" s="104">
        <v>78</v>
      </c>
      <c r="D79" s="101"/>
      <c r="E79" s="96"/>
    </row>
    <row r="80" spans="1:5" ht="13.5" customHeight="1" x14ac:dyDescent="0.3">
      <c r="A80" s="104">
        <v>79</v>
      </c>
      <c r="D80" s="101"/>
      <c r="E80" s="96"/>
    </row>
    <row r="81" spans="1:5" ht="13.5" customHeight="1" x14ac:dyDescent="0.3">
      <c r="A81" s="104">
        <v>80</v>
      </c>
      <c r="B81" s="96"/>
      <c r="C81" s="96"/>
      <c r="D81" s="101"/>
      <c r="E81" s="96"/>
    </row>
    <row r="82" spans="1:5" ht="13.5" customHeight="1" x14ac:dyDescent="0.3">
      <c r="A82" s="104">
        <v>81</v>
      </c>
      <c r="D82" s="101"/>
      <c r="E82" s="96"/>
    </row>
    <row r="83" spans="1:5" ht="13.5" customHeight="1" x14ac:dyDescent="0.3">
      <c r="A83" s="104">
        <v>82</v>
      </c>
      <c r="D83" s="101"/>
      <c r="E83" s="96"/>
    </row>
    <row r="84" spans="1:5" ht="13.5" customHeight="1" x14ac:dyDescent="0.3">
      <c r="A84" s="104">
        <v>83</v>
      </c>
      <c r="D84" s="101"/>
      <c r="E84" s="96"/>
    </row>
    <row r="85" spans="1:5" ht="13.5" customHeight="1" x14ac:dyDescent="0.3">
      <c r="A85" s="104">
        <v>84</v>
      </c>
      <c r="D85" s="101"/>
      <c r="E85" s="96"/>
    </row>
    <row r="86" spans="1:5" ht="13.5" customHeight="1" x14ac:dyDescent="0.3">
      <c r="A86" s="104">
        <v>85</v>
      </c>
      <c r="D86" s="101"/>
      <c r="E86" s="96"/>
    </row>
    <row r="87" spans="1:5" ht="13.5" customHeight="1" x14ac:dyDescent="0.3">
      <c r="A87" s="104">
        <v>86</v>
      </c>
      <c r="D87" s="101"/>
      <c r="E87" s="96"/>
    </row>
    <row r="88" spans="1:5" ht="13.5" customHeight="1" x14ac:dyDescent="0.3">
      <c r="A88" s="104">
        <v>87</v>
      </c>
      <c r="D88" s="101"/>
      <c r="E88" s="96"/>
    </row>
    <row r="89" spans="1:5" ht="13.5" customHeight="1" x14ac:dyDescent="0.3">
      <c r="A89" s="104">
        <v>88</v>
      </c>
      <c r="D89" s="101"/>
      <c r="E89" s="96"/>
    </row>
    <row r="90" spans="1:5" ht="13.5" customHeight="1" x14ac:dyDescent="0.3">
      <c r="A90" s="104">
        <v>89</v>
      </c>
      <c r="D90" s="101"/>
      <c r="E90" s="96"/>
    </row>
    <row r="91" spans="1:5" ht="13.5" customHeight="1" x14ac:dyDescent="0.3">
      <c r="A91" s="104">
        <v>90</v>
      </c>
      <c r="D91" s="101"/>
      <c r="E91" s="96"/>
    </row>
    <row r="92" spans="1:5" ht="13.5" customHeight="1" x14ac:dyDescent="0.3">
      <c r="A92" s="104">
        <v>91</v>
      </c>
      <c r="D92" s="101"/>
      <c r="E92" s="96"/>
    </row>
    <row r="93" spans="1:5" ht="13.5" customHeight="1" x14ac:dyDescent="0.3">
      <c r="A93" s="104">
        <v>92</v>
      </c>
      <c r="D93" s="101"/>
      <c r="E93" s="96"/>
    </row>
    <row r="94" spans="1:5" ht="13.5" customHeight="1" x14ac:dyDescent="0.3">
      <c r="A94" s="104">
        <v>93</v>
      </c>
      <c r="D94" s="101"/>
      <c r="E94" s="96"/>
    </row>
    <row r="95" spans="1:5" ht="13.5" customHeight="1" x14ac:dyDescent="0.3">
      <c r="A95" s="104">
        <v>94</v>
      </c>
      <c r="D95" s="101"/>
      <c r="E95" s="96"/>
    </row>
    <row r="96" spans="1:5" ht="13.5" customHeight="1" x14ac:dyDescent="0.3">
      <c r="A96" s="104">
        <v>95</v>
      </c>
      <c r="D96" s="101"/>
      <c r="E96" s="96"/>
    </row>
    <row r="97" spans="1:5" ht="13.5" customHeight="1" x14ac:dyDescent="0.3">
      <c r="A97" s="104">
        <v>96</v>
      </c>
      <c r="D97" s="101"/>
      <c r="E97" s="96"/>
    </row>
    <row r="98" spans="1:5" ht="13.5" customHeight="1" x14ac:dyDescent="0.3">
      <c r="A98" s="104">
        <v>97</v>
      </c>
      <c r="D98" s="101"/>
      <c r="E98" s="96"/>
    </row>
    <row r="99" spans="1:5" ht="13.5" customHeight="1" x14ac:dyDescent="0.3">
      <c r="A99" s="104">
        <v>98</v>
      </c>
      <c r="D99" s="101"/>
      <c r="E99" s="96"/>
    </row>
    <row r="100" spans="1:5" ht="13.5" customHeight="1" x14ac:dyDescent="0.3">
      <c r="A100" s="104">
        <v>99</v>
      </c>
      <c r="D100" s="101"/>
      <c r="E100" s="96"/>
    </row>
    <row r="101" spans="1:5" ht="13.5" customHeight="1" x14ac:dyDescent="0.3">
      <c r="A101" s="104">
        <v>100</v>
      </c>
      <c r="D101" s="101"/>
      <c r="E101" s="96"/>
    </row>
    <row r="102" spans="1:5" ht="13.5" customHeight="1" x14ac:dyDescent="0.3">
      <c r="A102" s="104">
        <v>101</v>
      </c>
      <c r="D102" s="101"/>
      <c r="E102" s="96"/>
    </row>
    <row r="103" spans="1:5" ht="13.5" customHeight="1" x14ac:dyDescent="0.3">
      <c r="A103" s="104">
        <v>102</v>
      </c>
      <c r="D103" s="101"/>
      <c r="E103" s="96"/>
    </row>
    <row r="104" spans="1:5" ht="13.5" customHeight="1" x14ac:dyDescent="0.3">
      <c r="A104" s="104">
        <v>103</v>
      </c>
      <c r="D104" s="101"/>
      <c r="E104" s="96"/>
    </row>
    <row r="105" spans="1:5" ht="13.5" customHeight="1" x14ac:dyDescent="0.3">
      <c r="A105" s="104">
        <v>104</v>
      </c>
      <c r="D105" s="101"/>
      <c r="E105" s="96"/>
    </row>
    <row r="106" spans="1:5" ht="13.5" customHeight="1" x14ac:dyDescent="0.3">
      <c r="A106" s="104">
        <v>105</v>
      </c>
      <c r="D106" s="101"/>
      <c r="E106" s="96"/>
    </row>
    <row r="107" spans="1:5" ht="13.5" customHeight="1" x14ac:dyDescent="0.3">
      <c r="A107" s="104">
        <v>106</v>
      </c>
      <c r="D107" s="101"/>
      <c r="E107" s="96"/>
    </row>
    <row r="108" spans="1:5" ht="13.5" customHeight="1" x14ac:dyDescent="0.3">
      <c r="A108" s="104">
        <v>107</v>
      </c>
      <c r="D108" s="101"/>
      <c r="E108" s="96"/>
    </row>
    <row r="109" spans="1:5" ht="13.5" customHeight="1" x14ac:dyDescent="0.3">
      <c r="A109" s="104">
        <v>108</v>
      </c>
      <c r="D109" s="101"/>
      <c r="E109" s="96"/>
    </row>
    <row r="110" spans="1:5" ht="13.5" customHeight="1" x14ac:dyDescent="0.3">
      <c r="A110" s="104">
        <v>109</v>
      </c>
      <c r="D110" s="101"/>
      <c r="E110" s="96"/>
    </row>
    <row r="111" spans="1:5" ht="13.5" customHeight="1" x14ac:dyDescent="0.3">
      <c r="A111" s="104">
        <v>110</v>
      </c>
      <c r="D111" s="101"/>
      <c r="E111" s="96"/>
    </row>
    <row r="112" spans="1:5" ht="13.5" customHeight="1" x14ac:dyDescent="0.3">
      <c r="A112" s="104">
        <v>111</v>
      </c>
      <c r="D112" s="101"/>
      <c r="E112" s="96"/>
    </row>
    <row r="113" spans="1:5" ht="13.5" customHeight="1" x14ac:dyDescent="0.3">
      <c r="A113" s="104">
        <v>112</v>
      </c>
      <c r="D113" s="101"/>
      <c r="E113" s="96"/>
    </row>
    <row r="114" spans="1:5" ht="13.5" customHeight="1" x14ac:dyDescent="0.3">
      <c r="A114" s="104">
        <v>113</v>
      </c>
      <c r="D114" s="101"/>
      <c r="E114" s="96"/>
    </row>
    <row r="115" spans="1:5" ht="13.5" customHeight="1" x14ac:dyDescent="0.3">
      <c r="A115" s="104">
        <v>114</v>
      </c>
      <c r="D115" s="101"/>
      <c r="E115" s="96"/>
    </row>
    <row r="116" spans="1:5" ht="13.5" customHeight="1" x14ac:dyDescent="0.3">
      <c r="A116" s="104">
        <v>115</v>
      </c>
      <c r="D116" s="101"/>
      <c r="E116" s="96"/>
    </row>
    <row r="117" spans="1:5" ht="13.5" customHeight="1" x14ac:dyDescent="0.3">
      <c r="A117" s="104">
        <v>116</v>
      </c>
      <c r="D117" s="101"/>
      <c r="E117" s="96"/>
    </row>
    <row r="118" spans="1:5" ht="13.5" customHeight="1" x14ac:dyDescent="0.3">
      <c r="A118" s="104">
        <v>117</v>
      </c>
      <c r="D118" s="101"/>
      <c r="E118" s="96"/>
    </row>
    <row r="119" spans="1:5" ht="13.5" customHeight="1" x14ac:dyDescent="0.3">
      <c r="A119" s="104">
        <v>118</v>
      </c>
      <c r="D119" s="101"/>
      <c r="E119" s="96"/>
    </row>
    <row r="120" spans="1:5" ht="13.5" customHeight="1" x14ac:dyDescent="0.3">
      <c r="A120" s="104">
        <v>119</v>
      </c>
      <c r="D120" s="101"/>
      <c r="E120" s="96"/>
    </row>
    <row r="121" spans="1:5" ht="13.5" customHeight="1" x14ac:dyDescent="0.3">
      <c r="A121" s="104">
        <v>120</v>
      </c>
      <c r="D121" s="101"/>
      <c r="E121" s="96"/>
    </row>
    <row r="122" spans="1:5" ht="13.5" customHeight="1" x14ac:dyDescent="0.3">
      <c r="A122" s="104">
        <v>121</v>
      </c>
      <c r="D122" s="101"/>
      <c r="E122" s="96"/>
    </row>
    <row r="123" spans="1:5" ht="13.5" customHeight="1" x14ac:dyDescent="0.3">
      <c r="A123" s="104">
        <v>122</v>
      </c>
      <c r="D123" s="101"/>
      <c r="E123" s="96"/>
    </row>
    <row r="124" spans="1:5" ht="13.5" customHeight="1" x14ac:dyDescent="0.3">
      <c r="A124" s="104">
        <v>123</v>
      </c>
      <c r="D124" s="101"/>
      <c r="E124" s="96"/>
    </row>
    <row r="125" spans="1:5" ht="13.5" customHeight="1" x14ac:dyDescent="0.3">
      <c r="A125" s="104">
        <v>124</v>
      </c>
      <c r="D125" s="101"/>
      <c r="E125" s="96"/>
    </row>
    <row r="126" spans="1:5" ht="13.5" customHeight="1" x14ac:dyDescent="0.3">
      <c r="A126" s="104">
        <v>125</v>
      </c>
      <c r="D126" s="101"/>
      <c r="E126" s="96"/>
    </row>
    <row r="127" spans="1:5" ht="13.5" customHeight="1" x14ac:dyDescent="0.3">
      <c r="A127" s="104">
        <v>126</v>
      </c>
      <c r="D127" s="101"/>
      <c r="E127" s="96"/>
    </row>
    <row r="128" spans="1:5" ht="13.5" customHeight="1" x14ac:dyDescent="0.3">
      <c r="A128" s="104">
        <v>127</v>
      </c>
      <c r="D128" s="101"/>
      <c r="E128" s="96"/>
    </row>
    <row r="129" spans="1:5" ht="13.5" customHeight="1" x14ac:dyDescent="0.3">
      <c r="A129" s="104">
        <v>128</v>
      </c>
      <c r="D129" s="101"/>
      <c r="E129" s="96"/>
    </row>
    <row r="130" spans="1:5" ht="10.5" customHeight="1" x14ac:dyDescent="0.3">
      <c r="A130" s="104">
        <v>129</v>
      </c>
      <c r="D130" s="101"/>
      <c r="E130" s="96"/>
    </row>
    <row r="131" spans="1:5" ht="10.5" customHeight="1" x14ac:dyDescent="0.3">
      <c r="A131" s="104">
        <v>130</v>
      </c>
      <c r="D131" s="101"/>
      <c r="E131" s="96"/>
    </row>
    <row r="132" spans="1:5" ht="10.5" customHeight="1" x14ac:dyDescent="0.3">
      <c r="A132" s="104">
        <v>131</v>
      </c>
      <c r="D132" s="101"/>
      <c r="E132" s="96"/>
    </row>
    <row r="133" spans="1:5" ht="10.5" customHeight="1" x14ac:dyDescent="0.3">
      <c r="A133" s="104">
        <v>132</v>
      </c>
      <c r="D133" s="101"/>
      <c r="E133" s="96"/>
    </row>
    <row r="134" spans="1:5" ht="10.5" customHeight="1" x14ac:dyDescent="0.3">
      <c r="A134" s="104">
        <v>133</v>
      </c>
      <c r="D134" s="101"/>
      <c r="E134" s="96"/>
    </row>
    <row r="135" spans="1:5" ht="10.5" customHeight="1" x14ac:dyDescent="0.3">
      <c r="A135" s="104">
        <v>134</v>
      </c>
      <c r="D135" s="101"/>
      <c r="E135" s="96"/>
    </row>
    <row r="136" spans="1:5" ht="10.5" customHeight="1" x14ac:dyDescent="0.3">
      <c r="A136" s="104">
        <v>135</v>
      </c>
      <c r="D136" s="101"/>
      <c r="E136" s="96"/>
    </row>
    <row r="137" spans="1:5" ht="10.5" customHeight="1" x14ac:dyDescent="0.3">
      <c r="A137" s="104">
        <v>136</v>
      </c>
      <c r="D137" s="101"/>
      <c r="E137" s="96"/>
    </row>
    <row r="138" spans="1:5" ht="10.5" customHeight="1" x14ac:dyDescent="0.3">
      <c r="A138" s="104">
        <v>137</v>
      </c>
      <c r="D138" s="101"/>
      <c r="E138" s="96"/>
    </row>
    <row r="139" spans="1:5" ht="10.5" customHeight="1" x14ac:dyDescent="0.3">
      <c r="A139" s="104">
        <v>138</v>
      </c>
      <c r="D139" s="101"/>
      <c r="E139" s="96"/>
    </row>
    <row r="140" spans="1:5" ht="10.5" customHeight="1" x14ac:dyDescent="0.3">
      <c r="A140" s="104">
        <v>139</v>
      </c>
      <c r="B140" s="103"/>
      <c r="D140" s="101"/>
      <c r="E140" s="96"/>
    </row>
    <row r="141" spans="1:5" ht="10.5" customHeight="1" x14ac:dyDescent="0.3">
      <c r="A141" s="104">
        <v>140</v>
      </c>
      <c r="B141" s="103"/>
      <c r="D141" s="101"/>
      <c r="E141" s="96"/>
    </row>
    <row r="142" spans="1:5" ht="10.5" customHeight="1" x14ac:dyDescent="0.3">
      <c r="A142" s="104">
        <v>141</v>
      </c>
      <c r="B142" s="103"/>
      <c r="D142" s="101"/>
      <c r="E142" s="96"/>
    </row>
    <row r="143" spans="1:5" ht="10.5" customHeight="1" x14ac:dyDescent="0.3">
      <c r="A143" s="104">
        <v>142</v>
      </c>
      <c r="B143" s="103"/>
      <c r="D143" s="101"/>
      <c r="E143" s="96"/>
    </row>
    <row r="144" spans="1:5" ht="10.5" customHeight="1" x14ac:dyDescent="0.3">
      <c r="A144" s="104">
        <v>143</v>
      </c>
      <c r="B144" s="103"/>
      <c r="D144" s="101"/>
      <c r="E144" s="96"/>
    </row>
    <row r="145" spans="1:5" ht="10.5" customHeight="1" x14ac:dyDescent="0.3">
      <c r="A145" s="104">
        <v>144</v>
      </c>
      <c r="B145" s="103"/>
      <c r="D145" s="101"/>
      <c r="E145" s="96"/>
    </row>
    <row r="146" spans="1:5" ht="10.5" customHeight="1" x14ac:dyDescent="0.3">
      <c r="A146" s="104">
        <v>145</v>
      </c>
      <c r="B146" s="103"/>
      <c r="C146" s="96"/>
      <c r="D146" s="102"/>
      <c r="E146" s="96"/>
    </row>
    <row r="147" spans="1:5" ht="10.5" customHeight="1" x14ac:dyDescent="0.3">
      <c r="A147" s="104">
        <v>146</v>
      </c>
      <c r="B147" s="103"/>
      <c r="C147" s="96"/>
      <c r="D147" s="102"/>
      <c r="E147" s="96"/>
    </row>
    <row r="148" spans="1:5" ht="10.5" customHeight="1" x14ac:dyDescent="0.3">
      <c r="A148" s="104">
        <v>147</v>
      </c>
      <c r="B148" s="103"/>
      <c r="D148" s="101"/>
      <c r="E148" s="96"/>
    </row>
    <row r="149" spans="1:5" ht="10.5" customHeight="1" x14ac:dyDescent="0.3">
      <c r="A149" s="104">
        <v>148</v>
      </c>
      <c r="B149" s="103"/>
      <c r="C149" s="96"/>
      <c r="D149" s="101"/>
      <c r="E149" s="96"/>
    </row>
    <row r="150" spans="1:5" ht="10.5" customHeight="1" x14ac:dyDescent="0.3">
      <c r="A150" s="104">
        <v>149</v>
      </c>
      <c r="B150" s="103"/>
      <c r="E150" s="96"/>
    </row>
    <row r="151" spans="1:5" ht="10.5" customHeight="1" x14ac:dyDescent="0.3">
      <c r="A151" s="104">
        <v>150</v>
      </c>
      <c r="B151" s="103"/>
      <c r="E151" s="96"/>
    </row>
    <row r="152" spans="1:5" ht="10.5" customHeight="1" x14ac:dyDescent="0.3">
      <c r="A152" s="104">
        <v>151</v>
      </c>
      <c r="B152" s="103"/>
      <c r="E152" s="96"/>
    </row>
    <row r="153" spans="1:5" ht="10.5" customHeight="1" x14ac:dyDescent="0.3">
      <c r="A153" s="104">
        <v>152</v>
      </c>
      <c r="B153" s="103"/>
      <c r="E153" s="96"/>
    </row>
    <row r="154" spans="1:5" ht="10.5" customHeight="1" x14ac:dyDescent="0.3">
      <c r="A154" s="104">
        <v>153</v>
      </c>
      <c r="B154" s="103"/>
      <c r="E154" s="96"/>
    </row>
    <row r="155" spans="1:5" ht="10.5" customHeight="1" x14ac:dyDescent="0.3">
      <c r="A155" s="104">
        <v>154</v>
      </c>
      <c r="B155" s="103"/>
      <c r="E155" s="96"/>
    </row>
    <row r="156" spans="1:5" ht="10.5" customHeight="1" x14ac:dyDescent="0.3">
      <c r="A156" s="104">
        <v>155</v>
      </c>
      <c r="B156" s="103"/>
      <c r="E156" s="96"/>
    </row>
    <row r="157" spans="1:5" ht="10.5" customHeight="1" x14ac:dyDescent="0.3">
      <c r="A157" s="104">
        <v>156</v>
      </c>
      <c r="B157" s="103"/>
      <c r="E157" s="96"/>
    </row>
    <row r="158" spans="1:5" ht="10.5" customHeight="1" x14ac:dyDescent="0.3">
      <c r="A158" s="104">
        <v>157</v>
      </c>
      <c r="B158" s="103"/>
      <c r="E158" s="96"/>
    </row>
    <row r="159" spans="1:5" ht="10.5" customHeight="1" x14ac:dyDescent="0.3">
      <c r="A159" s="104">
        <v>158</v>
      </c>
      <c r="B159" s="103"/>
      <c r="E159" s="96"/>
    </row>
    <row r="160" spans="1:5" ht="10.5" customHeight="1" x14ac:dyDescent="0.3">
      <c r="A160" s="104">
        <v>159</v>
      </c>
      <c r="B160" s="103"/>
      <c r="E160" s="96"/>
    </row>
    <row r="161" spans="1:5" ht="10.5" customHeight="1" x14ac:dyDescent="0.3">
      <c r="A161" s="104">
        <v>160</v>
      </c>
      <c r="B161" s="103"/>
      <c r="E161" s="96"/>
    </row>
    <row r="162" spans="1:5" ht="10.5" customHeight="1" x14ac:dyDescent="0.3">
      <c r="A162" s="104">
        <v>161</v>
      </c>
      <c r="B162" s="103"/>
      <c r="E162" s="96"/>
    </row>
    <row r="163" spans="1:5" ht="10.5" customHeight="1" x14ac:dyDescent="0.3">
      <c r="A163" s="104">
        <v>162</v>
      </c>
      <c r="B163" s="103"/>
      <c r="E163" s="96"/>
    </row>
    <row r="164" spans="1:5" ht="10.5" customHeight="1" x14ac:dyDescent="0.3">
      <c r="A164" s="104">
        <v>163</v>
      </c>
      <c r="B164" s="103"/>
      <c r="E164" s="96"/>
    </row>
    <row r="165" spans="1:5" x14ac:dyDescent="0.3">
      <c r="A165" s="104">
        <v>164</v>
      </c>
      <c r="B165" s="103"/>
      <c r="E165" s="96"/>
    </row>
    <row r="166" spans="1:5" x14ac:dyDescent="0.3">
      <c r="A166" s="104">
        <v>165</v>
      </c>
      <c r="B166" s="103"/>
      <c r="E166" s="96"/>
    </row>
    <row r="167" spans="1:5" x14ac:dyDescent="0.3">
      <c r="A167" s="104">
        <v>166</v>
      </c>
      <c r="B167" s="103"/>
      <c r="E167" s="96"/>
    </row>
    <row r="168" spans="1:5" x14ac:dyDescent="0.3">
      <c r="A168" s="104">
        <v>167</v>
      </c>
      <c r="B168" s="103"/>
      <c r="E168" s="96"/>
    </row>
    <row r="169" spans="1:5" x14ac:dyDescent="0.3">
      <c r="A169" s="104">
        <v>168</v>
      </c>
      <c r="B169" s="103"/>
      <c r="E169" s="96"/>
    </row>
    <row r="170" spans="1:5" x14ac:dyDescent="0.3">
      <c r="A170" s="104">
        <v>169</v>
      </c>
      <c r="B170" s="103"/>
      <c r="E170" s="96"/>
    </row>
    <row r="171" spans="1:5" x14ac:dyDescent="0.3">
      <c r="A171" s="104">
        <v>170</v>
      </c>
      <c r="B171" s="103"/>
      <c r="E171" s="96"/>
    </row>
    <row r="172" spans="1:5" x14ac:dyDescent="0.3">
      <c r="A172" s="104">
        <v>171</v>
      </c>
      <c r="B172" s="103"/>
      <c r="E172" s="96"/>
    </row>
    <row r="173" spans="1:5" x14ac:dyDescent="0.3">
      <c r="A173" s="104">
        <v>172</v>
      </c>
      <c r="B173" s="103"/>
      <c r="E173" s="96"/>
    </row>
    <row r="174" spans="1:5" x14ac:dyDescent="0.3">
      <c r="A174" s="104">
        <v>173</v>
      </c>
      <c r="B174" s="103"/>
      <c r="E174" s="96"/>
    </row>
    <row r="175" spans="1:5" x14ac:dyDescent="0.3">
      <c r="A175" s="104">
        <v>174</v>
      </c>
      <c r="B175" s="103"/>
      <c r="E175" s="96"/>
    </row>
    <row r="176" spans="1:5" x14ac:dyDescent="0.3">
      <c r="A176" s="104">
        <v>175</v>
      </c>
      <c r="B176" s="103"/>
      <c r="E176" s="96"/>
    </row>
    <row r="177" spans="1:5" x14ac:dyDescent="0.3">
      <c r="A177" s="104">
        <v>176</v>
      </c>
      <c r="B177" s="103"/>
      <c r="E177" s="96"/>
    </row>
    <row r="178" spans="1:5" x14ac:dyDescent="0.3">
      <c r="A178" s="104">
        <v>177</v>
      </c>
      <c r="B178" s="103"/>
      <c r="E178" s="96"/>
    </row>
    <row r="179" spans="1:5" x14ac:dyDescent="0.3">
      <c r="A179" s="104">
        <v>178</v>
      </c>
      <c r="B179" s="103"/>
      <c r="E179" s="96"/>
    </row>
    <row r="180" spans="1:5" x14ac:dyDescent="0.3">
      <c r="A180" s="104">
        <v>179</v>
      </c>
      <c r="B180" s="103"/>
      <c r="E180" s="96"/>
    </row>
    <row r="181" spans="1:5" x14ac:dyDescent="0.3">
      <c r="A181" s="104">
        <v>180</v>
      </c>
      <c r="B181" s="103"/>
      <c r="E181" s="96"/>
    </row>
    <row r="182" spans="1:5" x14ac:dyDescent="0.3">
      <c r="A182" s="104">
        <v>181</v>
      </c>
      <c r="B182" s="103"/>
      <c r="E182" s="96"/>
    </row>
    <row r="183" spans="1:5" x14ac:dyDescent="0.3">
      <c r="A183" s="104">
        <v>182</v>
      </c>
      <c r="B183" s="103"/>
      <c r="E183" s="96"/>
    </row>
    <row r="184" spans="1:5" x14ac:dyDescent="0.3">
      <c r="A184" s="104">
        <v>183</v>
      </c>
      <c r="B184" s="103"/>
      <c r="E184" s="96"/>
    </row>
    <row r="185" spans="1:5" x14ac:dyDescent="0.3">
      <c r="A185" s="104">
        <v>184</v>
      </c>
      <c r="B185" s="103"/>
      <c r="E185" s="96"/>
    </row>
    <row r="186" spans="1:5" x14ac:dyDescent="0.3">
      <c r="A186" s="104">
        <v>185</v>
      </c>
      <c r="B186" s="103"/>
      <c r="E186" s="96"/>
    </row>
    <row r="187" spans="1:5" x14ac:dyDescent="0.3">
      <c r="A187" s="104">
        <v>186</v>
      </c>
      <c r="B187" s="103"/>
      <c r="E187" s="96"/>
    </row>
    <row r="188" spans="1:5" x14ac:dyDescent="0.3">
      <c r="A188" s="104">
        <v>187</v>
      </c>
      <c r="B188" s="103"/>
      <c r="E188" s="96"/>
    </row>
    <row r="189" spans="1:5" x14ac:dyDescent="0.3">
      <c r="A189" s="104">
        <v>188</v>
      </c>
      <c r="B189" s="103"/>
      <c r="E189" s="96"/>
    </row>
    <row r="190" spans="1:5" x14ac:dyDescent="0.3">
      <c r="A190" s="104">
        <v>189</v>
      </c>
      <c r="B190" s="103"/>
      <c r="E190" s="96"/>
    </row>
    <row r="191" spans="1:5" x14ac:dyDescent="0.3">
      <c r="A191" s="104">
        <v>190</v>
      </c>
      <c r="B191" s="103"/>
      <c r="E191" s="96"/>
    </row>
    <row r="192" spans="1:5" x14ac:dyDescent="0.3">
      <c r="A192" s="104">
        <v>191</v>
      </c>
      <c r="B192" s="103"/>
      <c r="E192" s="96"/>
    </row>
    <row r="193" spans="1:5" x14ac:dyDescent="0.3">
      <c r="A193" s="104">
        <v>192</v>
      </c>
      <c r="B193" s="103"/>
      <c r="E193" s="96"/>
    </row>
    <row r="194" spans="1:5" x14ac:dyDescent="0.3">
      <c r="A194" s="104">
        <v>193</v>
      </c>
      <c r="B194" s="103"/>
      <c r="E194" s="96"/>
    </row>
    <row r="195" spans="1:5" x14ac:dyDescent="0.3">
      <c r="A195" s="104">
        <v>194</v>
      </c>
      <c r="B195" s="103"/>
      <c r="E195" s="96"/>
    </row>
    <row r="196" spans="1:5" x14ac:dyDescent="0.3">
      <c r="A196" s="104">
        <v>195</v>
      </c>
      <c r="B196" s="103"/>
      <c r="E196" s="96"/>
    </row>
    <row r="197" spans="1:5" x14ac:dyDescent="0.3">
      <c r="A197" s="104">
        <v>196</v>
      </c>
      <c r="B197" s="103"/>
      <c r="E197" s="96"/>
    </row>
    <row r="198" spans="1:5" x14ac:dyDescent="0.3">
      <c r="A198" s="104">
        <v>197</v>
      </c>
      <c r="B198" s="103"/>
      <c r="E198" s="96"/>
    </row>
    <row r="199" spans="1:5" x14ac:dyDescent="0.3">
      <c r="A199" s="104">
        <v>198</v>
      </c>
      <c r="B199" s="103"/>
      <c r="E199" s="96"/>
    </row>
    <row r="200" spans="1:5" x14ac:dyDescent="0.3">
      <c r="A200" s="104">
        <v>199</v>
      </c>
      <c r="B200" s="103"/>
      <c r="E200" s="96"/>
    </row>
    <row r="201" spans="1:5" x14ac:dyDescent="0.3">
      <c r="A201" s="104">
        <v>200</v>
      </c>
      <c r="B201" s="103"/>
      <c r="E201" s="96"/>
    </row>
    <row r="202" spans="1:5" x14ac:dyDescent="0.3">
      <c r="A202" s="104">
        <v>201</v>
      </c>
      <c r="B202" s="103"/>
      <c r="E202" s="96"/>
    </row>
    <row r="203" spans="1:5" x14ac:dyDescent="0.3">
      <c r="A203" s="104">
        <v>202</v>
      </c>
      <c r="B203" s="103"/>
      <c r="E203" s="96"/>
    </row>
    <row r="204" spans="1:5" x14ac:dyDescent="0.3">
      <c r="A204" s="104">
        <v>203</v>
      </c>
      <c r="B204" s="103"/>
      <c r="E204" s="96"/>
    </row>
    <row r="205" spans="1:5" x14ac:dyDescent="0.3">
      <c r="A205" s="104">
        <v>204</v>
      </c>
      <c r="B205" s="103"/>
      <c r="E205" s="96"/>
    </row>
    <row r="206" spans="1:5" x14ac:dyDescent="0.3">
      <c r="A206" s="104">
        <v>205</v>
      </c>
      <c r="B206" s="103"/>
      <c r="E206" s="96"/>
    </row>
    <row r="207" spans="1:5" x14ac:dyDescent="0.3">
      <c r="A207" s="104">
        <v>206</v>
      </c>
      <c r="B207" s="103"/>
      <c r="E207" s="96"/>
    </row>
    <row r="208" spans="1:5" x14ac:dyDescent="0.3">
      <c r="A208" s="104">
        <v>207</v>
      </c>
      <c r="B208" s="103"/>
      <c r="E208" s="96"/>
    </row>
    <row r="209" spans="1:5" x14ac:dyDescent="0.3">
      <c r="A209" s="104">
        <v>208</v>
      </c>
      <c r="B209" s="103"/>
      <c r="E209" s="96"/>
    </row>
    <row r="210" spans="1:5" x14ac:dyDescent="0.3">
      <c r="A210" s="104">
        <v>209</v>
      </c>
      <c r="B210" s="103"/>
      <c r="E210" s="96"/>
    </row>
    <row r="211" spans="1:5" x14ac:dyDescent="0.3">
      <c r="A211" s="104">
        <v>210</v>
      </c>
      <c r="B211" s="103"/>
      <c r="E211" s="96"/>
    </row>
    <row r="212" spans="1:5" x14ac:dyDescent="0.3">
      <c r="A212" s="104">
        <v>211</v>
      </c>
      <c r="B212" s="103"/>
      <c r="E212" s="96"/>
    </row>
    <row r="213" spans="1:5" x14ac:dyDescent="0.3">
      <c r="A213" s="104">
        <v>212</v>
      </c>
      <c r="B213" s="103"/>
      <c r="E213" s="96"/>
    </row>
    <row r="214" spans="1:5" x14ac:dyDescent="0.3">
      <c r="A214" s="104">
        <v>213</v>
      </c>
      <c r="B214" s="103"/>
      <c r="E214" s="96"/>
    </row>
    <row r="215" spans="1:5" x14ac:dyDescent="0.3">
      <c r="A215" s="104">
        <v>214</v>
      </c>
      <c r="B215" s="103"/>
      <c r="E215" s="96"/>
    </row>
    <row r="216" spans="1:5" x14ac:dyDescent="0.3">
      <c r="A216" s="104">
        <v>215</v>
      </c>
      <c r="B216" s="103"/>
      <c r="E216" s="96"/>
    </row>
    <row r="217" spans="1:5" x14ac:dyDescent="0.3">
      <c r="A217" s="104">
        <v>216</v>
      </c>
      <c r="B217" s="103"/>
      <c r="E217" s="96"/>
    </row>
    <row r="218" spans="1:5" x14ac:dyDescent="0.3">
      <c r="A218" s="104">
        <v>217</v>
      </c>
      <c r="B218" s="103"/>
      <c r="E218" s="96"/>
    </row>
    <row r="219" spans="1:5" x14ac:dyDescent="0.3">
      <c r="A219" s="104">
        <v>218</v>
      </c>
      <c r="B219" s="103"/>
      <c r="E219" s="96"/>
    </row>
    <row r="220" spans="1:5" x14ac:dyDescent="0.3">
      <c r="A220" s="104">
        <v>219</v>
      </c>
      <c r="B220" s="103"/>
      <c r="E220" s="96"/>
    </row>
    <row r="221" spans="1:5" x14ac:dyDescent="0.3">
      <c r="A221" s="104">
        <v>220</v>
      </c>
      <c r="B221" s="103"/>
      <c r="E221" s="96"/>
    </row>
    <row r="222" spans="1:5" x14ac:dyDescent="0.3">
      <c r="A222" s="104">
        <v>221</v>
      </c>
      <c r="B222" s="103"/>
      <c r="E222" s="96"/>
    </row>
    <row r="223" spans="1:5" x14ac:dyDescent="0.3">
      <c r="A223" s="104">
        <v>222</v>
      </c>
      <c r="B223" s="103"/>
      <c r="E223" s="96"/>
    </row>
    <row r="224" spans="1:5" x14ac:dyDescent="0.3">
      <c r="A224" s="104">
        <v>223</v>
      </c>
      <c r="B224" s="103"/>
      <c r="E224" s="96"/>
    </row>
    <row r="225" spans="1:5" x14ac:dyDescent="0.3">
      <c r="A225" s="104">
        <v>224</v>
      </c>
      <c r="B225" s="103"/>
      <c r="E225" s="96"/>
    </row>
    <row r="226" spans="1:5" x14ac:dyDescent="0.3">
      <c r="A226" s="104">
        <v>225</v>
      </c>
      <c r="B226" s="103"/>
      <c r="E226" s="96"/>
    </row>
    <row r="227" spans="1:5" x14ac:dyDescent="0.3">
      <c r="A227" s="104">
        <v>226</v>
      </c>
      <c r="B227" s="103"/>
      <c r="E227" s="96"/>
    </row>
    <row r="228" spans="1:5" x14ac:dyDescent="0.3">
      <c r="A228" s="104">
        <v>227</v>
      </c>
      <c r="B228" s="103"/>
      <c r="E228" s="96"/>
    </row>
    <row r="229" spans="1:5" x14ac:dyDescent="0.3">
      <c r="A229" s="104">
        <v>228</v>
      </c>
      <c r="B229" s="103"/>
      <c r="E229" s="96"/>
    </row>
    <row r="230" spans="1:5" x14ac:dyDescent="0.3">
      <c r="A230" s="104">
        <v>229</v>
      </c>
      <c r="B230" s="103"/>
      <c r="E230" s="96"/>
    </row>
    <row r="231" spans="1:5" x14ac:dyDescent="0.3">
      <c r="A231" s="104">
        <v>230</v>
      </c>
      <c r="B231" s="103"/>
      <c r="E231" s="96"/>
    </row>
    <row r="232" spans="1:5" x14ac:dyDescent="0.3">
      <c r="A232" s="104">
        <v>231</v>
      </c>
      <c r="B232" s="103"/>
      <c r="E232" s="96"/>
    </row>
    <row r="233" spans="1:5" x14ac:dyDescent="0.3">
      <c r="A233" s="104">
        <v>232</v>
      </c>
      <c r="B233" s="103"/>
      <c r="E233" s="96"/>
    </row>
    <row r="234" spans="1:5" x14ac:dyDescent="0.3">
      <c r="A234" s="104">
        <v>233</v>
      </c>
      <c r="B234" s="103"/>
      <c r="E234" s="96"/>
    </row>
    <row r="235" spans="1:5" x14ac:dyDescent="0.3">
      <c r="A235" s="104">
        <v>234</v>
      </c>
      <c r="B235" s="103"/>
      <c r="E235" s="96"/>
    </row>
    <row r="236" spans="1:5" x14ac:dyDescent="0.3">
      <c r="A236" s="104">
        <v>235</v>
      </c>
      <c r="B236" s="103"/>
      <c r="E236" s="96"/>
    </row>
    <row r="237" spans="1:5" x14ac:dyDescent="0.3">
      <c r="A237" s="104">
        <v>236</v>
      </c>
      <c r="B237" s="103"/>
      <c r="E237" s="96"/>
    </row>
    <row r="238" spans="1:5" x14ac:dyDescent="0.3">
      <c r="A238" s="104">
        <v>237</v>
      </c>
      <c r="B238" s="103"/>
      <c r="E238" s="96"/>
    </row>
    <row r="239" spans="1:5" x14ac:dyDescent="0.3">
      <c r="A239" s="104">
        <v>238</v>
      </c>
      <c r="B239" s="103"/>
      <c r="E239" s="96"/>
    </row>
    <row r="240" spans="1:5" x14ac:dyDescent="0.3">
      <c r="A240" s="104">
        <v>239</v>
      </c>
      <c r="B240" s="103"/>
      <c r="E240" s="96"/>
    </row>
    <row r="241" spans="1:5" x14ac:dyDescent="0.3">
      <c r="A241" s="104">
        <v>240</v>
      </c>
      <c r="B241" s="103"/>
      <c r="E241" s="96"/>
    </row>
    <row r="242" spans="1:5" x14ac:dyDescent="0.3">
      <c r="A242" s="104">
        <v>241</v>
      </c>
      <c r="B242" s="103"/>
      <c r="E242" s="96"/>
    </row>
    <row r="243" spans="1:5" x14ac:dyDescent="0.3">
      <c r="A243" s="104">
        <v>242</v>
      </c>
      <c r="B243" s="103"/>
      <c r="E243" s="96"/>
    </row>
    <row r="244" spans="1:5" x14ac:dyDescent="0.3">
      <c r="A244" s="104">
        <v>243</v>
      </c>
      <c r="B244" s="103"/>
      <c r="E244" s="96"/>
    </row>
    <row r="245" spans="1:5" x14ac:dyDescent="0.3">
      <c r="A245" s="104">
        <v>244</v>
      </c>
      <c r="B245" s="103"/>
      <c r="E245" s="96"/>
    </row>
    <row r="246" spans="1:5" x14ac:dyDescent="0.3">
      <c r="A246" s="104">
        <v>245</v>
      </c>
      <c r="B246" s="103"/>
      <c r="E246" s="96"/>
    </row>
    <row r="247" spans="1:5" x14ac:dyDescent="0.3">
      <c r="A247" s="104">
        <v>246</v>
      </c>
      <c r="B247" s="103"/>
      <c r="E247" s="96"/>
    </row>
    <row r="248" spans="1:5" x14ac:dyDescent="0.3">
      <c r="A248" s="104">
        <v>247</v>
      </c>
      <c r="B248" s="103"/>
      <c r="E248" s="96"/>
    </row>
    <row r="249" spans="1:5" x14ac:dyDescent="0.3">
      <c r="A249" s="104">
        <v>248</v>
      </c>
      <c r="B249" s="103"/>
      <c r="E249" s="96"/>
    </row>
    <row r="250" spans="1:5" x14ac:dyDescent="0.3">
      <c r="A250" s="104">
        <v>249</v>
      </c>
      <c r="B250" s="103"/>
      <c r="E250" s="96"/>
    </row>
    <row r="251" spans="1:5" x14ac:dyDescent="0.3">
      <c r="A251" s="104">
        <v>250</v>
      </c>
      <c r="B251" s="103"/>
      <c r="E251" s="96"/>
    </row>
    <row r="252" spans="1:5" x14ac:dyDescent="0.3">
      <c r="A252" s="104">
        <v>251</v>
      </c>
      <c r="B252" s="103"/>
      <c r="E252" s="96"/>
    </row>
    <row r="253" spans="1:5" x14ac:dyDescent="0.3">
      <c r="A253" s="104">
        <v>252</v>
      </c>
      <c r="B253" s="103"/>
      <c r="E253" s="96"/>
    </row>
    <row r="254" spans="1:5" x14ac:dyDescent="0.3">
      <c r="A254" s="104">
        <v>253</v>
      </c>
      <c r="B254" s="103"/>
      <c r="E254" s="96"/>
    </row>
    <row r="255" spans="1:5" x14ac:dyDescent="0.3">
      <c r="A255" s="104">
        <v>254</v>
      </c>
      <c r="B255" s="103"/>
      <c r="E255" s="96"/>
    </row>
    <row r="256" spans="1:5" x14ac:dyDescent="0.3">
      <c r="A256" s="104">
        <v>255</v>
      </c>
      <c r="B256" s="103"/>
      <c r="E256" s="96"/>
    </row>
    <row r="257" spans="1:5" x14ac:dyDescent="0.3">
      <c r="A257" s="104">
        <v>256</v>
      </c>
      <c r="B257" s="103"/>
      <c r="E257" s="96"/>
    </row>
  </sheetData>
  <phoneticPr fontId="0" type="noConversion"/>
  <pageMargins left="0.78740157480314965" right="0.78740157480314965" top="0.59055118110236227" bottom="0.98425196850393704" header="0.51181102362204722" footer="0.51181102362204722"/>
  <pageSetup paperSize="9" scale="11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Q49"/>
  <sheetViews>
    <sheetView view="pageBreakPreview" topLeftCell="A26" zoomScaleNormal="100" workbookViewId="0">
      <selection activeCell="N51" sqref="N51"/>
    </sheetView>
  </sheetViews>
  <sheetFormatPr defaultColWidth="9.109375" defaultRowHeight="15" customHeight="1" x14ac:dyDescent="0.2"/>
  <cols>
    <col min="1" max="1" width="3.44140625" style="3" customWidth="1"/>
    <col min="2" max="2" width="31.109375" style="3" bestFit="1" customWidth="1"/>
    <col min="3" max="3" width="4.88671875" style="3" customWidth="1"/>
    <col min="4" max="9" width="5" style="3" customWidth="1"/>
    <col min="10" max="10" width="1.5546875" style="3" customWidth="1"/>
    <col min="11" max="11" width="30.88671875" style="3" bestFit="1" customWidth="1"/>
    <col min="12" max="12" width="19.5546875" style="3" customWidth="1"/>
    <col min="13" max="13" width="4.44140625" style="3" customWidth="1"/>
    <col min="14" max="14" width="24.109375" style="3" bestFit="1" customWidth="1"/>
    <col min="15" max="15" width="5.33203125" style="3" bestFit="1" customWidth="1"/>
    <col min="16" max="16" width="14.44140625" style="3" bestFit="1" customWidth="1"/>
    <col min="17" max="17" width="17.33203125" style="3" bestFit="1" customWidth="1"/>
    <col min="18" max="18" width="4.6640625" style="3" bestFit="1" customWidth="1"/>
    <col min="19" max="19" width="10.88671875" style="3" bestFit="1" customWidth="1"/>
    <col min="20" max="20" width="17.33203125" style="3" bestFit="1" customWidth="1"/>
    <col min="21" max="25" width="5" style="3" bestFit="1" customWidth="1"/>
    <col min="26" max="27" width="5.109375" style="3" customWidth="1"/>
    <col min="28" max="28" width="5.5546875" style="3" bestFit="1" customWidth="1"/>
    <col min="29" max="29" width="10.88671875" style="3" bestFit="1" customWidth="1"/>
    <col min="30" max="30" width="11.33203125" style="3" bestFit="1" customWidth="1"/>
    <col min="31" max="31" width="3.44140625" style="3" customWidth="1"/>
    <col min="32" max="33" width="3.109375" style="3" customWidth="1"/>
    <col min="34" max="34" width="1.88671875" style="3" customWidth="1"/>
    <col min="35" max="39" width="3.109375" style="3" customWidth="1"/>
    <col min="40" max="40" width="3" style="3" customWidth="1"/>
    <col min="41" max="43" width="0" style="3" hidden="1" customWidth="1"/>
    <col min="44" max="16384" width="9.109375" style="3"/>
  </cols>
  <sheetData>
    <row r="1" spans="1:43" ht="21" customHeight="1" x14ac:dyDescent="0.35">
      <c r="A1" s="151" t="str">
        <f>CONCATENATE("",seznam!F2)</f>
        <v>1 BT U15 Voděrady 3.10.2021</v>
      </c>
      <c r="B1" s="151"/>
      <c r="C1" s="151"/>
      <c r="D1" s="151"/>
      <c r="E1" s="151"/>
      <c r="F1" s="151"/>
      <c r="G1" s="151"/>
      <c r="H1" s="151"/>
      <c r="I1" s="151"/>
      <c r="L1" s="50" t="str">
        <f>CONCATENATE("Dvouhra - 1. stupeň ",seznam!I2)</f>
        <v>Dvouhra - 1. stupeň děti</v>
      </c>
    </row>
    <row r="2" spans="1:43" ht="20.25" customHeight="1" x14ac:dyDescent="0.3">
      <c r="A2" s="151"/>
      <c r="B2" s="151"/>
      <c r="C2" s="151"/>
      <c r="D2" s="151"/>
      <c r="E2" s="151"/>
      <c r="F2" s="151"/>
      <c r="G2" s="151"/>
      <c r="H2" s="151"/>
      <c r="I2" s="151"/>
      <c r="K2" s="114" t="str">
        <f>seznam!H2</f>
        <v>Voděrady</v>
      </c>
      <c r="L2" s="73">
        <f>seznam!G2</f>
        <v>44472</v>
      </c>
    </row>
    <row r="3" spans="1:43" ht="15" customHeight="1" thickBot="1" x14ac:dyDescent="0.35">
      <c r="A3" s="2"/>
      <c r="B3" s="2"/>
      <c r="C3" s="4"/>
      <c r="D3" s="2"/>
      <c r="E3" s="2"/>
      <c r="F3" s="2"/>
      <c r="G3" s="2"/>
      <c r="H3" s="5"/>
      <c r="L3" s="6"/>
      <c r="N3" s="7" t="str">
        <f>B4</f>
        <v>Skupina A</v>
      </c>
      <c r="O3" s="7" t="s">
        <v>3</v>
      </c>
      <c r="P3" s="7" t="s">
        <v>25</v>
      </c>
      <c r="Q3" s="7" t="s">
        <v>4</v>
      </c>
      <c r="R3" s="7" t="s">
        <v>3</v>
      </c>
      <c r="S3" s="7" t="s">
        <v>26</v>
      </c>
      <c r="T3" s="7" t="s">
        <v>4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7" t="s">
        <v>10</v>
      </c>
      <c r="AA3" s="7" t="s">
        <v>11</v>
      </c>
      <c r="AB3" s="7" t="s">
        <v>12</v>
      </c>
      <c r="AO3" s="3" t="s">
        <v>13</v>
      </c>
    </row>
    <row r="4" spans="1:43" ht="16.5" customHeight="1" thickTop="1" thickBot="1" x14ac:dyDescent="0.25">
      <c r="A4" s="9"/>
      <c r="B4" s="10" t="s">
        <v>14</v>
      </c>
      <c r="C4" s="11">
        <v>1</v>
      </c>
      <c r="D4" s="12">
        <v>2</v>
      </c>
      <c r="E4" s="12">
        <v>3</v>
      </c>
      <c r="F4" s="39">
        <v>4</v>
      </c>
      <c r="G4" s="13">
        <v>5</v>
      </c>
      <c r="H4" s="14" t="s">
        <v>15</v>
      </c>
      <c r="I4" s="13" t="s">
        <v>16</v>
      </c>
      <c r="K4" s="3" t="str">
        <f t="shared" ref="K4:K13" si="0">CONCATENATE(P4," - ",S4)</f>
        <v>Krejčová Kateřina - Nováková Tereza</v>
      </c>
      <c r="L4" s="3" t="str">
        <f t="shared" ref="L4:L13" si="1">IF(SUM(Z4:AA4)=0,AE4,CONCATENATE(Z4," : ",AA4," (",U4,",",V4,",",W4,IF(Z4+AA4&gt;3,",",""),X4,IF(Z4+AA4&gt;4,",",""),Y4,")"))</f>
        <v>3 : 0 (2,6,5)</v>
      </c>
      <c r="N4" s="3" t="str">
        <f t="shared" ref="N4:N13" si="2">CONCATENATE("Dvouhra - Skupina A")</f>
        <v>Dvouhra - Skupina A</v>
      </c>
      <c r="O4" s="3">
        <f>A6</f>
        <v>5</v>
      </c>
      <c r="P4" s="3" t="str">
        <f>IF($O4=0,"bye",VLOOKUP($O4,seznam!$A$2:$C$268,2))</f>
        <v>Krejčová Kateřina</v>
      </c>
      <c r="Q4" s="3" t="str">
        <f>IF($O4=0,"",VLOOKUP($O4,seznam!$A$2:$D$268,4))</f>
        <v>Sokol Josefof - Jaroměř</v>
      </c>
      <c r="R4" s="3">
        <f>A9</f>
        <v>17</v>
      </c>
      <c r="S4" s="3" t="str">
        <f>IF($R4=0,"bye",VLOOKUP($R4,seznam!$A$2:$C$268,2))</f>
        <v>Nováková Tereza</v>
      </c>
      <c r="T4" s="3" t="str">
        <f>IF($R4=0,"",VLOOKUP($R4,seznam!$A$2:$D$268,4))</f>
        <v>Sokol Stěžery</v>
      </c>
      <c r="U4" s="15" t="s">
        <v>45</v>
      </c>
      <c r="V4" s="16" t="s">
        <v>43</v>
      </c>
      <c r="W4" s="16" t="s">
        <v>49</v>
      </c>
      <c r="X4" s="16"/>
      <c r="Y4" s="17"/>
      <c r="Z4" s="3">
        <f t="shared" ref="Z4:Z13" si="3">COUNTIF(AI4:AM4,"&gt;0")</f>
        <v>3</v>
      </c>
      <c r="AA4" s="3">
        <f t="shared" ref="AA4:AA13" si="4">COUNTIF(AI4:AM4,"&lt;0")</f>
        <v>0</v>
      </c>
      <c r="AB4" s="3">
        <f t="shared" ref="AB4:AB13" si="5">IF(Z4=AA4,0,IF(Z4&gt;AA4,O4,R4))</f>
        <v>5</v>
      </c>
      <c r="AC4" s="3" t="str">
        <f>IF($AB4=0,"",VLOOKUP($AB4,seznam!$A$2:$C$268,2))</f>
        <v>Krejčová Kateřina</v>
      </c>
      <c r="AD4" s="3" t="str">
        <f t="shared" ref="AD4:AD13" si="6">IF(Z4=AA4,"",IF(Z4&gt;AA4,CONCATENATE(Z4,":",AA4," (",U4,",",V4,",",W4,IF(SUM(Z4:AA4)&gt;3,",",""),X4,IF(SUM(Z4:AA4)&gt;4,",",""),Y4,")"),CONCATENATE(AA4,":",Z4," (",-U4,",",-V4,",",-W4,IF(SUM(Z4:AA4)&gt;3,CONCATENATE(",",-X4),""),IF(SUM(Z4:AA4)&gt;4,CONCATENATE(",",-Y4),""),")")))</f>
        <v>3:0 (2,6,5)</v>
      </c>
      <c r="AE4" s="3" t="str">
        <f t="shared" ref="AE4:AE13" si="7">IF(SUM(Z4:AA4)=0,"",AD4)</f>
        <v>3:0 (2,6,5)</v>
      </c>
      <c r="AF4" s="3">
        <f t="shared" ref="AF4:AF13" si="8">IF(U4="",0,IF(Z4&gt;AA4,2,1))</f>
        <v>2</v>
      </c>
      <c r="AG4" s="3">
        <f t="shared" ref="AG4:AG13" si="9">IF(U4="",0,IF(AA4&gt;Z4,2,1))</f>
        <v>1</v>
      </c>
      <c r="AI4" s="3">
        <f t="shared" ref="AI4:AI13" si="10">IF(U4="",0,IF(MID(U4,1,1)="-",-1,1))</f>
        <v>1</v>
      </c>
      <c r="AJ4" s="3">
        <f t="shared" ref="AJ4:AJ13" si="11">IF(V4="",0,IF(MID(V4,1,1)="-",-1,1))</f>
        <v>1</v>
      </c>
      <c r="AK4" s="3">
        <f t="shared" ref="AK4:AK13" si="12">IF(W4="",0,IF(MID(W4,1,1)="-",-1,1))</f>
        <v>1</v>
      </c>
      <c r="AL4" s="3">
        <f t="shared" ref="AL4:AL13" si="13">IF(X4="",0,IF(MID(X4,1,1)="-",-1,1))</f>
        <v>0</v>
      </c>
      <c r="AM4" s="3">
        <f t="shared" ref="AM4:AM13" si="14">IF(Y4="",0,IF(MID(Y4,1,1)="-",-1,1))</f>
        <v>0</v>
      </c>
      <c r="AO4" s="3" t="str">
        <f>CONCATENATE("&lt;Table border=1 cellpading=0 cellspacing=0 width=480&gt;&lt;TR&gt;&lt;TH colspan=2&gt;",B4,"&lt;TH&gt;1&lt;TH&gt;2&lt;TH&gt;3&lt;TH&gt;4&lt;TH&gt;Body&lt;TH&gt;Pořadí&lt;/TH&gt;&lt;/TR&gt;")</f>
        <v>&lt;Table border=1 cellpading=0 cellspacing=0 width=480&gt;&lt;TR&gt;&lt;TH colspan=2&gt;Skupina A&lt;TH&gt;1&lt;TH&gt;2&lt;TH&gt;3&lt;TH&gt;4&lt;TH&gt;Body&lt;TH&gt;Pořadí&lt;/TH&gt;&lt;/TR&gt;</v>
      </c>
      <c r="AQ4" s="3" t="str">
        <f>CONCATENATE("&lt;TR&gt;&lt;TD width=250&gt;",K4,"&lt;TD&gt;",L4,"&lt;/TD&gt;&lt;/TR&gt;")</f>
        <v>&lt;TR&gt;&lt;TD width=250&gt;Krejčová Kateřina - Nováková Tereza&lt;TD&gt;3 : 0 (2,6,5)&lt;/TD&gt;&lt;/TR&gt;</v>
      </c>
    </row>
    <row r="5" spans="1:43" ht="16.5" customHeight="1" thickTop="1" x14ac:dyDescent="0.2">
      <c r="A5" s="80">
        <v>8</v>
      </c>
      <c r="B5" s="18" t="str">
        <f>IF($A5="","",CONCATENATE(VLOOKUP($A5,seznam!$A$2:$B$268,2)," (",VLOOKUP($A5,seznam!$A$2:$E$269,4),")"))</f>
        <v>Čermáková Eliška (SK Dobré)</v>
      </c>
      <c r="C5" s="19" t="s">
        <v>17</v>
      </c>
      <c r="D5" s="20" t="str">
        <f>IF(Z7+AA7=0,"",CONCATENATE(Z7,":",AA7))</f>
        <v>3:0</v>
      </c>
      <c r="E5" s="20" t="str">
        <f>IF(Z8+AA8=0,"",CONCATENATE(AA8,":",Z8))</f>
        <v>3:0</v>
      </c>
      <c r="F5" s="20" t="str">
        <f>IF(Z10+AA10=0,"",CONCATENATE(Z10,":",AA10))</f>
        <v>3:0</v>
      </c>
      <c r="G5" s="21" t="str">
        <f>IF(Z13+AA13=0,"",CONCATENATE(AA13,":",Z13))</f>
        <v>3:0</v>
      </c>
      <c r="H5" s="22">
        <f>IF(AF7+AG8+AF10+AG13=0,"",AF7+AG8+AF10+AG13)</f>
        <v>8</v>
      </c>
      <c r="I5" s="21" t="s">
        <v>80</v>
      </c>
      <c r="K5" s="3" t="str">
        <f t="shared" si="0"/>
        <v>Ferbasová Dorothea - Kacafírková Agáta</v>
      </c>
      <c r="L5" s="3" t="str">
        <f t="shared" si="1"/>
        <v>3 : 0 (2,10,8)</v>
      </c>
      <c r="N5" s="3" t="str">
        <f t="shared" si="2"/>
        <v>Dvouhra - Skupina A</v>
      </c>
      <c r="O5" s="3">
        <f>A7</f>
        <v>4</v>
      </c>
      <c r="P5" s="3" t="str">
        <f>IF($O5=0,"bye",VLOOKUP($O5,seznam!$A$2:$C$268,2))</f>
        <v>Ferbasová Dorothea</v>
      </c>
      <c r="Q5" s="3" t="str">
        <f>IF($O5=0,"",VLOOKUP($O5,seznam!$A$2:$D$268,4))</f>
        <v xml:space="preserve">Sokol HK </v>
      </c>
      <c r="R5" s="3">
        <f>A8</f>
        <v>2</v>
      </c>
      <c r="S5" s="3" t="str">
        <f>IF($R5=0,"bye",VLOOKUP($R5,seznam!$A$2:$C$268,2))</f>
        <v>Kacafírková Agáta</v>
      </c>
      <c r="T5" s="3" t="str">
        <f>IF($R5=0,"",VLOOKUP($R5,seznam!$A$2:$D$268,4))</f>
        <v>TJ Chrudim</v>
      </c>
      <c r="U5" s="23" t="s">
        <v>45</v>
      </c>
      <c r="V5" s="24" t="s">
        <v>50</v>
      </c>
      <c r="W5" s="24" t="s">
        <v>44</v>
      </c>
      <c r="X5" s="24"/>
      <c r="Y5" s="25"/>
      <c r="Z5" s="3">
        <f t="shared" si="3"/>
        <v>3</v>
      </c>
      <c r="AA5" s="3">
        <f t="shared" si="4"/>
        <v>0</v>
      </c>
      <c r="AB5" s="3">
        <f t="shared" si="5"/>
        <v>4</v>
      </c>
      <c r="AC5" s="3" t="str">
        <f>IF($AB5=0,"",VLOOKUP($AB5,seznam!$A$2:$C$268,2))</f>
        <v>Ferbasová Dorothea</v>
      </c>
      <c r="AD5" s="3" t="str">
        <f t="shared" si="6"/>
        <v>3:0 (2,10,8)</v>
      </c>
      <c r="AE5" s="3" t="str">
        <f t="shared" si="7"/>
        <v>3:0 (2,10,8)</v>
      </c>
      <c r="AF5" s="3">
        <f t="shared" si="8"/>
        <v>2</v>
      </c>
      <c r="AG5" s="3">
        <f t="shared" si="9"/>
        <v>1</v>
      </c>
      <c r="AI5" s="3">
        <f t="shared" si="10"/>
        <v>1</v>
      </c>
      <c r="AJ5" s="3">
        <f t="shared" si="11"/>
        <v>1</v>
      </c>
      <c r="AK5" s="3">
        <f t="shared" si="12"/>
        <v>1</v>
      </c>
      <c r="AL5" s="3">
        <f t="shared" si="13"/>
        <v>0</v>
      </c>
      <c r="AM5" s="3">
        <f t="shared" si="14"/>
        <v>0</v>
      </c>
      <c r="AO5" s="3" t="str">
        <f>CONCATENATE(AP5,AP6,AP7,AP8,)</f>
        <v>&lt;TR&gt;&lt;TD&gt;8&lt;TD width=200&gt;Čermáková Eliška (SK Dobré)&lt;TD&gt;XXX&lt;TD&gt;3:0&lt;TD&gt;3:0&lt;TD&gt;3:0&lt;TD&gt;8&lt;TD&gt;1.&lt;/TD&gt;&lt;/TR&gt;&lt;TR&gt;&lt;TD&gt;5&lt;TD width=200&gt;Krejčová Kateřina (Sokol Josefof - Jaroměř)&lt;TD&gt;0:3&lt;TD&gt;XXX&lt;TD&gt;0:3&lt;TD&gt;3:0&lt;TD&gt;5&lt;TD&gt;4.&lt;/TD&gt;&lt;/TR&gt;&lt;TR&gt;&lt;TD&gt;4&lt;TD width=200&gt;Ferbasová Dorothea (Sokol HK )&lt;TD&gt;0:3&lt;TD&gt;3:0&lt;TD&gt;XXX&lt;TD&gt;3:0&lt;TD&gt;7&lt;TD&gt;2.&lt;/TD&gt;&lt;/TR&gt;&lt;TR&gt;&lt;TD&gt;17&lt;TD width=200&gt;Nováková Tereza (Sokol Stěžery)&lt;TD&gt;0:3&lt;TD&gt;0:3&lt;TD&gt;0:3&lt;TD&gt;XXX&lt;TD&gt;4&lt;TD&gt;5.&lt;/TD&gt;&lt;/TR&gt;</v>
      </c>
      <c r="AP5" s="3" t="str">
        <f>CONCATENATE("&lt;TR&gt;&lt;TD&gt;",A5,"&lt;TD width=200&gt;",B5,"&lt;TD&gt;",C5,"&lt;TD&gt;",D5,"&lt;TD&gt;",E5,"&lt;TD&gt;",G5,"&lt;TD&gt;",H5,"&lt;TD&gt;",I5,"&lt;/TD&gt;&lt;/TR&gt;")</f>
        <v>&lt;TR&gt;&lt;TD&gt;8&lt;TD width=200&gt;Čermáková Eliška (SK Dobré)&lt;TD&gt;XXX&lt;TD&gt;3:0&lt;TD&gt;3:0&lt;TD&gt;3:0&lt;TD&gt;8&lt;TD&gt;1.&lt;/TD&gt;&lt;/TR&gt;</v>
      </c>
      <c r="AQ5" s="3" t="str">
        <f>CONCATENATE("&lt;TR&gt;&lt;TD&gt;",K5,"&lt;TD&gt;",L5,"&lt;/TD&gt;&lt;/TR&gt;")</f>
        <v>&lt;TR&gt;&lt;TD&gt;Ferbasová Dorothea - Kacafírková Agáta&lt;TD&gt;3 : 0 (2,10,8)&lt;/TD&gt;&lt;/TR&gt;</v>
      </c>
    </row>
    <row r="6" spans="1:43" ht="16.5" customHeight="1" x14ac:dyDescent="0.2">
      <c r="A6" s="81">
        <v>5</v>
      </c>
      <c r="B6" s="26" t="str">
        <f>IF($A6="","",CONCATENATE(VLOOKUP($A6,seznam!$A$2:$B$268,2)," (",VLOOKUP($A6,seznam!$A$2:$E$269,4),")"))</f>
        <v>Krejčová Kateřina (Sokol Josefof - Jaroměř)</v>
      </c>
      <c r="C6" s="27" t="str">
        <f>IF(Z7+AA7=0,"",CONCATENATE(AA7,":",Z7))</f>
        <v>0:3</v>
      </c>
      <c r="D6" s="28" t="s">
        <v>17</v>
      </c>
      <c r="E6" s="28" t="str">
        <f>IF(Z11+AA11=0,"",CONCATENATE(Z11,":",AA11))</f>
        <v>0:3</v>
      </c>
      <c r="F6" s="20" t="str">
        <f>IF(Z12+AA12=0,"",CONCATENATE(AA12,":",Z12))</f>
        <v>0:3</v>
      </c>
      <c r="G6" s="29" t="str">
        <f>IF(Z4+AA4=0,"",CONCATENATE(Z4,":",AA4))</f>
        <v>3:0</v>
      </c>
      <c r="H6" s="30">
        <f>IF(AF4+AG7+AF11+AG12=0,"",AF4+AG7+AF11+AG12)</f>
        <v>5</v>
      </c>
      <c r="I6" s="29" t="s">
        <v>81</v>
      </c>
      <c r="K6" s="3" t="str">
        <f t="shared" si="0"/>
        <v>Nováková Tereza - Ferbasová Dorothea</v>
      </c>
      <c r="L6" s="3" t="str">
        <f t="shared" si="1"/>
        <v>0 : 3 (-3,-1,-3)</v>
      </c>
      <c r="N6" s="3" t="str">
        <f t="shared" si="2"/>
        <v>Dvouhra - Skupina A</v>
      </c>
      <c r="O6" s="3">
        <f>A9</f>
        <v>17</v>
      </c>
      <c r="P6" s="3" t="str">
        <f>IF($O6=0,"bye",VLOOKUP($O6,seznam!$A$2:$C$268,2))</f>
        <v>Nováková Tereza</v>
      </c>
      <c r="Q6" s="3" t="str">
        <f>IF($O6=0,"",VLOOKUP($O6,seznam!$A$2:$D$268,4))</f>
        <v>Sokol Stěžery</v>
      </c>
      <c r="R6" s="3">
        <f>A7</f>
        <v>4</v>
      </c>
      <c r="S6" s="3" t="str">
        <f>IF($R6=0,"bye",VLOOKUP($R6,seznam!$A$2:$C$268,2))</f>
        <v>Ferbasová Dorothea</v>
      </c>
      <c r="T6" s="3" t="str">
        <f>IF($R6=0,"",VLOOKUP($R6,seznam!$A$2:$D$268,4))</f>
        <v xml:space="preserve">Sokol HK </v>
      </c>
      <c r="U6" s="23" t="s">
        <v>54</v>
      </c>
      <c r="V6" s="24" t="s">
        <v>61</v>
      </c>
      <c r="W6" s="24" t="s">
        <v>54</v>
      </c>
      <c r="X6" s="24"/>
      <c r="Y6" s="25"/>
      <c r="Z6" s="3">
        <f t="shared" si="3"/>
        <v>0</v>
      </c>
      <c r="AA6" s="3">
        <f t="shared" si="4"/>
        <v>3</v>
      </c>
      <c r="AB6" s="3">
        <f t="shared" si="5"/>
        <v>4</v>
      </c>
      <c r="AC6" s="3" t="str">
        <f>IF($AB6=0,"",VLOOKUP($AB6,seznam!$A$2:$C$268,2))</f>
        <v>Ferbasová Dorothea</v>
      </c>
      <c r="AD6" s="3" t="str">
        <f t="shared" si="6"/>
        <v>3:0 (3,1,3)</v>
      </c>
      <c r="AE6" s="3" t="str">
        <f t="shared" si="7"/>
        <v>3:0 (3,1,3)</v>
      </c>
      <c r="AF6" s="3">
        <f t="shared" si="8"/>
        <v>1</v>
      </c>
      <c r="AG6" s="3">
        <f t="shared" si="9"/>
        <v>2</v>
      </c>
      <c r="AI6" s="3">
        <f t="shared" si="10"/>
        <v>-1</v>
      </c>
      <c r="AJ6" s="3">
        <f t="shared" si="11"/>
        <v>-1</v>
      </c>
      <c r="AK6" s="3">
        <f t="shared" si="12"/>
        <v>-1</v>
      </c>
      <c r="AL6" s="3">
        <f t="shared" si="13"/>
        <v>0</v>
      </c>
      <c r="AM6" s="3">
        <f t="shared" si="14"/>
        <v>0</v>
      </c>
      <c r="AO6" s="3" t="str">
        <f>CONCATENATE("&lt;/Table&gt;&lt;TD width=420&gt;&lt;Table&gt;")</f>
        <v>&lt;/Table&gt;&lt;TD width=420&gt;&lt;Table&gt;</v>
      </c>
      <c r="AP6" s="3" t="str">
        <f>CONCATENATE("&lt;TR&gt;&lt;TD&gt;",A6,"&lt;TD width=200&gt;",B6,"&lt;TD&gt;",C6,"&lt;TD&gt;",D6,"&lt;TD&gt;",E6,"&lt;TD&gt;",G6,"&lt;TD&gt;",H6,"&lt;TD&gt;",I6,"&lt;/TD&gt;&lt;/TR&gt;")</f>
        <v>&lt;TR&gt;&lt;TD&gt;5&lt;TD width=200&gt;Krejčová Kateřina (Sokol Josefof - Jaroměř)&lt;TD&gt;0:3&lt;TD&gt;XXX&lt;TD&gt;0:3&lt;TD&gt;3:0&lt;TD&gt;5&lt;TD&gt;4.&lt;/TD&gt;&lt;/TR&gt;</v>
      </c>
      <c r="AQ6" s="3" t="str">
        <f>CONCATENATE("&lt;TR&gt;&lt;TD&gt;",K6,"&lt;TD&gt;",L6,"&lt;/TD&gt;&lt;/TR&gt;")</f>
        <v>&lt;TR&gt;&lt;TD&gt;Nováková Tereza - Ferbasová Dorothea&lt;TD&gt;0 : 3 (-3,-1,-3)&lt;/TD&gt;&lt;/TR&gt;</v>
      </c>
    </row>
    <row r="7" spans="1:43" ht="16.5" customHeight="1" x14ac:dyDescent="0.2">
      <c r="A7" s="81">
        <v>4</v>
      </c>
      <c r="B7" s="26" t="str">
        <f>IF($A7="","",CONCATENATE(VLOOKUP($A7,seznam!$A$2:$B$268,2)," (",VLOOKUP($A7,seznam!$A$2:$E$269,4),")"))</f>
        <v>Ferbasová Dorothea (Sokol HK )</v>
      </c>
      <c r="C7" s="27" t="str">
        <f>IF(Z8+AA8=0,"",CONCATENATE(Z8,":",AA8))</f>
        <v>0:3</v>
      </c>
      <c r="D7" s="28" t="str">
        <f>IF(Z11+AA11=0,"",CONCATENATE(AA11,":",Z11))</f>
        <v>3:0</v>
      </c>
      <c r="E7" s="28" t="s">
        <v>17</v>
      </c>
      <c r="F7" s="20" t="str">
        <f>IF(Z5+AA5=0,"",CONCATENATE(Z5,":",AA5))</f>
        <v>3:0</v>
      </c>
      <c r="G7" s="29" t="str">
        <f>IF(Z6+AA6=0,"",CONCATENATE(AA6,":",Z6))</f>
        <v>3:0</v>
      </c>
      <c r="H7" s="30">
        <f>IF(AF5+AG6+AF8+AG11=0,"",AF5+AG6+AF8+AG11)</f>
        <v>7</v>
      </c>
      <c r="I7" s="29" t="s">
        <v>82</v>
      </c>
      <c r="K7" s="3" t="str">
        <f t="shared" si="0"/>
        <v>Čermáková Eliška - Krejčová Kateřina</v>
      </c>
      <c r="L7" s="3" t="str">
        <f t="shared" si="1"/>
        <v>3 : 0 (7,1,3)</v>
      </c>
      <c r="N7" s="3" t="str">
        <f t="shared" si="2"/>
        <v>Dvouhra - Skupina A</v>
      </c>
      <c r="O7" s="3">
        <f>A5</f>
        <v>8</v>
      </c>
      <c r="P7" s="3" t="str">
        <f>IF($O7=0,"bye",VLOOKUP($O7,seznam!$A$2:$C$268,2))</f>
        <v>Čermáková Eliška</v>
      </c>
      <c r="Q7" s="3" t="str">
        <f>IF($O7=0,"",VLOOKUP($O7,seznam!$A$2:$D$268,4))</f>
        <v>SK Dobré</v>
      </c>
      <c r="R7" s="3">
        <f>A6</f>
        <v>5</v>
      </c>
      <c r="S7" s="3" t="str">
        <f>IF($R7=0,"bye",VLOOKUP($R7,seznam!$A$2:$C$268,2))</f>
        <v>Krejčová Kateřina</v>
      </c>
      <c r="T7" s="3" t="str">
        <f>IF($R7=0,"",VLOOKUP($R7,seznam!$A$2:$D$268,4))</f>
        <v>Sokol Josefof - Jaroměř</v>
      </c>
      <c r="U7" s="23" t="s">
        <v>48</v>
      </c>
      <c r="V7" s="24" t="s">
        <v>51</v>
      </c>
      <c r="W7" s="24" t="s">
        <v>41</v>
      </c>
      <c r="X7" s="24"/>
      <c r="Y7" s="25"/>
      <c r="Z7" s="3">
        <f t="shared" si="3"/>
        <v>3</v>
      </c>
      <c r="AA7" s="3">
        <f t="shared" si="4"/>
        <v>0</v>
      </c>
      <c r="AB7" s="3">
        <f t="shared" si="5"/>
        <v>8</v>
      </c>
      <c r="AC7" s="3" t="str">
        <f>IF($AB7=0,"",VLOOKUP($AB7,seznam!$A$2:$C$268,2))</f>
        <v>Čermáková Eliška</v>
      </c>
      <c r="AD7" s="3" t="str">
        <f t="shared" si="6"/>
        <v>3:0 (7,1,3)</v>
      </c>
      <c r="AE7" s="3" t="str">
        <f t="shared" si="7"/>
        <v>3:0 (7,1,3)</v>
      </c>
      <c r="AF7" s="3">
        <f t="shared" si="8"/>
        <v>2</v>
      </c>
      <c r="AG7" s="3">
        <f t="shared" si="9"/>
        <v>1</v>
      </c>
      <c r="AI7" s="3">
        <f t="shared" si="10"/>
        <v>1</v>
      </c>
      <c r="AJ7" s="3">
        <f t="shared" si="11"/>
        <v>1</v>
      </c>
      <c r="AK7" s="3">
        <f t="shared" si="12"/>
        <v>1</v>
      </c>
      <c r="AL7" s="3">
        <f t="shared" si="13"/>
        <v>0</v>
      </c>
      <c r="AM7" s="3">
        <f t="shared" si="14"/>
        <v>0</v>
      </c>
      <c r="AO7" s="3" t="str">
        <f>CONCATENATE(AQ4,AQ5,AQ6,AQ7,AQ8,AQ9,)</f>
        <v>&lt;TR&gt;&lt;TD width=250&gt;Krejčová Kateřina - Nováková Tereza&lt;TD&gt;3 : 0 (2,6,5)&lt;/TD&gt;&lt;/TR&gt;&lt;TR&gt;&lt;TD&gt;Ferbasová Dorothea - Kacafírková Agáta&lt;TD&gt;3 : 0 (2,10,8)&lt;/TD&gt;&lt;/TR&gt;&lt;TR&gt;&lt;TD&gt;Nováková Tereza - Ferbasová Dorothea&lt;TD&gt;0 : 3 (-3,-1,-3)&lt;/TD&gt;&lt;/TR&gt;&lt;TR&gt;&lt;TD&gt;Čermáková Eliška - Krejčová Kateřina&lt;TD&gt;3 : 0 (7,1,3)&lt;/TD&gt;&lt;/TR&gt;&lt;TR&gt;&lt;TD&gt;Kacafírková Agáta - Nováková Tereza&lt;TD&gt;3 : 0 (8,8,6)&lt;/TD&gt;&lt;/TR&gt;&lt;TR&gt;&lt;TD&gt;Čermáková Eliška - Kacafírková Agáta&lt;TD&gt;3 : 0 (7,8,6)&lt;/TD&gt;&lt;/TR&gt;</v>
      </c>
      <c r="AP7" s="3" t="str">
        <f>CONCATENATE("&lt;TR&gt;&lt;TD&gt;",A7,"&lt;TD width=200&gt;",B7,"&lt;TD&gt;",C7,"&lt;TD&gt;",D7,"&lt;TD&gt;",E7,"&lt;TD&gt;",G7,"&lt;TD&gt;",H7,"&lt;TD&gt;",I7,"&lt;/TD&gt;&lt;/TR&gt;")</f>
        <v>&lt;TR&gt;&lt;TD&gt;4&lt;TD width=200&gt;Ferbasová Dorothea (Sokol HK )&lt;TD&gt;0:3&lt;TD&gt;3:0&lt;TD&gt;XXX&lt;TD&gt;3:0&lt;TD&gt;7&lt;TD&gt;2.&lt;/TD&gt;&lt;/TR&gt;</v>
      </c>
      <c r="AQ7" s="3" t="str">
        <f>CONCATENATE("&lt;TR&gt;&lt;TD&gt;",K7,"&lt;TD&gt;",L7,"&lt;/TD&gt;&lt;/TR&gt;")</f>
        <v>&lt;TR&gt;&lt;TD&gt;Čermáková Eliška - Krejčová Kateřina&lt;TD&gt;3 : 0 (7,1,3)&lt;/TD&gt;&lt;/TR&gt;</v>
      </c>
    </row>
    <row r="8" spans="1:43" ht="16.5" customHeight="1" x14ac:dyDescent="0.2">
      <c r="A8" s="83">
        <v>2</v>
      </c>
      <c r="B8" s="26" t="str">
        <f>IF($A8="","",CONCATENATE(VLOOKUP($A8,seznam!$A$2:$B$268,2)," (",VLOOKUP($A8,seznam!$A$2:$E$269,4),")"))</f>
        <v>Kacafírková Agáta (TJ Chrudim)</v>
      </c>
      <c r="C8" s="27" t="str">
        <f>IF(Z10+AA10=0,"",CONCATENATE(AA10,":",Z10))</f>
        <v>0:3</v>
      </c>
      <c r="D8" s="28" t="str">
        <f>IF(Z12+AA12=0,"",CONCATENATE(Z12,":",AA12))</f>
        <v>3:0</v>
      </c>
      <c r="E8" s="28" t="str">
        <f>IF(Z5+AA5=0,"",CONCATENATE(AA5,":",Z5))</f>
        <v>0:3</v>
      </c>
      <c r="F8" s="28" t="s">
        <v>17</v>
      </c>
      <c r="G8" s="29" t="str">
        <f>IF(Z9+AA9=0,"",CONCATENATE(Z9,":",AA9))</f>
        <v>3:0</v>
      </c>
      <c r="H8" s="30">
        <f>IF(AG5+AF9+AG10+AF12=0,"",AG5+AF9+AG10+AF12)</f>
        <v>6</v>
      </c>
      <c r="I8" s="40" t="s">
        <v>83</v>
      </c>
      <c r="K8" s="3" t="str">
        <f t="shared" si="0"/>
        <v>Ferbasová Dorothea - Čermáková Eliška</v>
      </c>
      <c r="L8" s="3" t="str">
        <f t="shared" si="1"/>
        <v>0 : 3 (-11,-7,-4)</v>
      </c>
      <c r="N8" s="3" t="str">
        <f t="shared" si="2"/>
        <v>Dvouhra - Skupina A</v>
      </c>
      <c r="O8" s="3">
        <f>A7</f>
        <v>4</v>
      </c>
      <c r="P8" s="3" t="str">
        <f>IF($O8=0,"bye",VLOOKUP($O8,seznam!$A$2:$C$268,2))</f>
        <v>Ferbasová Dorothea</v>
      </c>
      <c r="Q8" s="3" t="str">
        <f>IF($O8=0,"",VLOOKUP($O8,seznam!$A$2:$D$268,4))</f>
        <v xml:space="preserve">Sokol HK </v>
      </c>
      <c r="R8" s="3">
        <f>A5</f>
        <v>8</v>
      </c>
      <c r="S8" s="3" t="str">
        <f>IF($R8=0,"bye",VLOOKUP($R8,seznam!$A$2:$C$268,2))</f>
        <v>Čermáková Eliška</v>
      </c>
      <c r="T8" s="3" t="str">
        <f>IF($R8=0,"",VLOOKUP($R8,seznam!$A$2:$D$268,4))</f>
        <v>SK Dobré</v>
      </c>
      <c r="U8" s="23" t="s">
        <v>53</v>
      </c>
      <c r="V8" s="24" t="s">
        <v>42</v>
      </c>
      <c r="W8" s="24" t="s">
        <v>58</v>
      </c>
      <c r="X8" s="24"/>
      <c r="Y8" s="25"/>
      <c r="Z8" s="3">
        <f t="shared" si="3"/>
        <v>0</v>
      </c>
      <c r="AA8" s="3">
        <f t="shared" si="4"/>
        <v>3</v>
      </c>
      <c r="AB8" s="3">
        <f t="shared" si="5"/>
        <v>8</v>
      </c>
      <c r="AC8" s="3" t="str">
        <f>IF($AB8=0,"",VLOOKUP($AB8,seznam!$A$2:$C$268,2))</f>
        <v>Čermáková Eliška</v>
      </c>
      <c r="AD8" s="3" t="str">
        <f t="shared" si="6"/>
        <v>3:0 (11,7,4)</v>
      </c>
      <c r="AE8" s="3" t="str">
        <f t="shared" si="7"/>
        <v>3:0 (11,7,4)</v>
      </c>
      <c r="AF8" s="3">
        <f t="shared" si="8"/>
        <v>1</v>
      </c>
      <c r="AG8" s="3">
        <f t="shared" si="9"/>
        <v>2</v>
      </c>
      <c r="AI8" s="3">
        <f t="shared" si="10"/>
        <v>-1</v>
      </c>
      <c r="AJ8" s="3">
        <f t="shared" si="11"/>
        <v>-1</v>
      </c>
      <c r="AK8" s="3">
        <f t="shared" si="12"/>
        <v>-1</v>
      </c>
      <c r="AL8" s="3">
        <f t="shared" si="13"/>
        <v>0</v>
      </c>
      <c r="AM8" s="3">
        <f t="shared" si="14"/>
        <v>0</v>
      </c>
      <c r="AO8" s="3" t="str">
        <f>CONCATENATE("&lt;/Table&gt;&lt;/TD&gt;&lt;/TR&gt;&lt;/Table&gt;&lt;P&gt;")</f>
        <v>&lt;/Table&gt;&lt;/TD&gt;&lt;/TR&gt;&lt;/Table&gt;&lt;P&gt;</v>
      </c>
      <c r="AP8" s="3" t="str">
        <f>CONCATENATE("&lt;TR&gt;&lt;TD&gt;",A9,"&lt;TD width=200&gt;",B9,"&lt;TD&gt;",C9,"&lt;TD&gt;",D9,"&lt;TD&gt;",E9,"&lt;TD&gt;",G9,"&lt;TD&gt;",H9,"&lt;TD&gt;",I9,"&lt;/TD&gt;&lt;/TR&gt;")</f>
        <v>&lt;TR&gt;&lt;TD&gt;17&lt;TD width=200&gt;Nováková Tereza (Sokol Stěžery)&lt;TD&gt;0:3&lt;TD&gt;0:3&lt;TD&gt;0:3&lt;TD&gt;XXX&lt;TD&gt;4&lt;TD&gt;5.&lt;/TD&gt;&lt;/TR&gt;</v>
      </c>
      <c r="AQ8" s="3" t="str">
        <f>CONCATENATE("&lt;TR&gt;&lt;TD&gt;",K9,"&lt;TD&gt;",L9,"&lt;/TD&gt;&lt;/TR&gt;")</f>
        <v>&lt;TR&gt;&lt;TD&gt;Kacafírková Agáta - Nováková Tereza&lt;TD&gt;3 : 0 (8,8,6)&lt;/TD&gt;&lt;/TR&gt;</v>
      </c>
    </row>
    <row r="9" spans="1:43" ht="16.5" customHeight="1" thickBot="1" x14ac:dyDescent="0.25">
      <c r="A9" s="82">
        <v>17</v>
      </c>
      <c r="B9" s="31" t="str">
        <f>IF($A9="","",CONCATENATE(VLOOKUP($A9,seznam!$A$2:$B$268,2)," (",VLOOKUP($A9,seznam!$A$2:$E$269,4),")"))</f>
        <v>Nováková Tereza (Sokol Stěžery)</v>
      </c>
      <c r="C9" s="32" t="str">
        <f>IF(Z13+AA13=0,"",CONCATENATE(Z13,":",AA13))</f>
        <v>0:3</v>
      </c>
      <c r="D9" s="33" t="str">
        <f>IF(Z4+AA4=0,"",CONCATENATE(AA4,":",Z4))</f>
        <v>0:3</v>
      </c>
      <c r="E9" s="33" t="str">
        <f>IF(Z6+AA6=0,"",CONCATENATE(Z6,":",AA6))</f>
        <v>0:3</v>
      </c>
      <c r="F9" s="41" t="str">
        <f>IF(Z9+AA9=0,"",CONCATENATE(AA9,":",Z9))</f>
        <v>0:3</v>
      </c>
      <c r="G9" s="34" t="s">
        <v>17</v>
      </c>
      <c r="H9" s="35">
        <f>IF(AG4+AF6+AG9+AF13=0,"",AG4+AF6+AG9+AF13)</f>
        <v>4</v>
      </c>
      <c r="I9" s="34" t="s">
        <v>84</v>
      </c>
      <c r="K9" s="3" t="str">
        <f t="shared" si="0"/>
        <v>Kacafírková Agáta - Nováková Tereza</v>
      </c>
      <c r="L9" s="3" t="str">
        <f t="shared" si="1"/>
        <v>3 : 0 (8,8,6)</v>
      </c>
      <c r="N9" s="3" t="str">
        <f t="shared" si="2"/>
        <v>Dvouhra - Skupina A</v>
      </c>
      <c r="O9" s="3">
        <f>A8</f>
        <v>2</v>
      </c>
      <c r="P9" s="3" t="str">
        <f>IF($O9=0,"bye",VLOOKUP($O9,seznam!$A$2:$C$268,2))</f>
        <v>Kacafírková Agáta</v>
      </c>
      <c r="Q9" s="3" t="str">
        <f>IF($O9=0,"",VLOOKUP($O9,seznam!$A$2:$D$268,4))</f>
        <v>TJ Chrudim</v>
      </c>
      <c r="R9" s="3">
        <f>A9</f>
        <v>17</v>
      </c>
      <c r="S9" s="3" t="str">
        <f>IF($R9=0,"bye",VLOOKUP($R9,seznam!$A$2:$C$268,2))</f>
        <v>Nováková Tereza</v>
      </c>
      <c r="T9" s="3" t="str">
        <f>IF($R9=0,"",VLOOKUP($R9,seznam!$A$2:$D$268,4))</f>
        <v>Sokol Stěžery</v>
      </c>
      <c r="U9" s="23" t="s">
        <v>44</v>
      </c>
      <c r="V9" s="24" t="s">
        <v>44</v>
      </c>
      <c r="W9" s="24" t="s">
        <v>43</v>
      </c>
      <c r="X9" s="24"/>
      <c r="Y9" s="25"/>
      <c r="Z9" s="3">
        <f t="shared" si="3"/>
        <v>3</v>
      </c>
      <c r="AA9" s="3">
        <f t="shared" si="4"/>
        <v>0</v>
      </c>
      <c r="AB9" s="3">
        <f t="shared" si="5"/>
        <v>2</v>
      </c>
      <c r="AC9" s="3" t="str">
        <f>IF($AB9=0,"",VLOOKUP($AB9,seznam!$A$2:$C$268,2))</f>
        <v>Kacafírková Agáta</v>
      </c>
      <c r="AD9" s="3" t="str">
        <f t="shared" si="6"/>
        <v>3:0 (8,8,6)</v>
      </c>
      <c r="AE9" s="3" t="str">
        <f t="shared" si="7"/>
        <v>3:0 (8,8,6)</v>
      </c>
      <c r="AF9" s="3">
        <f t="shared" si="8"/>
        <v>2</v>
      </c>
      <c r="AG9" s="3">
        <f t="shared" si="9"/>
        <v>1</v>
      </c>
      <c r="AI9" s="3">
        <f t="shared" si="10"/>
        <v>1</v>
      </c>
      <c r="AJ9" s="3">
        <f t="shared" si="11"/>
        <v>1</v>
      </c>
      <c r="AK9" s="3">
        <f t="shared" si="12"/>
        <v>1</v>
      </c>
      <c r="AL9" s="3">
        <f t="shared" si="13"/>
        <v>0</v>
      </c>
      <c r="AM9" s="3">
        <f t="shared" si="14"/>
        <v>0</v>
      </c>
      <c r="AQ9" s="3" t="str">
        <f>CONCATENATE("&lt;TR&gt;&lt;TD&gt;",K10,"&lt;TD&gt;",L10,"&lt;/TD&gt;&lt;/TR&gt;")</f>
        <v>&lt;TR&gt;&lt;TD&gt;Čermáková Eliška - Kacafírková Agáta&lt;TD&gt;3 : 0 (7,8,6)&lt;/TD&gt;&lt;/TR&gt;</v>
      </c>
    </row>
    <row r="10" spans="1:43" ht="16.5" customHeight="1" thickTop="1" x14ac:dyDescent="0.2">
      <c r="K10" s="3" t="str">
        <f t="shared" si="0"/>
        <v>Čermáková Eliška - Kacafírková Agáta</v>
      </c>
      <c r="L10" s="3" t="str">
        <f t="shared" si="1"/>
        <v>3 : 0 (7,8,6)</v>
      </c>
      <c r="N10" s="3" t="str">
        <f t="shared" si="2"/>
        <v>Dvouhra - Skupina A</v>
      </c>
      <c r="O10" s="3">
        <f>A5</f>
        <v>8</v>
      </c>
      <c r="P10" s="3" t="str">
        <f>IF($O10=0,"bye",VLOOKUP($O10,seznam!$A$2:$C$268,2))</f>
        <v>Čermáková Eliška</v>
      </c>
      <c r="Q10" s="3" t="str">
        <f>IF($O10=0,"",VLOOKUP($O10,seznam!$A$2:$D$268,4))</f>
        <v>SK Dobré</v>
      </c>
      <c r="R10" s="3">
        <f>A8</f>
        <v>2</v>
      </c>
      <c r="S10" s="3" t="str">
        <f>IF($R10=0,"bye",VLOOKUP($R10,seznam!$A$2:$C$268,2))</f>
        <v>Kacafírková Agáta</v>
      </c>
      <c r="T10" s="7"/>
      <c r="U10" s="23" t="s">
        <v>48</v>
      </c>
      <c r="V10" s="24" t="s">
        <v>44</v>
      </c>
      <c r="W10" s="24" t="s">
        <v>43</v>
      </c>
      <c r="X10" s="24"/>
      <c r="Y10" s="25"/>
      <c r="Z10" s="3">
        <f t="shared" si="3"/>
        <v>3</v>
      </c>
      <c r="AA10" s="3">
        <f t="shared" si="4"/>
        <v>0</v>
      </c>
      <c r="AB10" s="3">
        <f t="shared" si="5"/>
        <v>8</v>
      </c>
      <c r="AC10" s="3" t="str">
        <f>IF($AB10=0,"",VLOOKUP($AB10,seznam!$A$2:$C$268,2))</f>
        <v>Čermáková Eliška</v>
      </c>
      <c r="AD10" s="3" t="str">
        <f t="shared" si="6"/>
        <v>3:0 (7,8,6)</v>
      </c>
      <c r="AE10" s="3" t="str">
        <f t="shared" si="7"/>
        <v>3:0 (7,8,6)</v>
      </c>
      <c r="AF10" s="3">
        <f t="shared" si="8"/>
        <v>2</v>
      </c>
      <c r="AG10" s="3">
        <f t="shared" si="9"/>
        <v>1</v>
      </c>
      <c r="AI10" s="3">
        <f t="shared" si="10"/>
        <v>1</v>
      </c>
      <c r="AJ10" s="3">
        <f t="shared" si="11"/>
        <v>1</v>
      </c>
      <c r="AK10" s="3">
        <f t="shared" si="12"/>
        <v>1</v>
      </c>
      <c r="AL10" s="3">
        <f t="shared" si="13"/>
        <v>0</v>
      </c>
      <c r="AM10" s="3">
        <f t="shared" si="14"/>
        <v>0</v>
      </c>
    </row>
    <row r="11" spans="1:43" ht="16.5" customHeight="1" x14ac:dyDescent="0.2">
      <c r="K11" s="3" t="str">
        <f t="shared" si="0"/>
        <v>Krejčová Kateřina - Ferbasová Dorothea</v>
      </c>
      <c r="L11" s="3" t="str">
        <f t="shared" si="1"/>
        <v>0 : 3 (-11,-6,-6)</v>
      </c>
      <c r="N11" s="3" t="str">
        <f t="shared" si="2"/>
        <v>Dvouhra - Skupina A</v>
      </c>
      <c r="O11" s="3">
        <f>A6</f>
        <v>5</v>
      </c>
      <c r="P11" s="3" t="str">
        <f>IF($O11=0,"bye",VLOOKUP($O11,seznam!$A$2:$C$268,2))</f>
        <v>Krejčová Kateřina</v>
      </c>
      <c r="Q11" s="3" t="str">
        <f>IF($O11=0,"",VLOOKUP($O11,seznam!$A$2:$D$268,4))</f>
        <v>Sokol Josefof - Jaroměř</v>
      </c>
      <c r="R11" s="3">
        <f>A7</f>
        <v>4</v>
      </c>
      <c r="S11" s="3" t="str">
        <f>IF($R11=0,"bye",VLOOKUP($R11,seznam!$A$2:$C$268,2))</f>
        <v>Ferbasová Dorothea</v>
      </c>
      <c r="U11" s="23" t="s">
        <v>53</v>
      </c>
      <c r="V11" s="24" t="s">
        <v>55</v>
      </c>
      <c r="W11" s="24" t="s">
        <v>55</v>
      </c>
      <c r="X11" s="24"/>
      <c r="Y11" s="25"/>
      <c r="Z11" s="3">
        <f t="shared" si="3"/>
        <v>0</v>
      </c>
      <c r="AA11" s="3">
        <f t="shared" si="4"/>
        <v>3</v>
      </c>
      <c r="AB11" s="3">
        <f t="shared" si="5"/>
        <v>4</v>
      </c>
      <c r="AC11" s="3" t="str">
        <f>IF($AB11=0,"",VLOOKUP($AB11,seznam!$A$2:$C$268,2))</f>
        <v>Ferbasová Dorothea</v>
      </c>
      <c r="AD11" s="3" t="str">
        <f t="shared" si="6"/>
        <v>3:0 (11,6,6)</v>
      </c>
      <c r="AE11" s="3" t="str">
        <f t="shared" si="7"/>
        <v>3:0 (11,6,6)</v>
      </c>
      <c r="AF11" s="3">
        <f t="shared" si="8"/>
        <v>1</v>
      </c>
      <c r="AG11" s="3">
        <f t="shared" si="9"/>
        <v>2</v>
      </c>
      <c r="AI11" s="3">
        <f t="shared" si="10"/>
        <v>-1</v>
      </c>
      <c r="AJ11" s="3">
        <f t="shared" si="11"/>
        <v>-1</v>
      </c>
      <c r="AK11" s="3">
        <f t="shared" si="12"/>
        <v>-1</v>
      </c>
      <c r="AL11" s="3">
        <f t="shared" si="13"/>
        <v>0</v>
      </c>
      <c r="AM11" s="3">
        <f t="shared" si="14"/>
        <v>0</v>
      </c>
    </row>
    <row r="12" spans="1:43" ht="16.5" customHeight="1" x14ac:dyDescent="0.2">
      <c r="K12" s="3" t="str">
        <f t="shared" si="0"/>
        <v>Kacafírková Agáta - Krejčová Kateřina</v>
      </c>
      <c r="L12" s="3" t="str">
        <f t="shared" si="1"/>
        <v>3 : 0 (10,10,7)</v>
      </c>
      <c r="N12" s="3" t="str">
        <f t="shared" si="2"/>
        <v>Dvouhra - Skupina A</v>
      </c>
      <c r="O12" s="3">
        <f>A8</f>
        <v>2</v>
      </c>
      <c r="P12" s="3" t="str">
        <f>IF($O12=0,"bye",VLOOKUP($O12,seznam!$A$2:$C$268,2))</f>
        <v>Kacafírková Agáta</v>
      </c>
      <c r="Q12" s="3" t="str">
        <f>IF($O12=0,"",VLOOKUP($O12,seznam!$A$2:$D$268,4))</f>
        <v>TJ Chrudim</v>
      </c>
      <c r="R12" s="3">
        <f>A6</f>
        <v>5</v>
      </c>
      <c r="S12" s="3" t="str">
        <f>IF($R12=0,"bye",VLOOKUP($R12,seznam!$A$2:$C$268,2))</f>
        <v>Krejčová Kateřina</v>
      </c>
      <c r="U12" s="23" t="s">
        <v>50</v>
      </c>
      <c r="V12" s="24" t="s">
        <v>50</v>
      </c>
      <c r="W12" s="24" t="s">
        <v>48</v>
      </c>
      <c r="X12" s="24"/>
      <c r="Y12" s="25"/>
      <c r="Z12" s="3">
        <f t="shared" si="3"/>
        <v>3</v>
      </c>
      <c r="AA12" s="3">
        <f t="shared" si="4"/>
        <v>0</v>
      </c>
      <c r="AB12" s="3">
        <f t="shared" si="5"/>
        <v>2</v>
      </c>
      <c r="AC12" s="3" t="str">
        <f>IF($AB12=0,"",VLOOKUP($AB12,seznam!$A$2:$C$268,2))</f>
        <v>Kacafírková Agáta</v>
      </c>
      <c r="AD12" s="3" t="str">
        <f t="shared" si="6"/>
        <v>3:0 (10,10,7)</v>
      </c>
      <c r="AE12" s="3" t="str">
        <f t="shared" si="7"/>
        <v>3:0 (10,10,7)</v>
      </c>
      <c r="AF12" s="3">
        <f t="shared" si="8"/>
        <v>2</v>
      </c>
      <c r="AG12" s="3">
        <f t="shared" si="9"/>
        <v>1</v>
      </c>
      <c r="AI12" s="3">
        <f t="shared" si="10"/>
        <v>1</v>
      </c>
      <c r="AJ12" s="3">
        <f t="shared" si="11"/>
        <v>1</v>
      </c>
      <c r="AK12" s="3">
        <f t="shared" si="12"/>
        <v>1</v>
      </c>
      <c r="AL12" s="3">
        <f t="shared" si="13"/>
        <v>0</v>
      </c>
      <c r="AM12" s="3">
        <f t="shared" si="14"/>
        <v>0</v>
      </c>
    </row>
    <row r="13" spans="1:43" ht="16.5" customHeight="1" thickBot="1" x14ac:dyDescent="0.25">
      <c r="K13" s="3" t="str">
        <f t="shared" si="0"/>
        <v>Nováková Tereza - Čermáková Eliška</v>
      </c>
      <c r="L13" s="3" t="str">
        <f t="shared" si="1"/>
        <v>0 : 3 (-2,-1,-5)</v>
      </c>
      <c r="N13" s="3" t="str">
        <f t="shared" si="2"/>
        <v>Dvouhra - Skupina A</v>
      </c>
      <c r="O13" s="3">
        <f>A9</f>
        <v>17</v>
      </c>
      <c r="P13" s="3" t="str">
        <f>IF($O13=0,"bye",VLOOKUP($O13,seznam!$A$2:$C$268,2))</f>
        <v>Nováková Tereza</v>
      </c>
      <c r="Q13" s="3" t="str">
        <f>IF($O13=0,"",VLOOKUP($O13,seznam!$A$2:$D$268,4))</f>
        <v>Sokol Stěžery</v>
      </c>
      <c r="R13" s="3">
        <f>A5</f>
        <v>8</v>
      </c>
      <c r="S13" s="3" t="str">
        <f>IF($R13=0,"bye",VLOOKUP($R13,seznam!$A$2:$C$268,2))</f>
        <v>Čermáková Eliška</v>
      </c>
      <c r="U13" s="36" t="s">
        <v>56</v>
      </c>
      <c r="V13" s="37" t="s">
        <v>61</v>
      </c>
      <c r="W13" s="37" t="s">
        <v>59</v>
      </c>
      <c r="X13" s="37"/>
      <c r="Y13" s="38"/>
      <c r="Z13" s="3">
        <f t="shared" si="3"/>
        <v>0</v>
      </c>
      <c r="AA13" s="3">
        <f t="shared" si="4"/>
        <v>3</v>
      </c>
      <c r="AB13" s="3">
        <f t="shared" si="5"/>
        <v>8</v>
      </c>
      <c r="AC13" s="3" t="str">
        <f>IF($AB13=0,"",VLOOKUP($AB13,seznam!$A$2:$C$268,2))</f>
        <v>Čermáková Eliška</v>
      </c>
      <c r="AD13" s="3" t="str">
        <f t="shared" si="6"/>
        <v>3:0 (2,1,5)</v>
      </c>
      <c r="AE13" s="3" t="str">
        <f t="shared" si="7"/>
        <v>3:0 (2,1,5)</v>
      </c>
      <c r="AF13" s="3">
        <f t="shared" si="8"/>
        <v>1</v>
      </c>
      <c r="AG13" s="3">
        <f t="shared" si="9"/>
        <v>2</v>
      </c>
      <c r="AI13" s="3">
        <f t="shared" si="10"/>
        <v>-1</v>
      </c>
      <c r="AJ13" s="3">
        <f t="shared" si="11"/>
        <v>-1</v>
      </c>
      <c r="AK13" s="3">
        <f t="shared" si="12"/>
        <v>-1</v>
      </c>
      <c r="AL13" s="3">
        <f t="shared" si="13"/>
        <v>0</v>
      </c>
      <c r="AM13" s="3">
        <f t="shared" si="14"/>
        <v>0</v>
      </c>
    </row>
    <row r="14" spans="1:43" ht="16.5" customHeight="1" thickTop="1" thickBot="1" x14ac:dyDescent="0.35">
      <c r="A14" s="2"/>
      <c r="B14" s="2"/>
      <c r="C14" s="4"/>
      <c r="D14" s="2"/>
      <c r="E14" s="2"/>
      <c r="F14" s="2"/>
      <c r="G14" s="2"/>
      <c r="H14" s="5"/>
      <c r="L14" s="6"/>
      <c r="N14" s="7" t="str">
        <f>B15</f>
        <v>Skupina B</v>
      </c>
      <c r="O14" s="7" t="s">
        <v>3</v>
      </c>
      <c r="P14" s="7" t="s">
        <v>25</v>
      </c>
      <c r="Q14" s="7" t="s">
        <v>4</v>
      </c>
      <c r="R14" s="7" t="s">
        <v>3</v>
      </c>
      <c r="S14" s="7" t="s">
        <v>26</v>
      </c>
      <c r="T14" s="7" t="s">
        <v>4</v>
      </c>
      <c r="U14" s="8" t="s">
        <v>5</v>
      </c>
      <c r="V14" s="8" t="s">
        <v>6</v>
      </c>
      <c r="W14" s="8" t="s">
        <v>7</v>
      </c>
      <c r="X14" s="8" t="s">
        <v>8</v>
      </c>
      <c r="Y14" s="8" t="s">
        <v>9</v>
      </c>
      <c r="Z14" s="7" t="s">
        <v>10</v>
      </c>
      <c r="AA14" s="7" t="s">
        <v>11</v>
      </c>
      <c r="AB14" s="7" t="s">
        <v>12</v>
      </c>
    </row>
    <row r="15" spans="1:43" ht="16.5" customHeight="1" thickTop="1" thickBot="1" x14ac:dyDescent="0.25">
      <c r="A15" s="9"/>
      <c r="B15" s="10" t="s">
        <v>18</v>
      </c>
      <c r="C15" s="11">
        <v>1</v>
      </c>
      <c r="D15" s="12">
        <v>2</v>
      </c>
      <c r="E15" s="12">
        <v>3</v>
      </c>
      <c r="F15" s="39">
        <v>4</v>
      </c>
      <c r="G15" s="13">
        <v>5</v>
      </c>
      <c r="H15" s="14" t="s">
        <v>15</v>
      </c>
      <c r="I15" s="13" t="s">
        <v>16</v>
      </c>
      <c r="K15" s="3" t="str">
        <f t="shared" ref="K15:K24" si="15">CONCATENATE(P15," - ",S15)</f>
        <v>Čápová Ella - bye</v>
      </c>
      <c r="L15" s="3" t="str">
        <f t="shared" ref="L15:L24" si="16">IF(SUM(Z15:AA15)=0,AE15,CONCATENATE(Z15," : ",AA15," (",U15,",",V15,",",W15,IF(Z15+AA15&gt;3,",",""),X15,IF(Z15+AA15&gt;4,",",""),Y15,")"))</f>
        <v/>
      </c>
      <c r="N15" s="3" t="str">
        <f>CONCATENATE("Dvouhra - Skupina B")</f>
        <v>Dvouhra - Skupina B</v>
      </c>
      <c r="O15" s="3">
        <f>A17</f>
        <v>6</v>
      </c>
      <c r="P15" s="3" t="str">
        <f>IF($O15=0,"bye",VLOOKUP($O15,seznam!$A$2:$C$268,2))</f>
        <v>Čápová Ella</v>
      </c>
      <c r="Q15" s="3" t="str">
        <f>IF($O15=0,"",VLOOKUP($O15,seznam!$A$2:$D$268,4))</f>
        <v>Sokol Josefof - Jaroměř</v>
      </c>
      <c r="R15" s="3">
        <f>A20</f>
        <v>0</v>
      </c>
      <c r="S15" s="3" t="str">
        <f>IF($R15=0,"bye",VLOOKUP($R15,seznam!$A$2:$C$268,2))</f>
        <v>bye</v>
      </c>
      <c r="T15" s="3" t="str">
        <f>IF($R15=0,"",VLOOKUP($R15,seznam!$A$2:$D$268,4))</f>
        <v/>
      </c>
      <c r="U15" s="15"/>
      <c r="V15" s="16"/>
      <c r="W15" s="16"/>
      <c r="X15" s="16"/>
      <c r="Y15" s="17"/>
      <c r="Z15" s="3">
        <f t="shared" ref="Z15:Z24" si="17">COUNTIF(AI15:AM15,"&gt;0")</f>
        <v>0</v>
      </c>
      <c r="AA15" s="3">
        <f t="shared" ref="AA15:AA24" si="18">COUNTIF(AI15:AM15,"&lt;0")</f>
        <v>0</v>
      </c>
      <c r="AB15" s="3">
        <f t="shared" ref="AB15:AB24" si="19">IF(Z15=AA15,0,IF(Z15&gt;AA15,O15,R15))</f>
        <v>0</v>
      </c>
      <c r="AC15" s="3" t="str">
        <f>IF($AB15=0,"",VLOOKUP($AB15,seznam!$A$2:$C$268,2))</f>
        <v/>
      </c>
      <c r="AD15" s="3" t="str">
        <f t="shared" ref="AD15:AD24" si="20">IF(Z15=AA15,"",IF(Z15&gt;AA15,CONCATENATE(Z15,":",AA15," (",U15,",",V15,",",W15,IF(SUM(Z15:AA15)&gt;3,",",""),X15,IF(SUM(Z15:AA15)&gt;4,",",""),Y15,")"),CONCATENATE(AA15,":",Z15," (",-U15,",",-V15,",",-W15,IF(SUM(Z15:AA15)&gt;3,CONCATENATE(",",-X15),""),IF(SUM(Z15:AA15)&gt;4,CONCATENATE(",",-Y15),""),")")))</f>
        <v/>
      </c>
      <c r="AE15" s="3" t="str">
        <f t="shared" ref="AE15:AE24" si="21">IF(SUM(Z15:AA15)=0,"",AD15)</f>
        <v/>
      </c>
      <c r="AF15" s="3">
        <f t="shared" ref="AF15:AF24" si="22">IF(U15="",0,IF(Z15&gt;AA15,2,1))</f>
        <v>0</v>
      </c>
      <c r="AG15" s="3">
        <f t="shared" ref="AG15:AG24" si="23">IF(U15="",0,IF(AA15&gt;Z15,2,1))</f>
        <v>0</v>
      </c>
      <c r="AI15" s="3">
        <f t="shared" ref="AI15:AI24" si="24">IF(U15="",0,IF(MID(U15,1,1)="-",-1,1))</f>
        <v>0</v>
      </c>
      <c r="AJ15" s="3">
        <f t="shared" ref="AJ15:AJ24" si="25">IF(V15="",0,IF(MID(V15,1,1)="-",-1,1))</f>
        <v>0</v>
      </c>
      <c r="AK15" s="3">
        <f t="shared" ref="AK15:AK24" si="26">IF(W15="",0,IF(MID(W15,1,1)="-",-1,1))</f>
        <v>0</v>
      </c>
      <c r="AL15" s="3">
        <f t="shared" ref="AL15:AL24" si="27">IF(X15="",0,IF(MID(X15,1,1)="-",-1,1))</f>
        <v>0</v>
      </c>
      <c r="AM15" s="3">
        <f t="shared" ref="AM15:AM24" si="28">IF(Y15="",0,IF(MID(Y15,1,1)="-",-1,1))</f>
        <v>0</v>
      </c>
    </row>
    <row r="16" spans="1:43" ht="16.5" customHeight="1" thickTop="1" x14ac:dyDescent="0.2">
      <c r="A16" s="80">
        <v>14</v>
      </c>
      <c r="B16" s="18" t="str">
        <f>IF($A16="","",CONCATENATE(VLOOKUP($A16,seznam!$A$2:$B$268,2)," (",VLOOKUP($A16,seznam!$A$2:$E$269,4),")"))</f>
        <v>Trunečková Anežka (Sokol HK)</v>
      </c>
      <c r="C16" s="19" t="s">
        <v>17</v>
      </c>
      <c r="D16" s="20" t="str">
        <f>IF(Z18+AA18=0,"",CONCATENATE(Z18,":",AA18))</f>
        <v>3:0</v>
      </c>
      <c r="E16" s="20" t="str">
        <f>IF(Z19+AA19=0,"",CONCATENATE(AA19,":",Z19))</f>
        <v>0:3</v>
      </c>
      <c r="F16" s="20" t="str">
        <f>IF(Z21+AA21=0,"",CONCATENATE(Z21,":",AA21))</f>
        <v>3:0</v>
      </c>
      <c r="G16" s="21"/>
      <c r="H16" s="22">
        <v>5</v>
      </c>
      <c r="I16" s="21" t="s">
        <v>82</v>
      </c>
      <c r="K16" s="3" t="str">
        <f t="shared" si="15"/>
        <v>Kovaříčková Tereza - Mrkosová Kateřina</v>
      </c>
      <c r="L16" s="3" t="str">
        <f t="shared" si="16"/>
        <v>3 : 0 (9,4,3)</v>
      </c>
      <c r="N16" s="3" t="str">
        <f t="shared" ref="N16:N24" si="29">CONCATENATE("Dvouhra - Skupina B")</f>
        <v>Dvouhra - Skupina B</v>
      </c>
      <c r="O16" s="3">
        <f>A18</f>
        <v>7</v>
      </c>
      <c r="P16" s="3" t="str">
        <f>IF($O16=0,"bye",VLOOKUP($O16,seznam!$A$2:$C$268,2))</f>
        <v>Kovaříčková Tereza</v>
      </c>
      <c r="Q16" s="3" t="str">
        <f>IF($O16=0,"",VLOOKUP($O16,seznam!$A$2:$D$268,4))</f>
        <v>SK Dobré</v>
      </c>
      <c r="R16" s="3">
        <f>A19</f>
        <v>1</v>
      </c>
      <c r="S16" s="3" t="str">
        <f>IF($R16=0,"bye",VLOOKUP($R16,seznam!$A$2:$C$268,2))</f>
        <v>Mrkosová Kateřina</v>
      </c>
      <c r="T16" s="3" t="str">
        <f>IF($R16=0,"",VLOOKUP($R16,seznam!$A$2:$D$268,4))</f>
        <v>US Choceň</v>
      </c>
      <c r="U16" s="23" t="s">
        <v>46</v>
      </c>
      <c r="V16" s="24" t="s">
        <v>47</v>
      </c>
      <c r="W16" s="24" t="s">
        <v>41</v>
      </c>
      <c r="X16" s="24"/>
      <c r="Y16" s="25"/>
      <c r="Z16" s="3">
        <f t="shared" si="17"/>
        <v>3</v>
      </c>
      <c r="AA16" s="3">
        <f t="shared" si="18"/>
        <v>0</v>
      </c>
      <c r="AB16" s="3">
        <f t="shared" si="19"/>
        <v>7</v>
      </c>
      <c r="AC16" s="3" t="str">
        <f>IF($AB16=0,"",VLOOKUP($AB16,seznam!$A$2:$C$268,2))</f>
        <v>Kovaříčková Tereza</v>
      </c>
      <c r="AD16" s="3" t="str">
        <f t="shared" si="20"/>
        <v>3:0 (9,4,3)</v>
      </c>
      <c r="AE16" s="3" t="str">
        <f t="shared" si="21"/>
        <v>3:0 (9,4,3)</v>
      </c>
      <c r="AF16" s="3">
        <f t="shared" si="22"/>
        <v>2</v>
      </c>
      <c r="AG16" s="3">
        <f t="shared" si="23"/>
        <v>1</v>
      </c>
      <c r="AI16" s="3">
        <f t="shared" si="24"/>
        <v>1</v>
      </c>
      <c r="AJ16" s="3">
        <f t="shared" si="25"/>
        <v>1</v>
      </c>
      <c r="AK16" s="3">
        <f t="shared" si="26"/>
        <v>1</v>
      </c>
      <c r="AL16" s="3">
        <f t="shared" si="27"/>
        <v>0</v>
      </c>
      <c r="AM16" s="3">
        <f t="shared" si="28"/>
        <v>0</v>
      </c>
    </row>
    <row r="17" spans="1:39" ht="16.5" customHeight="1" x14ac:dyDescent="0.2">
      <c r="A17" s="81">
        <v>6</v>
      </c>
      <c r="B17" s="26" t="str">
        <f>IF($A17="","",CONCATENATE(VLOOKUP($A17,seznam!$A$2:$B$268,2)," (",VLOOKUP($A17,seznam!$A$2:$E$269,4),")"))</f>
        <v>Čápová Ella (Sokol Josefof - Jaroměř)</v>
      </c>
      <c r="C17" s="27" t="str">
        <f>IF(Z18+AA18=0,"",CONCATENATE(AA18,":",Z18))</f>
        <v>0:3</v>
      </c>
      <c r="D17" s="28" t="s">
        <v>17</v>
      </c>
      <c r="E17" s="28" t="str">
        <f>IF(Z22+AA22=0,"",CONCATENATE(Z22,":",AA22))</f>
        <v>0:3</v>
      </c>
      <c r="F17" s="20" t="str">
        <f>IF(Z23+AA23=0,"",CONCATENATE(AA23,":",Z23))</f>
        <v>3:1</v>
      </c>
      <c r="G17" s="29"/>
      <c r="H17" s="30">
        <v>4</v>
      </c>
      <c r="I17" s="29" t="s">
        <v>83</v>
      </c>
      <c r="K17" s="3" t="str">
        <f t="shared" si="15"/>
        <v>bye - Kovaříčková Tereza</v>
      </c>
      <c r="L17" s="3" t="str">
        <f t="shared" si="16"/>
        <v/>
      </c>
      <c r="N17" s="3" t="str">
        <f t="shared" si="29"/>
        <v>Dvouhra - Skupina B</v>
      </c>
      <c r="O17" s="3">
        <f>A20</f>
        <v>0</v>
      </c>
      <c r="P17" s="3" t="str">
        <f>IF($O17=0,"bye",VLOOKUP($O17,seznam!$A$2:$C$268,2))</f>
        <v>bye</v>
      </c>
      <c r="Q17" s="3" t="str">
        <f>IF($O17=0,"",VLOOKUP($O17,seznam!$A$2:$D$268,4))</f>
        <v/>
      </c>
      <c r="R17" s="3">
        <f>A18</f>
        <v>7</v>
      </c>
      <c r="S17" s="3" t="str">
        <f>IF($R17=0,"bye",VLOOKUP($R17,seznam!$A$2:$C$268,2))</f>
        <v>Kovaříčková Tereza</v>
      </c>
      <c r="T17" s="3" t="str">
        <f>IF($R17=0,"",VLOOKUP($R17,seznam!$A$2:$D$268,4))</f>
        <v>SK Dobré</v>
      </c>
      <c r="U17" s="23"/>
      <c r="V17" s="24"/>
      <c r="W17" s="24"/>
      <c r="X17" s="24"/>
      <c r="Y17" s="25"/>
      <c r="Z17" s="3">
        <f t="shared" si="17"/>
        <v>0</v>
      </c>
      <c r="AA17" s="3">
        <f t="shared" si="18"/>
        <v>0</v>
      </c>
      <c r="AB17" s="3">
        <f t="shared" si="19"/>
        <v>0</v>
      </c>
      <c r="AC17" s="3" t="str">
        <f>IF($AB17=0,"",VLOOKUP($AB17,seznam!$A$2:$C$268,2))</f>
        <v/>
      </c>
      <c r="AD17" s="3" t="str">
        <f t="shared" si="20"/>
        <v/>
      </c>
      <c r="AE17" s="3" t="str">
        <f t="shared" si="21"/>
        <v/>
      </c>
      <c r="AF17" s="3">
        <f t="shared" si="22"/>
        <v>0</v>
      </c>
      <c r="AG17" s="3">
        <f t="shared" si="23"/>
        <v>0</v>
      </c>
      <c r="AI17" s="3">
        <f t="shared" si="24"/>
        <v>0</v>
      </c>
      <c r="AJ17" s="3">
        <f t="shared" si="25"/>
        <v>0</v>
      </c>
      <c r="AK17" s="3">
        <f t="shared" si="26"/>
        <v>0</v>
      </c>
      <c r="AL17" s="3">
        <f t="shared" si="27"/>
        <v>0</v>
      </c>
      <c r="AM17" s="3">
        <f t="shared" si="28"/>
        <v>0</v>
      </c>
    </row>
    <row r="18" spans="1:39" ht="16.5" customHeight="1" x14ac:dyDescent="0.2">
      <c r="A18" s="81">
        <v>7</v>
      </c>
      <c r="B18" s="26" t="str">
        <f>IF($A18="","",CONCATENATE(VLOOKUP($A18,seznam!$A$2:$B$268,2)," (",VLOOKUP($A18,seznam!$A$2:$E$269,4),")"))</f>
        <v>Kovaříčková Tereza (SK Dobré)</v>
      </c>
      <c r="C18" s="27" t="str">
        <f>IF(Z19+AA19=0,"",CONCATENATE(Z19,":",AA19))</f>
        <v>3:0</v>
      </c>
      <c r="D18" s="28" t="str">
        <f>IF(Z22+AA22=0,"",CONCATENATE(AA22,":",Z22))</f>
        <v>3:0</v>
      </c>
      <c r="E18" s="28" t="s">
        <v>17</v>
      </c>
      <c r="F18" s="20" t="str">
        <f>IF(Z16+AA16=0,"",CONCATENATE(Z16,":",AA16))</f>
        <v>3:0</v>
      </c>
      <c r="G18" s="29"/>
      <c r="H18" s="30">
        <v>6</v>
      </c>
      <c r="I18" s="29" t="s">
        <v>80</v>
      </c>
      <c r="K18" s="3" t="str">
        <f t="shared" si="15"/>
        <v>Trunečková Anežka - Čápová Ella</v>
      </c>
      <c r="L18" s="3" t="str">
        <f t="shared" si="16"/>
        <v>3 : 0 (1,7,6)</v>
      </c>
      <c r="N18" s="3" t="str">
        <f t="shared" si="29"/>
        <v>Dvouhra - Skupina B</v>
      </c>
      <c r="O18" s="3">
        <f>A16</f>
        <v>14</v>
      </c>
      <c r="P18" s="3" t="str">
        <f>IF($O18=0,"bye",VLOOKUP($O18,seznam!$A$2:$C$268,2))</f>
        <v>Trunečková Anežka</v>
      </c>
      <c r="Q18" s="3" t="str">
        <f>IF($O18=0,"",VLOOKUP($O18,seznam!$A$2:$D$268,4))</f>
        <v>Sokol HK</v>
      </c>
      <c r="R18" s="3">
        <f>A17</f>
        <v>6</v>
      </c>
      <c r="S18" s="3" t="str">
        <f>IF($R18=0,"bye",VLOOKUP($R18,seznam!$A$2:$C$268,2))</f>
        <v>Čápová Ella</v>
      </c>
      <c r="T18" s="3" t="str">
        <f>IF($R18=0,"",VLOOKUP($R18,seznam!$A$2:$D$268,4))</f>
        <v>Sokol Josefof - Jaroměř</v>
      </c>
      <c r="U18" s="23" t="s">
        <v>51</v>
      </c>
      <c r="V18" s="24" t="s">
        <v>48</v>
      </c>
      <c r="W18" s="24" t="s">
        <v>43</v>
      </c>
      <c r="X18" s="24"/>
      <c r="Y18" s="25"/>
      <c r="Z18" s="3">
        <f t="shared" si="17"/>
        <v>3</v>
      </c>
      <c r="AA18" s="3">
        <f t="shared" si="18"/>
        <v>0</v>
      </c>
      <c r="AB18" s="3">
        <f t="shared" si="19"/>
        <v>14</v>
      </c>
      <c r="AC18" s="3" t="str">
        <f>IF($AB18=0,"",VLOOKUP($AB18,seznam!$A$2:$C$268,2))</f>
        <v>Trunečková Anežka</v>
      </c>
      <c r="AD18" s="3" t="str">
        <f t="shared" si="20"/>
        <v>3:0 (1,7,6)</v>
      </c>
      <c r="AE18" s="3" t="str">
        <f t="shared" si="21"/>
        <v>3:0 (1,7,6)</v>
      </c>
      <c r="AF18" s="3">
        <f t="shared" si="22"/>
        <v>2</v>
      </c>
      <c r="AG18" s="3">
        <f t="shared" si="23"/>
        <v>1</v>
      </c>
      <c r="AI18" s="3">
        <f t="shared" si="24"/>
        <v>1</v>
      </c>
      <c r="AJ18" s="3">
        <f t="shared" si="25"/>
        <v>1</v>
      </c>
      <c r="AK18" s="3">
        <f t="shared" si="26"/>
        <v>1</v>
      </c>
      <c r="AL18" s="3">
        <f t="shared" si="27"/>
        <v>0</v>
      </c>
      <c r="AM18" s="3">
        <f t="shared" si="28"/>
        <v>0</v>
      </c>
    </row>
    <row r="19" spans="1:39" ht="16.5" customHeight="1" x14ac:dyDescent="0.2">
      <c r="A19" s="83">
        <v>1</v>
      </c>
      <c r="B19" s="26" t="str">
        <f>IF($A19="","",CONCATENATE(VLOOKUP($A19,seznam!$A$2:$B$268,2)," (",VLOOKUP($A19,seznam!$A$2:$E$269,4),")"))</f>
        <v>Mrkosová Kateřina (US Choceň)</v>
      </c>
      <c r="C19" s="27" t="str">
        <f>IF(Z21+AA21=0,"",CONCATENATE(AA21,":",Z21))</f>
        <v>0:3</v>
      </c>
      <c r="D19" s="28" t="str">
        <f>IF(Z23+AA23=0,"",CONCATENATE(Z23,":",AA23))</f>
        <v>1:3</v>
      </c>
      <c r="E19" s="28" t="str">
        <f>IF(Z16+AA16=0,"",CONCATENATE(AA16,":",Z16))</f>
        <v>0:3</v>
      </c>
      <c r="F19" s="28" t="s">
        <v>17</v>
      </c>
      <c r="G19" s="29"/>
      <c r="H19" s="30">
        <v>3</v>
      </c>
      <c r="I19" s="40" t="s">
        <v>81</v>
      </c>
      <c r="K19" s="3" t="str">
        <f t="shared" si="15"/>
        <v>Kovaříčková Tereza - Trunečková Anežka</v>
      </c>
      <c r="L19" s="3" t="str">
        <f t="shared" si="16"/>
        <v>3 : 0 (7,9,8)</v>
      </c>
      <c r="N19" s="3" t="str">
        <f t="shared" si="29"/>
        <v>Dvouhra - Skupina B</v>
      </c>
      <c r="O19" s="3">
        <f>A18</f>
        <v>7</v>
      </c>
      <c r="P19" s="3" t="str">
        <f>IF($O19=0,"bye",VLOOKUP($O19,seznam!$A$2:$C$268,2))</f>
        <v>Kovaříčková Tereza</v>
      </c>
      <c r="Q19" s="3" t="str">
        <f>IF($O19=0,"",VLOOKUP($O19,seznam!$A$2:$D$268,4))</f>
        <v>SK Dobré</v>
      </c>
      <c r="R19" s="3">
        <f>A16</f>
        <v>14</v>
      </c>
      <c r="S19" s="3" t="str">
        <f>IF($R19=0,"bye",VLOOKUP($R19,seznam!$A$2:$C$268,2))</f>
        <v>Trunečková Anežka</v>
      </c>
      <c r="T19" s="3" t="str">
        <f>IF($R19=0,"",VLOOKUP($R19,seznam!$A$2:$D$268,4))</f>
        <v>Sokol HK</v>
      </c>
      <c r="U19" s="23" t="s">
        <v>48</v>
      </c>
      <c r="V19" s="24" t="s">
        <v>46</v>
      </c>
      <c r="W19" s="24" t="s">
        <v>44</v>
      </c>
      <c r="X19" s="24"/>
      <c r="Y19" s="25"/>
      <c r="Z19" s="3">
        <f t="shared" si="17"/>
        <v>3</v>
      </c>
      <c r="AA19" s="3">
        <f t="shared" si="18"/>
        <v>0</v>
      </c>
      <c r="AB19" s="3">
        <f t="shared" si="19"/>
        <v>7</v>
      </c>
      <c r="AC19" s="3" t="str">
        <f>IF($AB19=0,"",VLOOKUP($AB19,seznam!$A$2:$C$268,2))</f>
        <v>Kovaříčková Tereza</v>
      </c>
      <c r="AD19" s="3" t="str">
        <f t="shared" si="20"/>
        <v>3:0 (7,9,8)</v>
      </c>
      <c r="AE19" s="3" t="str">
        <f t="shared" si="21"/>
        <v>3:0 (7,9,8)</v>
      </c>
      <c r="AF19" s="3">
        <f t="shared" si="22"/>
        <v>2</v>
      </c>
      <c r="AG19" s="3">
        <f t="shared" si="23"/>
        <v>1</v>
      </c>
      <c r="AI19" s="3">
        <f t="shared" si="24"/>
        <v>1</v>
      </c>
      <c r="AJ19" s="3">
        <f t="shared" si="25"/>
        <v>1</v>
      </c>
      <c r="AK19" s="3">
        <f t="shared" si="26"/>
        <v>1</v>
      </c>
      <c r="AL19" s="3">
        <f t="shared" si="27"/>
        <v>0</v>
      </c>
      <c r="AM19" s="3">
        <f t="shared" si="28"/>
        <v>0</v>
      </c>
    </row>
    <row r="20" spans="1:39" ht="16.5" customHeight="1" thickBot="1" x14ac:dyDescent="0.25">
      <c r="A20" s="82"/>
      <c r="B20" s="31" t="str">
        <f>IF($A20="","",CONCATENATE(VLOOKUP($A20,seznam!$A$2:$B$268,2)," (",VLOOKUP($A20,seznam!$A$2:$E$269,4),")"))</f>
        <v/>
      </c>
      <c r="C20" s="32"/>
      <c r="D20" s="33"/>
      <c r="E20" s="33"/>
      <c r="F20" s="41"/>
      <c r="G20" s="34"/>
      <c r="H20" s="35"/>
      <c r="I20" s="34"/>
      <c r="K20" s="3" t="str">
        <f t="shared" si="15"/>
        <v>Mrkosová Kateřina - bye</v>
      </c>
      <c r="L20" s="3" t="str">
        <f t="shared" si="16"/>
        <v/>
      </c>
      <c r="N20" s="3" t="str">
        <f t="shared" si="29"/>
        <v>Dvouhra - Skupina B</v>
      </c>
      <c r="O20" s="3">
        <f>A19</f>
        <v>1</v>
      </c>
      <c r="P20" s="3" t="str">
        <f>IF($O20=0,"bye",VLOOKUP($O20,seznam!$A$2:$C$268,2))</f>
        <v>Mrkosová Kateřina</v>
      </c>
      <c r="Q20" s="3" t="str">
        <f>IF($O20=0,"",VLOOKUP($O20,seznam!$A$2:$D$268,4))</f>
        <v>US Choceň</v>
      </c>
      <c r="R20" s="3">
        <f>A20</f>
        <v>0</v>
      </c>
      <c r="S20" s="3" t="str">
        <f>IF($R20=0,"bye",VLOOKUP($R20,seznam!$A$2:$C$268,2))</f>
        <v>bye</v>
      </c>
      <c r="T20" s="3" t="str">
        <f>IF($R20=0,"",VLOOKUP($R20,seznam!$A$2:$D$268,4))</f>
        <v/>
      </c>
      <c r="U20" s="23"/>
      <c r="V20" s="24"/>
      <c r="W20" s="24"/>
      <c r="X20" s="24"/>
      <c r="Y20" s="25"/>
      <c r="Z20" s="3">
        <f t="shared" si="17"/>
        <v>0</v>
      </c>
      <c r="AA20" s="3">
        <f t="shared" si="18"/>
        <v>0</v>
      </c>
      <c r="AB20" s="3">
        <f t="shared" si="19"/>
        <v>0</v>
      </c>
      <c r="AC20" s="3" t="str">
        <f>IF($AB20=0,"",VLOOKUP($AB20,seznam!$A$2:$C$268,2))</f>
        <v/>
      </c>
      <c r="AD20" s="3" t="str">
        <f t="shared" si="20"/>
        <v/>
      </c>
      <c r="AE20" s="3" t="str">
        <f t="shared" si="21"/>
        <v/>
      </c>
      <c r="AF20" s="3">
        <f t="shared" si="22"/>
        <v>0</v>
      </c>
      <c r="AG20" s="3">
        <f t="shared" si="23"/>
        <v>0</v>
      </c>
      <c r="AI20" s="3">
        <f t="shared" si="24"/>
        <v>0</v>
      </c>
      <c r="AJ20" s="3">
        <f t="shared" si="25"/>
        <v>0</v>
      </c>
      <c r="AK20" s="3">
        <f t="shared" si="26"/>
        <v>0</v>
      </c>
      <c r="AL20" s="3">
        <f t="shared" si="27"/>
        <v>0</v>
      </c>
      <c r="AM20" s="3">
        <f t="shared" si="28"/>
        <v>0</v>
      </c>
    </row>
    <row r="21" spans="1:39" ht="16.5" customHeight="1" thickTop="1" x14ac:dyDescent="0.2">
      <c r="K21" s="3" t="str">
        <f t="shared" si="15"/>
        <v>Trunečková Anežka - Mrkosová Kateřina</v>
      </c>
      <c r="L21" s="3" t="str">
        <f t="shared" si="16"/>
        <v>3 : 0 (2,3,1)</v>
      </c>
      <c r="N21" s="3" t="str">
        <f t="shared" si="29"/>
        <v>Dvouhra - Skupina B</v>
      </c>
      <c r="O21" s="3">
        <f>A16</f>
        <v>14</v>
      </c>
      <c r="P21" s="3" t="str">
        <f>IF($O21=0,"bye",VLOOKUP($O21,seznam!$A$2:$C$268,2))</f>
        <v>Trunečková Anežka</v>
      </c>
      <c r="Q21" s="3" t="str">
        <f>IF($O21=0,"",VLOOKUP($O21,seznam!$A$2:$D$268,4))</f>
        <v>Sokol HK</v>
      </c>
      <c r="R21" s="3">
        <f>A19</f>
        <v>1</v>
      </c>
      <c r="S21" s="3" t="str">
        <f>IF($R21=0,"bye",VLOOKUP($R21,seznam!$A$2:$C$268,2))</f>
        <v>Mrkosová Kateřina</v>
      </c>
      <c r="T21" s="7"/>
      <c r="U21" s="23" t="s">
        <v>45</v>
      </c>
      <c r="V21" s="24" t="s">
        <v>41</v>
      </c>
      <c r="W21" s="24" t="s">
        <v>51</v>
      </c>
      <c r="X21" s="24"/>
      <c r="Y21" s="25"/>
      <c r="Z21" s="3">
        <f t="shared" si="17"/>
        <v>3</v>
      </c>
      <c r="AA21" s="3">
        <f t="shared" si="18"/>
        <v>0</v>
      </c>
      <c r="AB21" s="3">
        <f t="shared" si="19"/>
        <v>14</v>
      </c>
      <c r="AC21" s="3" t="str">
        <f>IF($AB21=0,"",VLOOKUP($AB21,seznam!$A$2:$C$268,2))</f>
        <v>Trunečková Anežka</v>
      </c>
      <c r="AD21" s="3" t="str">
        <f t="shared" si="20"/>
        <v>3:0 (2,3,1)</v>
      </c>
      <c r="AE21" s="3" t="str">
        <f t="shared" si="21"/>
        <v>3:0 (2,3,1)</v>
      </c>
      <c r="AF21" s="3">
        <f t="shared" si="22"/>
        <v>2</v>
      </c>
      <c r="AG21" s="3">
        <f t="shared" si="23"/>
        <v>1</v>
      </c>
      <c r="AI21" s="3">
        <f t="shared" si="24"/>
        <v>1</v>
      </c>
      <c r="AJ21" s="3">
        <f t="shared" si="25"/>
        <v>1</v>
      </c>
      <c r="AK21" s="3">
        <f t="shared" si="26"/>
        <v>1</v>
      </c>
      <c r="AL21" s="3">
        <f t="shared" si="27"/>
        <v>0</v>
      </c>
      <c r="AM21" s="3">
        <f t="shared" si="28"/>
        <v>0</v>
      </c>
    </row>
    <row r="22" spans="1:39" ht="16.5" customHeight="1" x14ac:dyDescent="0.2">
      <c r="K22" s="3" t="str">
        <f t="shared" si="15"/>
        <v>Čápová Ella - Kovaříčková Tereza</v>
      </c>
      <c r="L22" s="3" t="str">
        <f t="shared" si="16"/>
        <v>0 : 3 (-3,-1,-3)</v>
      </c>
      <c r="N22" s="3" t="str">
        <f t="shared" si="29"/>
        <v>Dvouhra - Skupina B</v>
      </c>
      <c r="O22" s="3">
        <f>A17</f>
        <v>6</v>
      </c>
      <c r="P22" s="3" t="str">
        <f>IF($O22=0,"bye",VLOOKUP($O22,seznam!$A$2:$C$268,2))</f>
        <v>Čápová Ella</v>
      </c>
      <c r="Q22" s="3" t="str">
        <f>IF($O22=0,"",VLOOKUP($O22,seznam!$A$2:$D$268,4))</f>
        <v>Sokol Josefof - Jaroměř</v>
      </c>
      <c r="R22" s="3">
        <f>A18</f>
        <v>7</v>
      </c>
      <c r="S22" s="3" t="str">
        <f>IF($R22=0,"bye",VLOOKUP($R22,seznam!$A$2:$C$268,2))</f>
        <v>Kovaříčková Tereza</v>
      </c>
      <c r="U22" s="23" t="s">
        <v>54</v>
      </c>
      <c r="V22" s="24" t="s">
        <v>61</v>
      </c>
      <c r="W22" s="24" t="s">
        <v>54</v>
      </c>
      <c r="X22" s="24"/>
      <c r="Y22" s="25"/>
      <c r="Z22" s="3">
        <f t="shared" si="17"/>
        <v>0</v>
      </c>
      <c r="AA22" s="3">
        <f t="shared" si="18"/>
        <v>3</v>
      </c>
      <c r="AB22" s="3">
        <f t="shared" si="19"/>
        <v>7</v>
      </c>
      <c r="AC22" s="3" t="str">
        <f>IF($AB22=0,"",VLOOKUP($AB22,seznam!$A$2:$C$268,2))</f>
        <v>Kovaříčková Tereza</v>
      </c>
      <c r="AD22" s="3" t="str">
        <f t="shared" si="20"/>
        <v>3:0 (3,1,3)</v>
      </c>
      <c r="AE22" s="3" t="str">
        <f t="shared" si="21"/>
        <v>3:0 (3,1,3)</v>
      </c>
      <c r="AF22" s="3">
        <f t="shared" si="22"/>
        <v>1</v>
      </c>
      <c r="AG22" s="3">
        <f t="shared" si="23"/>
        <v>2</v>
      </c>
      <c r="AI22" s="3">
        <f t="shared" si="24"/>
        <v>-1</v>
      </c>
      <c r="AJ22" s="3">
        <f t="shared" si="25"/>
        <v>-1</v>
      </c>
      <c r="AK22" s="3">
        <f t="shared" si="26"/>
        <v>-1</v>
      </c>
      <c r="AL22" s="3">
        <f t="shared" si="27"/>
        <v>0</v>
      </c>
      <c r="AM22" s="3">
        <f t="shared" si="28"/>
        <v>0</v>
      </c>
    </row>
    <row r="23" spans="1:39" ht="16.5" customHeight="1" x14ac:dyDescent="0.2">
      <c r="K23" s="3" t="str">
        <f t="shared" si="15"/>
        <v>Mrkosová Kateřina - Čápová Ella</v>
      </c>
      <c r="L23" s="3" t="str">
        <f t="shared" si="16"/>
        <v>1 : 3 (-2,-6,9,-10)</v>
      </c>
      <c r="N23" s="3" t="str">
        <f t="shared" si="29"/>
        <v>Dvouhra - Skupina B</v>
      </c>
      <c r="O23" s="3">
        <f>A19</f>
        <v>1</v>
      </c>
      <c r="P23" s="3" t="str">
        <f>IF($O23=0,"bye",VLOOKUP($O23,seznam!$A$2:$C$268,2))</f>
        <v>Mrkosová Kateřina</v>
      </c>
      <c r="Q23" s="3" t="str">
        <f>IF($O23=0,"",VLOOKUP($O23,seznam!$A$2:$D$268,4))</f>
        <v>US Choceň</v>
      </c>
      <c r="R23" s="3">
        <f>A17</f>
        <v>6</v>
      </c>
      <c r="S23" s="3" t="str">
        <f>IF($R23=0,"bye",VLOOKUP($R23,seznam!$A$2:$C$268,2))</f>
        <v>Čápová Ella</v>
      </c>
      <c r="U23" s="23" t="s">
        <v>56</v>
      </c>
      <c r="V23" s="24" t="s">
        <v>55</v>
      </c>
      <c r="W23" s="24" t="s">
        <v>46</v>
      </c>
      <c r="X23" s="24" t="s">
        <v>60</v>
      </c>
      <c r="Y23" s="25"/>
      <c r="Z23" s="3">
        <f t="shared" si="17"/>
        <v>1</v>
      </c>
      <c r="AA23" s="3">
        <f t="shared" si="18"/>
        <v>3</v>
      </c>
      <c r="AB23" s="3">
        <f t="shared" si="19"/>
        <v>6</v>
      </c>
      <c r="AC23" s="3" t="str">
        <f>IF($AB23=0,"",VLOOKUP($AB23,seznam!$A$2:$C$268,2))</f>
        <v>Čápová Ella</v>
      </c>
      <c r="AD23" s="3" t="str">
        <f t="shared" si="20"/>
        <v>3:1 (2,6,-9,10)</v>
      </c>
      <c r="AE23" s="3" t="str">
        <f t="shared" si="21"/>
        <v>3:1 (2,6,-9,10)</v>
      </c>
      <c r="AF23" s="3">
        <f t="shared" si="22"/>
        <v>1</v>
      </c>
      <c r="AG23" s="3">
        <f t="shared" si="23"/>
        <v>2</v>
      </c>
      <c r="AI23" s="3">
        <f t="shared" si="24"/>
        <v>-1</v>
      </c>
      <c r="AJ23" s="3">
        <f t="shared" si="25"/>
        <v>-1</v>
      </c>
      <c r="AK23" s="3">
        <f t="shared" si="26"/>
        <v>1</v>
      </c>
      <c r="AL23" s="3">
        <f t="shared" si="27"/>
        <v>-1</v>
      </c>
      <c r="AM23" s="3">
        <f t="shared" si="28"/>
        <v>0</v>
      </c>
    </row>
    <row r="24" spans="1:39" ht="16.5" customHeight="1" thickBot="1" x14ac:dyDescent="0.25">
      <c r="K24" s="3" t="str">
        <f t="shared" si="15"/>
        <v>bye - Trunečková Anežka</v>
      </c>
      <c r="L24" s="3" t="str">
        <f t="shared" si="16"/>
        <v/>
      </c>
      <c r="N24" s="3" t="str">
        <f t="shared" si="29"/>
        <v>Dvouhra - Skupina B</v>
      </c>
      <c r="O24" s="3">
        <f>A20</f>
        <v>0</v>
      </c>
      <c r="P24" s="3" t="str">
        <f>IF($O24=0,"bye",VLOOKUP($O24,seznam!$A$2:$C$268,2))</f>
        <v>bye</v>
      </c>
      <c r="Q24" s="3" t="str">
        <f>IF($O24=0,"",VLOOKUP($O24,seznam!$A$2:$D$268,4))</f>
        <v/>
      </c>
      <c r="R24" s="3">
        <f>A16</f>
        <v>14</v>
      </c>
      <c r="S24" s="3" t="str">
        <f>IF($R24=0,"bye",VLOOKUP($R24,seznam!$A$2:$C$268,2))</f>
        <v>Trunečková Anežka</v>
      </c>
      <c r="U24" s="36"/>
      <c r="V24" s="37"/>
      <c r="W24" s="37"/>
      <c r="X24" s="37"/>
      <c r="Y24" s="38"/>
      <c r="Z24" s="3">
        <f t="shared" si="17"/>
        <v>0</v>
      </c>
      <c r="AA24" s="3">
        <f t="shared" si="18"/>
        <v>0</v>
      </c>
      <c r="AB24" s="3">
        <f t="shared" si="19"/>
        <v>0</v>
      </c>
      <c r="AC24" s="3" t="str">
        <f>IF($AB24=0,"",VLOOKUP($AB24,seznam!$A$2:$C$268,2))</f>
        <v/>
      </c>
      <c r="AD24" s="3" t="str">
        <f t="shared" si="20"/>
        <v/>
      </c>
      <c r="AE24" s="3" t="str">
        <f t="shared" si="21"/>
        <v/>
      </c>
      <c r="AF24" s="3">
        <f t="shared" si="22"/>
        <v>0</v>
      </c>
      <c r="AG24" s="3">
        <f t="shared" si="23"/>
        <v>0</v>
      </c>
      <c r="AI24" s="3">
        <f t="shared" si="24"/>
        <v>0</v>
      </c>
      <c r="AJ24" s="3">
        <f t="shared" si="25"/>
        <v>0</v>
      </c>
      <c r="AK24" s="3">
        <f t="shared" si="26"/>
        <v>0</v>
      </c>
      <c r="AL24" s="3">
        <f t="shared" si="27"/>
        <v>0</v>
      </c>
      <c r="AM24" s="3">
        <f t="shared" si="28"/>
        <v>0</v>
      </c>
    </row>
    <row r="25" spans="1:39" ht="16.5" customHeight="1" thickTop="1" thickBot="1" x14ac:dyDescent="0.35">
      <c r="A25" s="2"/>
      <c r="B25" s="2"/>
      <c r="C25" s="4"/>
      <c r="D25" s="2"/>
      <c r="E25" s="2"/>
      <c r="F25" s="2"/>
      <c r="G25" s="2"/>
      <c r="H25" s="5"/>
      <c r="L25" s="6"/>
      <c r="N25" s="7" t="str">
        <f>B26</f>
        <v>Skupina C</v>
      </c>
      <c r="O25" s="7" t="s">
        <v>3</v>
      </c>
      <c r="P25" s="7" t="s">
        <v>25</v>
      </c>
      <c r="Q25" s="7" t="s">
        <v>4</v>
      </c>
      <c r="R25" s="7" t="s">
        <v>3</v>
      </c>
      <c r="S25" s="7" t="s">
        <v>26</v>
      </c>
      <c r="T25" s="7" t="s">
        <v>4</v>
      </c>
      <c r="U25" s="8" t="s">
        <v>5</v>
      </c>
      <c r="V25" s="8" t="s">
        <v>6</v>
      </c>
      <c r="W25" s="8" t="s">
        <v>7</v>
      </c>
      <c r="X25" s="8" t="s">
        <v>8</v>
      </c>
      <c r="Y25" s="8" t="s">
        <v>9</v>
      </c>
      <c r="Z25" s="7" t="s">
        <v>10</v>
      </c>
      <c r="AA25" s="7" t="s">
        <v>11</v>
      </c>
      <c r="AB25" s="7" t="s">
        <v>12</v>
      </c>
    </row>
    <row r="26" spans="1:39" ht="16.5" customHeight="1" thickTop="1" thickBot="1" x14ac:dyDescent="0.25">
      <c r="A26" s="9"/>
      <c r="B26" s="10" t="s">
        <v>19</v>
      </c>
      <c r="C26" s="11">
        <v>1</v>
      </c>
      <c r="D26" s="12">
        <v>2</v>
      </c>
      <c r="E26" s="12">
        <v>3</v>
      </c>
      <c r="F26" s="39">
        <v>4</v>
      </c>
      <c r="G26" s="13">
        <v>5</v>
      </c>
      <c r="H26" s="14" t="s">
        <v>15</v>
      </c>
      <c r="I26" s="13" t="s">
        <v>16</v>
      </c>
      <c r="K26" s="3" t="str">
        <f t="shared" ref="K26:K35" si="30">CONCATENATE(P26," - ",S26)</f>
        <v>Vyskočilová Ester - bye</v>
      </c>
      <c r="L26" s="3" t="str">
        <f t="shared" ref="L26:L35" si="31">IF(SUM(Z26:AA26)=0,AE26,CONCATENATE(Z26," : ",AA26," (",U26,",",V26,",",W26,IF(Z26+AA26&gt;3,",",""),X26,IF(Z26+AA26&gt;4,",",""),Y26,")"))</f>
        <v/>
      </c>
      <c r="N26" s="3" t="str">
        <f>CONCATENATE("Dvouhra - Skupina C")</f>
        <v>Dvouhra - Skupina C</v>
      </c>
      <c r="O26" s="3">
        <f>A28</f>
        <v>12</v>
      </c>
      <c r="P26" s="3" t="str">
        <f>IF($O26=0,"bye",VLOOKUP($O26,seznam!$A$2:$C$268,2))</f>
        <v>Vyskočilová Ester</v>
      </c>
      <c r="Q26" s="3" t="str">
        <f>IF($O26=0,"",VLOOKUP($O26,seznam!$A$2:$D$268,4))</f>
        <v>SK Dobré</v>
      </c>
      <c r="R26" s="3">
        <f>A31</f>
        <v>0</v>
      </c>
      <c r="S26" s="3" t="str">
        <f>IF($R26=0,"bye",VLOOKUP($R26,seznam!$A$2:$C$268,2))</f>
        <v>bye</v>
      </c>
      <c r="T26" s="3" t="str">
        <f>IF($R26=0,"",VLOOKUP($R26,seznam!$A$2:$D$268,4))</f>
        <v/>
      </c>
      <c r="U26" s="15"/>
      <c r="V26" s="16"/>
      <c r="W26" s="16"/>
      <c r="X26" s="16"/>
      <c r="Y26" s="17"/>
      <c r="Z26" s="3">
        <f t="shared" ref="Z26:Z35" si="32">COUNTIF(AI26:AM26,"&gt;0")</f>
        <v>0</v>
      </c>
      <c r="AA26" s="3">
        <f t="shared" ref="AA26:AA35" si="33">COUNTIF(AI26:AM26,"&lt;0")</f>
        <v>0</v>
      </c>
      <c r="AB26" s="3">
        <f t="shared" ref="AB26:AB35" si="34">IF(Z26=AA26,0,IF(Z26&gt;AA26,O26,R26))</f>
        <v>0</v>
      </c>
      <c r="AC26" s="3" t="str">
        <f>IF($AB26=0,"",VLOOKUP($AB26,seznam!$A$2:$C$268,2))</f>
        <v/>
      </c>
      <c r="AD26" s="3" t="str">
        <f t="shared" ref="AD26:AD35" si="35">IF(Z26=AA26,"",IF(Z26&gt;AA26,CONCATENATE(Z26,":",AA26," (",U26,",",V26,",",W26,IF(SUM(Z26:AA26)&gt;3,",",""),X26,IF(SUM(Z26:AA26)&gt;4,",",""),Y26,")"),CONCATENATE(AA26,":",Z26," (",-U26,",",-V26,",",-W26,IF(SUM(Z26:AA26)&gt;3,CONCATENATE(",",-X26),""),IF(SUM(Z26:AA26)&gt;4,CONCATENATE(",",-Y26),""),")")))</f>
        <v/>
      </c>
      <c r="AE26" s="3" t="str">
        <f t="shared" ref="AE26:AE35" si="36">IF(SUM(Z26:AA26)=0,"",AD26)</f>
        <v/>
      </c>
      <c r="AF26" s="3">
        <f t="shared" ref="AF26:AF35" si="37">IF(U26="",0,IF(Z26&gt;AA26,2,1))</f>
        <v>0</v>
      </c>
      <c r="AG26" s="3">
        <f t="shared" ref="AG26:AG35" si="38">IF(U26="",0,IF(AA26&gt;Z26,2,1))</f>
        <v>0</v>
      </c>
      <c r="AI26" s="3">
        <f t="shared" ref="AI26:AI35" si="39">IF(U26="",0,IF(MID(U26,1,1)="-",-1,1))</f>
        <v>0</v>
      </c>
      <c r="AJ26" s="3">
        <f t="shared" ref="AJ26:AJ35" si="40">IF(V26="",0,IF(MID(V26,1,1)="-",-1,1))</f>
        <v>0</v>
      </c>
      <c r="AK26" s="3">
        <f t="shared" ref="AK26:AK35" si="41">IF(W26="",0,IF(MID(W26,1,1)="-",-1,1))</f>
        <v>0</v>
      </c>
      <c r="AL26" s="3">
        <f t="shared" ref="AL26:AL35" si="42">IF(X26="",0,IF(MID(X26,1,1)="-",-1,1))</f>
        <v>0</v>
      </c>
      <c r="AM26" s="3">
        <f t="shared" ref="AM26:AM35" si="43">IF(Y26="",0,IF(MID(Y26,1,1)="-",-1,1))</f>
        <v>0</v>
      </c>
    </row>
    <row r="27" spans="1:39" ht="16.5" customHeight="1" thickTop="1" x14ac:dyDescent="0.2">
      <c r="A27" s="80">
        <v>13</v>
      </c>
      <c r="B27" s="18" t="str">
        <f>IF($A27="","",CONCATENATE(VLOOKUP($A27,seznam!$A$2:$B$268,2)," (",VLOOKUP($A27,seznam!$A$2:$E$269,4),")"))</f>
        <v>Najmanová Markéta (TJ Lanškroun)</v>
      </c>
      <c r="C27" s="19" t="s">
        <v>17</v>
      </c>
      <c r="D27" s="20" t="str">
        <f>IF(Z29+AA29=0,"",CONCATENATE(Z29,":",AA29))</f>
        <v>3:0</v>
      </c>
      <c r="E27" s="20" t="str">
        <f>IF(Z30+AA30=0,"",CONCATENATE(AA30,":",Z30))</f>
        <v>3:1</v>
      </c>
      <c r="F27" s="20" t="str">
        <f>IF(Z32+AA32=0,"",CONCATENATE(Z32,":",AA32))</f>
        <v>3:0</v>
      </c>
      <c r="G27" s="21"/>
      <c r="H27" s="22">
        <v>6</v>
      </c>
      <c r="I27" s="21" t="s">
        <v>80</v>
      </c>
      <c r="K27" s="3" t="str">
        <f t="shared" si="30"/>
        <v>Tomášková Jana - Šedová Natálie</v>
      </c>
      <c r="L27" s="3" t="str">
        <f t="shared" si="31"/>
        <v>2 : 3 (-4,9,-9,8,-10)</v>
      </c>
      <c r="N27" s="3" t="str">
        <f t="shared" ref="N27:N35" si="44">CONCATENATE("Dvouhra - Skupina C")</f>
        <v>Dvouhra - Skupina C</v>
      </c>
      <c r="O27" s="3">
        <f>A29</f>
        <v>9</v>
      </c>
      <c r="P27" s="3" t="str">
        <f>IF($O27=0,"bye",VLOOKUP($O27,seznam!$A$2:$C$268,2))</f>
        <v>Tomášková Jana</v>
      </c>
      <c r="Q27" s="3" t="str">
        <f>IF($O27=0,"",VLOOKUP($O27,seznam!$A$2:$D$268,4))</f>
        <v>Sokol HK</v>
      </c>
      <c r="R27" s="3">
        <f>A30</f>
        <v>11</v>
      </c>
      <c r="S27" s="3" t="str">
        <f>IF($R27=0,"bye",VLOOKUP($R27,seznam!$A$2:$C$268,2))</f>
        <v>Šedová Natálie</v>
      </c>
      <c r="T27" s="3" t="str">
        <f>IF($R27=0,"",VLOOKUP($R27,seznam!$A$2:$D$268,4))</f>
        <v>TTC Ústí n. Orl.</v>
      </c>
      <c r="U27" s="23" t="s">
        <v>58</v>
      </c>
      <c r="V27" s="24" t="s">
        <v>46</v>
      </c>
      <c r="W27" s="24" t="s">
        <v>57</v>
      </c>
      <c r="X27" s="24" t="s">
        <v>44</v>
      </c>
      <c r="Y27" s="25" t="s">
        <v>60</v>
      </c>
      <c r="Z27" s="3">
        <f t="shared" si="32"/>
        <v>2</v>
      </c>
      <c r="AA27" s="3">
        <f t="shared" si="33"/>
        <v>3</v>
      </c>
      <c r="AB27" s="3">
        <f t="shared" si="34"/>
        <v>11</v>
      </c>
      <c r="AC27" s="3" t="str">
        <f>IF($AB27=0,"",VLOOKUP($AB27,seznam!$A$2:$C$268,2))</f>
        <v>Šedová Natálie</v>
      </c>
      <c r="AD27" s="3" t="str">
        <f t="shared" si="35"/>
        <v>3:2 (4,-9,9,-8,10)</v>
      </c>
      <c r="AE27" s="3" t="str">
        <f t="shared" si="36"/>
        <v>3:2 (4,-9,9,-8,10)</v>
      </c>
      <c r="AF27" s="3">
        <f t="shared" si="37"/>
        <v>1</v>
      </c>
      <c r="AG27" s="3">
        <f t="shared" si="38"/>
        <v>2</v>
      </c>
      <c r="AI27" s="3">
        <f t="shared" si="39"/>
        <v>-1</v>
      </c>
      <c r="AJ27" s="3">
        <f t="shared" si="40"/>
        <v>1</v>
      </c>
      <c r="AK27" s="3">
        <f t="shared" si="41"/>
        <v>-1</v>
      </c>
      <c r="AL27" s="3">
        <f t="shared" si="42"/>
        <v>1</v>
      </c>
      <c r="AM27" s="3">
        <f t="shared" si="43"/>
        <v>-1</v>
      </c>
    </row>
    <row r="28" spans="1:39" ht="16.5" customHeight="1" x14ac:dyDescent="0.2">
      <c r="A28" s="81">
        <v>12</v>
      </c>
      <c r="B28" s="26" t="str">
        <f>IF($A28="","",CONCATENATE(VLOOKUP($A28,seznam!$A$2:$B$268,2)," (",VLOOKUP($A28,seznam!$A$2:$E$269,4),")"))</f>
        <v>Vyskočilová Ester (SK Dobré)</v>
      </c>
      <c r="C28" s="27" t="str">
        <f>IF(Z29+AA29=0,"",CONCATENATE(AA29,":",Z29))</f>
        <v>0:3</v>
      </c>
      <c r="D28" s="28" t="s">
        <v>17</v>
      </c>
      <c r="E28" s="28" t="str">
        <f>IF(Z33+AA33=0,"",CONCATENATE(Z33,":",AA33))</f>
        <v>0:3</v>
      </c>
      <c r="F28" s="20" t="str">
        <f>IF(Z34+AA34=0,"",CONCATENATE(AA34,":",Z34))</f>
        <v>2:3</v>
      </c>
      <c r="G28" s="29"/>
      <c r="H28" s="30">
        <v>3</v>
      </c>
      <c r="I28" s="29" t="s">
        <v>81</v>
      </c>
      <c r="K28" s="3" t="str">
        <f t="shared" si="30"/>
        <v>bye - Tomášková Jana</v>
      </c>
      <c r="L28" s="3" t="str">
        <f t="shared" si="31"/>
        <v/>
      </c>
      <c r="N28" s="3" t="str">
        <f t="shared" si="44"/>
        <v>Dvouhra - Skupina C</v>
      </c>
      <c r="O28" s="3">
        <f>A31</f>
        <v>0</v>
      </c>
      <c r="P28" s="3" t="str">
        <f>IF($O28=0,"bye",VLOOKUP($O28,seznam!$A$2:$C$268,2))</f>
        <v>bye</v>
      </c>
      <c r="Q28" s="3" t="str">
        <f>IF($O28=0,"",VLOOKUP($O28,seznam!$A$2:$D$268,4))</f>
        <v/>
      </c>
      <c r="R28" s="3">
        <f>A29</f>
        <v>9</v>
      </c>
      <c r="S28" s="3" t="str">
        <f>IF($R28=0,"bye",VLOOKUP($R28,seznam!$A$2:$C$268,2))</f>
        <v>Tomášková Jana</v>
      </c>
      <c r="T28" s="3" t="str">
        <f>IF($R28=0,"",VLOOKUP($R28,seznam!$A$2:$D$268,4))</f>
        <v>Sokol HK</v>
      </c>
      <c r="U28" s="23"/>
      <c r="V28" s="24"/>
      <c r="W28" s="24"/>
      <c r="X28" s="24"/>
      <c r="Y28" s="25"/>
      <c r="Z28" s="3">
        <f t="shared" si="32"/>
        <v>0</v>
      </c>
      <c r="AA28" s="3">
        <f t="shared" si="33"/>
        <v>0</v>
      </c>
      <c r="AB28" s="3">
        <f t="shared" si="34"/>
        <v>0</v>
      </c>
      <c r="AC28" s="3" t="str">
        <f>IF($AB28=0,"",VLOOKUP($AB28,seznam!$A$2:$C$268,2))</f>
        <v/>
      </c>
      <c r="AD28" s="3" t="str">
        <f t="shared" si="35"/>
        <v/>
      </c>
      <c r="AE28" s="3" t="str">
        <f t="shared" si="36"/>
        <v/>
      </c>
      <c r="AF28" s="3">
        <f t="shared" si="37"/>
        <v>0</v>
      </c>
      <c r="AG28" s="3">
        <f t="shared" si="38"/>
        <v>0</v>
      </c>
      <c r="AI28" s="3">
        <f t="shared" si="39"/>
        <v>0</v>
      </c>
      <c r="AJ28" s="3">
        <f t="shared" si="40"/>
        <v>0</v>
      </c>
      <c r="AK28" s="3">
        <f t="shared" si="41"/>
        <v>0</v>
      </c>
      <c r="AL28" s="3">
        <f t="shared" si="42"/>
        <v>0</v>
      </c>
      <c r="AM28" s="3">
        <f t="shared" si="43"/>
        <v>0</v>
      </c>
    </row>
    <row r="29" spans="1:39" ht="16.5" customHeight="1" x14ac:dyDescent="0.2">
      <c r="A29" s="81">
        <v>9</v>
      </c>
      <c r="B29" s="26" t="str">
        <f>IF($A29="","",CONCATENATE(VLOOKUP($A29,seznam!$A$2:$B$268,2)," (",VLOOKUP($A29,seznam!$A$2:$E$269,4),")"))</f>
        <v>Tomášková Jana (Sokol HK)</v>
      </c>
      <c r="C29" s="27" t="str">
        <f>IF(Z30+AA30=0,"",CONCATENATE(Z30,":",AA30))</f>
        <v>1:3</v>
      </c>
      <c r="D29" s="28" t="str">
        <f>IF(Z33+AA33=0,"",CONCATENATE(AA33,":",Z33))</f>
        <v>3:0</v>
      </c>
      <c r="E29" s="28" t="s">
        <v>17</v>
      </c>
      <c r="F29" s="20" t="str">
        <f>IF(Z27+AA27=0,"",CONCATENATE(Z27,":",AA27))</f>
        <v>2:3</v>
      </c>
      <c r="G29" s="29"/>
      <c r="H29" s="30">
        <v>4</v>
      </c>
      <c r="I29" s="29" t="s">
        <v>83</v>
      </c>
      <c r="K29" s="3" t="str">
        <f t="shared" si="30"/>
        <v>Najmanová Markéta - Vyskočilová Ester</v>
      </c>
      <c r="L29" s="3" t="str">
        <f t="shared" si="31"/>
        <v>3 : 0 (8,5,9)</v>
      </c>
      <c r="N29" s="3" t="str">
        <f t="shared" si="44"/>
        <v>Dvouhra - Skupina C</v>
      </c>
      <c r="O29" s="3">
        <f>A27</f>
        <v>13</v>
      </c>
      <c r="P29" s="3" t="str">
        <f>IF($O29=0,"bye",VLOOKUP($O29,seznam!$A$2:$C$268,2))</f>
        <v>Najmanová Markéta</v>
      </c>
      <c r="Q29" s="3" t="str">
        <f>IF($O29=0,"",VLOOKUP($O29,seznam!$A$2:$D$268,4))</f>
        <v>TJ Lanškroun</v>
      </c>
      <c r="R29" s="3">
        <f>A28</f>
        <v>12</v>
      </c>
      <c r="S29" s="3" t="str">
        <f>IF($R29=0,"bye",VLOOKUP($R29,seznam!$A$2:$C$268,2))</f>
        <v>Vyskočilová Ester</v>
      </c>
      <c r="T29" s="3" t="str">
        <f>IF($R29=0,"",VLOOKUP($R29,seznam!$A$2:$D$268,4))</f>
        <v>SK Dobré</v>
      </c>
      <c r="U29" s="23" t="s">
        <v>44</v>
      </c>
      <c r="V29" s="24" t="s">
        <v>49</v>
      </c>
      <c r="W29" s="24" t="s">
        <v>46</v>
      </c>
      <c r="X29" s="24"/>
      <c r="Y29" s="25"/>
      <c r="Z29" s="3">
        <f t="shared" si="32"/>
        <v>3</v>
      </c>
      <c r="AA29" s="3">
        <f t="shared" si="33"/>
        <v>0</v>
      </c>
      <c r="AB29" s="3">
        <f t="shared" si="34"/>
        <v>13</v>
      </c>
      <c r="AC29" s="3" t="str">
        <f>IF($AB29=0,"",VLOOKUP($AB29,seznam!$A$2:$C$268,2))</f>
        <v>Najmanová Markéta</v>
      </c>
      <c r="AD29" s="3" t="str">
        <f t="shared" si="35"/>
        <v>3:0 (8,5,9)</v>
      </c>
      <c r="AE29" s="3" t="str">
        <f t="shared" si="36"/>
        <v>3:0 (8,5,9)</v>
      </c>
      <c r="AF29" s="3">
        <f t="shared" si="37"/>
        <v>2</v>
      </c>
      <c r="AG29" s="3">
        <f t="shared" si="38"/>
        <v>1</v>
      </c>
      <c r="AI29" s="3">
        <f t="shared" si="39"/>
        <v>1</v>
      </c>
      <c r="AJ29" s="3">
        <f t="shared" si="40"/>
        <v>1</v>
      </c>
      <c r="AK29" s="3">
        <f t="shared" si="41"/>
        <v>1</v>
      </c>
      <c r="AL29" s="3">
        <f t="shared" si="42"/>
        <v>0</v>
      </c>
      <c r="AM29" s="3">
        <f t="shared" si="43"/>
        <v>0</v>
      </c>
    </row>
    <row r="30" spans="1:39" ht="16.5" customHeight="1" x14ac:dyDescent="0.2">
      <c r="A30" s="83">
        <v>11</v>
      </c>
      <c r="B30" s="26" t="str">
        <f>IF($A30="","",CONCATENATE(VLOOKUP($A30,seznam!$A$2:$B$268,2)," (",VLOOKUP($A30,seznam!$A$2:$E$269,4),")"))</f>
        <v>Šedová Natálie (TTC Ústí n. Orl.)</v>
      </c>
      <c r="C30" s="27" t="str">
        <f>IF(Z32+AA32=0,"",CONCATENATE(AA32,":",Z32))</f>
        <v>0:3</v>
      </c>
      <c r="D30" s="28" t="str">
        <f>IF(Z34+AA34=0,"",CONCATENATE(Z34,":",AA34))</f>
        <v>3:2</v>
      </c>
      <c r="E30" s="28" t="str">
        <f>IF(Z27+AA27=0,"",CONCATENATE(AA27,":",Z27))</f>
        <v>3:2</v>
      </c>
      <c r="F30" s="28" t="s">
        <v>17</v>
      </c>
      <c r="G30" s="29"/>
      <c r="H30" s="30">
        <v>5</v>
      </c>
      <c r="I30" s="40" t="s">
        <v>82</v>
      </c>
      <c r="K30" s="3" t="str">
        <f t="shared" si="30"/>
        <v>Tomášková Jana - Najmanová Markéta</v>
      </c>
      <c r="L30" s="3" t="str">
        <f t="shared" si="31"/>
        <v>1 : 3 (9,-6,-5,-3)</v>
      </c>
      <c r="N30" s="3" t="str">
        <f t="shared" si="44"/>
        <v>Dvouhra - Skupina C</v>
      </c>
      <c r="O30" s="3">
        <f>A29</f>
        <v>9</v>
      </c>
      <c r="P30" s="3" t="str">
        <f>IF($O30=0,"bye",VLOOKUP($O30,seznam!$A$2:$C$268,2))</f>
        <v>Tomášková Jana</v>
      </c>
      <c r="Q30" s="3" t="str">
        <f>IF($O30=0,"",VLOOKUP($O30,seznam!$A$2:$D$268,4))</f>
        <v>Sokol HK</v>
      </c>
      <c r="R30" s="3">
        <f>A27</f>
        <v>13</v>
      </c>
      <c r="S30" s="3" t="str">
        <f>IF($R30=0,"bye",VLOOKUP($R30,seznam!$A$2:$C$268,2))</f>
        <v>Najmanová Markéta</v>
      </c>
      <c r="T30" s="3" t="str">
        <f>IF($R30=0,"",VLOOKUP($R30,seznam!$A$2:$D$268,4))</f>
        <v>TJ Lanškroun</v>
      </c>
      <c r="U30" s="23" t="s">
        <v>46</v>
      </c>
      <c r="V30" s="24" t="s">
        <v>55</v>
      </c>
      <c r="W30" s="24" t="s">
        <v>59</v>
      </c>
      <c r="X30" s="24" t="s">
        <v>54</v>
      </c>
      <c r="Y30" s="25"/>
      <c r="Z30" s="3">
        <f t="shared" si="32"/>
        <v>1</v>
      </c>
      <c r="AA30" s="3">
        <f t="shared" si="33"/>
        <v>3</v>
      </c>
      <c r="AB30" s="3">
        <f t="shared" si="34"/>
        <v>13</v>
      </c>
      <c r="AC30" s="3" t="str">
        <f>IF($AB30=0,"",VLOOKUP($AB30,seznam!$A$2:$C$268,2))</f>
        <v>Najmanová Markéta</v>
      </c>
      <c r="AD30" s="3" t="str">
        <f t="shared" si="35"/>
        <v>3:1 (-9,6,5,3)</v>
      </c>
      <c r="AE30" s="3" t="str">
        <f t="shared" si="36"/>
        <v>3:1 (-9,6,5,3)</v>
      </c>
      <c r="AF30" s="3">
        <f t="shared" si="37"/>
        <v>1</v>
      </c>
      <c r="AG30" s="3">
        <f t="shared" si="38"/>
        <v>2</v>
      </c>
      <c r="AI30" s="3">
        <f t="shared" si="39"/>
        <v>1</v>
      </c>
      <c r="AJ30" s="3">
        <f t="shared" si="40"/>
        <v>-1</v>
      </c>
      <c r="AK30" s="3">
        <f t="shared" si="41"/>
        <v>-1</v>
      </c>
      <c r="AL30" s="3">
        <f t="shared" si="42"/>
        <v>-1</v>
      </c>
      <c r="AM30" s="3">
        <f t="shared" si="43"/>
        <v>0</v>
      </c>
    </row>
    <row r="31" spans="1:39" ht="16.5" customHeight="1" thickBot="1" x14ac:dyDescent="0.25">
      <c r="A31" s="82"/>
      <c r="B31" s="31" t="str">
        <f>IF($A31="","",CONCATENATE(VLOOKUP($A31,seznam!$A$2:$B$268,2)," (",VLOOKUP($A31,seznam!$A$2:$E$269,4),")"))</f>
        <v/>
      </c>
      <c r="C31" s="32"/>
      <c r="D31" s="33"/>
      <c r="E31" s="33"/>
      <c r="F31" s="41"/>
      <c r="G31" s="34"/>
      <c r="H31" s="35"/>
      <c r="I31" s="34"/>
      <c r="K31" s="3" t="str">
        <f t="shared" si="30"/>
        <v>Šedová Natálie - bye</v>
      </c>
      <c r="L31" s="3" t="str">
        <f t="shared" si="31"/>
        <v/>
      </c>
      <c r="N31" s="3" t="str">
        <f t="shared" si="44"/>
        <v>Dvouhra - Skupina C</v>
      </c>
      <c r="O31" s="3">
        <f>A30</f>
        <v>11</v>
      </c>
      <c r="P31" s="3" t="str">
        <f>IF($O31=0,"bye",VLOOKUP($O31,seznam!$A$2:$C$268,2))</f>
        <v>Šedová Natálie</v>
      </c>
      <c r="Q31" s="3" t="str">
        <f>IF($O31=0,"",VLOOKUP($O31,seznam!$A$2:$D$268,4))</f>
        <v>TTC Ústí n. Orl.</v>
      </c>
      <c r="R31" s="3">
        <f>A31</f>
        <v>0</v>
      </c>
      <c r="S31" s="3" t="str">
        <f>IF($R31=0,"bye",VLOOKUP($R31,seznam!$A$2:$C$268,2))</f>
        <v>bye</v>
      </c>
      <c r="T31" s="3" t="str">
        <f>IF($R31=0,"",VLOOKUP($R31,seznam!$A$2:$D$268,4))</f>
        <v/>
      </c>
      <c r="U31" s="23"/>
      <c r="V31" s="24"/>
      <c r="W31" s="24"/>
      <c r="X31" s="24"/>
      <c r="Y31" s="25"/>
      <c r="Z31" s="3">
        <f t="shared" si="32"/>
        <v>0</v>
      </c>
      <c r="AA31" s="3">
        <f t="shared" si="33"/>
        <v>0</v>
      </c>
      <c r="AB31" s="3">
        <f t="shared" si="34"/>
        <v>0</v>
      </c>
      <c r="AC31" s="3" t="str">
        <f>IF($AB31=0,"",VLOOKUP($AB31,seznam!$A$2:$C$268,2))</f>
        <v/>
      </c>
      <c r="AD31" s="3" t="str">
        <f t="shared" si="35"/>
        <v/>
      </c>
      <c r="AE31" s="3" t="str">
        <f t="shared" si="36"/>
        <v/>
      </c>
      <c r="AF31" s="3">
        <f t="shared" si="37"/>
        <v>0</v>
      </c>
      <c r="AG31" s="3">
        <f t="shared" si="38"/>
        <v>0</v>
      </c>
      <c r="AI31" s="3">
        <f t="shared" si="39"/>
        <v>0</v>
      </c>
      <c r="AJ31" s="3">
        <f t="shared" si="40"/>
        <v>0</v>
      </c>
      <c r="AK31" s="3">
        <f t="shared" si="41"/>
        <v>0</v>
      </c>
      <c r="AL31" s="3">
        <f t="shared" si="42"/>
        <v>0</v>
      </c>
      <c r="AM31" s="3">
        <f t="shared" si="43"/>
        <v>0</v>
      </c>
    </row>
    <row r="32" spans="1:39" ht="15" customHeight="1" thickTop="1" x14ac:dyDescent="0.2">
      <c r="K32" s="3" t="str">
        <f t="shared" si="30"/>
        <v>Najmanová Markéta - Šedová Natálie</v>
      </c>
      <c r="L32" s="3" t="str">
        <f t="shared" si="31"/>
        <v>3 : 0 (6,7,7)</v>
      </c>
      <c r="N32" s="3" t="str">
        <f t="shared" si="44"/>
        <v>Dvouhra - Skupina C</v>
      </c>
      <c r="O32" s="3">
        <f>A27</f>
        <v>13</v>
      </c>
      <c r="P32" s="120" t="str">
        <f>IF($O32=0,"bye",VLOOKUP($O32,seznam!$A$2:$C$268,2))</f>
        <v>Najmanová Markéta</v>
      </c>
      <c r="Q32" s="120" t="str">
        <f>IF($O32=0,"",VLOOKUP($O32,seznam!$A$2:$D$268,4))</f>
        <v>TJ Lanškroun</v>
      </c>
      <c r="R32" s="120">
        <f>A30</f>
        <v>11</v>
      </c>
      <c r="S32" s="120" t="str">
        <f>IF($R32=0,"bye",VLOOKUP($R32,seznam!$A$2:$C$268,2))</f>
        <v>Šedová Natálie</v>
      </c>
      <c r="T32" s="7"/>
      <c r="U32" s="23" t="s">
        <v>43</v>
      </c>
      <c r="V32" s="24" t="s">
        <v>48</v>
      </c>
      <c r="W32" s="24" t="s">
        <v>48</v>
      </c>
      <c r="X32" s="24"/>
      <c r="Y32" s="25"/>
      <c r="Z32" s="3">
        <f t="shared" si="32"/>
        <v>3</v>
      </c>
      <c r="AA32" s="3">
        <f t="shared" si="33"/>
        <v>0</v>
      </c>
      <c r="AB32" s="3">
        <f t="shared" si="34"/>
        <v>13</v>
      </c>
      <c r="AC32" s="3" t="str">
        <f>IF($AB32=0,"",VLOOKUP($AB32,seznam!$A$2:$C$268,2))</f>
        <v>Najmanová Markéta</v>
      </c>
      <c r="AD32" s="3" t="str">
        <f t="shared" si="35"/>
        <v>3:0 (6,7,7)</v>
      </c>
      <c r="AE32" s="3" t="str">
        <f t="shared" si="36"/>
        <v>3:0 (6,7,7)</v>
      </c>
      <c r="AF32" s="3">
        <f t="shared" si="37"/>
        <v>2</v>
      </c>
      <c r="AG32" s="3">
        <f t="shared" si="38"/>
        <v>1</v>
      </c>
      <c r="AI32" s="3">
        <f t="shared" si="39"/>
        <v>1</v>
      </c>
      <c r="AJ32" s="3">
        <f t="shared" si="40"/>
        <v>1</v>
      </c>
      <c r="AK32" s="3">
        <f t="shared" si="41"/>
        <v>1</v>
      </c>
      <c r="AL32" s="3">
        <f t="shared" si="42"/>
        <v>0</v>
      </c>
      <c r="AM32" s="3">
        <f t="shared" si="43"/>
        <v>0</v>
      </c>
    </row>
    <row r="33" spans="1:39" ht="15" customHeight="1" x14ac:dyDescent="0.2">
      <c r="K33" s="3" t="str">
        <f t="shared" si="30"/>
        <v>Vyskočilová Ester - Tomášková Jana</v>
      </c>
      <c r="L33" s="3" t="str">
        <f t="shared" si="31"/>
        <v>0 : 3 (-8,-7,-10)</v>
      </c>
      <c r="N33" s="3" t="str">
        <f t="shared" si="44"/>
        <v>Dvouhra - Skupina C</v>
      </c>
      <c r="O33" s="3">
        <f>A28</f>
        <v>12</v>
      </c>
      <c r="P33" s="3" t="str">
        <f>IF($O33=0,"bye",VLOOKUP($O33,seznam!$A$2:$C$268,2))</f>
        <v>Vyskočilová Ester</v>
      </c>
      <c r="Q33" s="3" t="str">
        <f>IF($O33=0,"",VLOOKUP($O33,seznam!$A$2:$D$268,4))</f>
        <v>SK Dobré</v>
      </c>
      <c r="R33" s="3">
        <f>A29</f>
        <v>9</v>
      </c>
      <c r="S33" s="3" t="str">
        <f>IF($R33=0,"bye",VLOOKUP($R33,seznam!$A$2:$C$268,2))</f>
        <v>Tomášková Jana</v>
      </c>
      <c r="U33" s="23" t="s">
        <v>52</v>
      </c>
      <c r="V33" s="24" t="s">
        <v>42</v>
      </c>
      <c r="W33" s="24" t="s">
        <v>60</v>
      </c>
      <c r="X33" s="24"/>
      <c r="Y33" s="25"/>
      <c r="Z33" s="3">
        <f t="shared" si="32"/>
        <v>0</v>
      </c>
      <c r="AA33" s="3">
        <f t="shared" si="33"/>
        <v>3</v>
      </c>
      <c r="AB33" s="3">
        <f t="shared" si="34"/>
        <v>9</v>
      </c>
      <c r="AC33" s="3" t="str">
        <f>IF($AB33=0,"",VLOOKUP($AB33,seznam!$A$2:$C$268,2))</f>
        <v>Tomášková Jana</v>
      </c>
      <c r="AD33" s="3" t="str">
        <f t="shared" si="35"/>
        <v>3:0 (8,7,10)</v>
      </c>
      <c r="AE33" s="3" t="str">
        <f t="shared" si="36"/>
        <v>3:0 (8,7,10)</v>
      </c>
      <c r="AF33" s="3">
        <f t="shared" si="37"/>
        <v>1</v>
      </c>
      <c r="AG33" s="3">
        <f t="shared" si="38"/>
        <v>2</v>
      </c>
      <c r="AI33" s="3">
        <f t="shared" si="39"/>
        <v>-1</v>
      </c>
      <c r="AJ33" s="3">
        <f t="shared" si="40"/>
        <v>-1</v>
      </c>
      <c r="AK33" s="3">
        <f t="shared" si="41"/>
        <v>-1</v>
      </c>
      <c r="AL33" s="3">
        <f t="shared" si="42"/>
        <v>0</v>
      </c>
      <c r="AM33" s="3">
        <f t="shared" si="43"/>
        <v>0</v>
      </c>
    </row>
    <row r="34" spans="1:39" ht="15" customHeight="1" x14ac:dyDescent="0.2">
      <c r="K34" s="3" t="str">
        <f t="shared" si="30"/>
        <v>Šedová Natálie - Vyskočilová Ester</v>
      </c>
      <c r="L34" s="3" t="str">
        <f t="shared" si="31"/>
        <v>3 : 2 (4,-5,9,-8,3)</v>
      </c>
      <c r="N34" s="3" t="str">
        <f t="shared" si="44"/>
        <v>Dvouhra - Skupina C</v>
      </c>
      <c r="O34" s="3">
        <f>A30</f>
        <v>11</v>
      </c>
      <c r="P34" s="3" t="str">
        <f>IF($O34=0,"bye",VLOOKUP($O34,seznam!$A$2:$C$268,2))</f>
        <v>Šedová Natálie</v>
      </c>
      <c r="Q34" s="3" t="str">
        <f>IF($O34=0,"",VLOOKUP($O34,seznam!$A$2:$D$268,4))</f>
        <v>TTC Ústí n. Orl.</v>
      </c>
      <c r="R34" s="3">
        <f>A28</f>
        <v>12</v>
      </c>
      <c r="S34" s="3" t="str">
        <f>IF($R34=0,"bye",VLOOKUP($R34,seznam!$A$2:$C$268,2))</f>
        <v>Vyskočilová Ester</v>
      </c>
      <c r="U34" s="23" t="s">
        <v>47</v>
      </c>
      <c r="V34" s="24" t="s">
        <v>59</v>
      </c>
      <c r="W34" s="24" t="s">
        <v>46</v>
      </c>
      <c r="X34" s="24" t="s">
        <v>52</v>
      </c>
      <c r="Y34" s="25" t="s">
        <v>41</v>
      </c>
      <c r="Z34" s="3">
        <f t="shared" si="32"/>
        <v>3</v>
      </c>
      <c r="AA34" s="3">
        <f t="shared" si="33"/>
        <v>2</v>
      </c>
      <c r="AB34" s="3">
        <f t="shared" si="34"/>
        <v>11</v>
      </c>
      <c r="AC34" s="3" t="str">
        <f>IF($AB34=0,"",VLOOKUP($AB34,seznam!$A$2:$C$268,2))</f>
        <v>Šedová Natálie</v>
      </c>
      <c r="AD34" s="3" t="str">
        <f t="shared" si="35"/>
        <v>3:2 (4,-5,9,-8,3)</v>
      </c>
      <c r="AE34" s="3" t="str">
        <f t="shared" si="36"/>
        <v>3:2 (4,-5,9,-8,3)</v>
      </c>
      <c r="AF34" s="3">
        <f t="shared" si="37"/>
        <v>2</v>
      </c>
      <c r="AG34" s="3">
        <f t="shared" si="38"/>
        <v>1</v>
      </c>
      <c r="AI34" s="3">
        <f t="shared" si="39"/>
        <v>1</v>
      </c>
      <c r="AJ34" s="3">
        <f t="shared" si="40"/>
        <v>-1</v>
      </c>
      <c r="AK34" s="3">
        <f t="shared" si="41"/>
        <v>1</v>
      </c>
      <c r="AL34" s="3">
        <f t="shared" si="42"/>
        <v>-1</v>
      </c>
      <c r="AM34" s="3">
        <f t="shared" si="43"/>
        <v>1</v>
      </c>
    </row>
    <row r="35" spans="1:39" ht="15" customHeight="1" thickBot="1" x14ac:dyDescent="0.25">
      <c r="K35" s="3" t="str">
        <f t="shared" si="30"/>
        <v>bye - Najmanová Markéta</v>
      </c>
      <c r="L35" s="3" t="str">
        <f t="shared" si="31"/>
        <v/>
      </c>
      <c r="N35" s="3" t="str">
        <f t="shared" si="44"/>
        <v>Dvouhra - Skupina C</v>
      </c>
      <c r="O35" s="3">
        <f>A31</f>
        <v>0</v>
      </c>
      <c r="P35" s="3" t="str">
        <f>IF($O35=0,"bye",VLOOKUP($O35,seznam!$A$2:$C$268,2))</f>
        <v>bye</v>
      </c>
      <c r="Q35" s="3" t="str">
        <f>IF($O35=0,"",VLOOKUP($O35,seznam!$A$2:$D$268,4))</f>
        <v/>
      </c>
      <c r="R35" s="3">
        <f>A27</f>
        <v>13</v>
      </c>
      <c r="S35" s="3" t="str">
        <f>IF($R35=0,"bye",VLOOKUP($R35,seznam!$A$2:$C$268,2))</f>
        <v>Najmanová Markéta</v>
      </c>
      <c r="U35" s="36"/>
      <c r="V35" s="37"/>
      <c r="W35" s="37"/>
      <c r="X35" s="37"/>
      <c r="Y35" s="38"/>
      <c r="Z35" s="3">
        <f t="shared" si="32"/>
        <v>0</v>
      </c>
      <c r="AA35" s="3">
        <f t="shared" si="33"/>
        <v>0</v>
      </c>
      <c r="AB35" s="3">
        <f t="shared" si="34"/>
        <v>0</v>
      </c>
      <c r="AC35" s="3" t="str">
        <f>IF($AB35=0,"",VLOOKUP($AB35,seznam!$A$2:$C$268,2))</f>
        <v/>
      </c>
      <c r="AD35" s="3" t="str">
        <f t="shared" si="35"/>
        <v/>
      </c>
      <c r="AE35" s="3" t="str">
        <f t="shared" si="36"/>
        <v/>
      </c>
      <c r="AF35" s="3">
        <f t="shared" si="37"/>
        <v>0</v>
      </c>
      <c r="AG35" s="3">
        <f t="shared" si="38"/>
        <v>0</v>
      </c>
      <c r="AI35" s="3">
        <f t="shared" si="39"/>
        <v>0</v>
      </c>
      <c r="AJ35" s="3">
        <f t="shared" si="40"/>
        <v>0</v>
      </c>
      <c r="AK35" s="3">
        <f t="shared" si="41"/>
        <v>0</v>
      </c>
      <c r="AL35" s="3">
        <f t="shared" si="42"/>
        <v>0</v>
      </c>
      <c r="AM35" s="3">
        <f t="shared" si="43"/>
        <v>0</v>
      </c>
    </row>
    <row r="36" spans="1:39" ht="15" customHeight="1" thickTop="1" x14ac:dyDescent="0.2"/>
    <row r="38" spans="1:39" ht="15" customHeight="1" thickBot="1" x14ac:dyDescent="0.3">
      <c r="L38" s="6"/>
      <c r="N38" s="7" t="str">
        <f>B39</f>
        <v>Skupina D</v>
      </c>
      <c r="O38" s="7" t="s">
        <v>3</v>
      </c>
      <c r="P38" s="7" t="s">
        <v>25</v>
      </c>
      <c r="Q38" s="7" t="s">
        <v>4</v>
      </c>
      <c r="R38" s="7" t="s">
        <v>3</v>
      </c>
      <c r="S38" s="7" t="s">
        <v>26</v>
      </c>
      <c r="T38" s="7" t="s">
        <v>4</v>
      </c>
      <c r="U38" s="8" t="s">
        <v>5</v>
      </c>
      <c r="V38" s="8" t="s">
        <v>6</v>
      </c>
      <c r="W38" s="8" t="s">
        <v>7</v>
      </c>
      <c r="X38" s="8" t="s">
        <v>8</v>
      </c>
      <c r="Y38" s="8" t="s">
        <v>9</v>
      </c>
      <c r="Z38" s="7" t="s">
        <v>10</v>
      </c>
      <c r="AA38" s="7" t="s">
        <v>11</v>
      </c>
      <c r="AB38" s="7" t="s">
        <v>12</v>
      </c>
    </row>
    <row r="39" spans="1:39" ht="15" customHeight="1" thickTop="1" thickBot="1" x14ac:dyDescent="0.25">
      <c r="A39" s="9"/>
      <c r="B39" s="10" t="s">
        <v>85</v>
      </c>
      <c r="C39" s="11">
        <v>1</v>
      </c>
      <c r="D39" s="12">
        <v>2</v>
      </c>
      <c r="E39" s="12">
        <v>3</v>
      </c>
      <c r="F39" s="39">
        <v>4</v>
      </c>
      <c r="G39" s="13">
        <v>5</v>
      </c>
      <c r="H39" s="14" t="s">
        <v>15</v>
      </c>
      <c r="I39" s="13" t="s">
        <v>16</v>
      </c>
      <c r="K39" s="3" t="str">
        <f t="shared" ref="K39:K48" si="45">CONCATENATE(P39," - ",S39)</f>
        <v>Bártová Adéla - bye</v>
      </c>
      <c r="L39" s="3" t="str">
        <f t="shared" ref="L39:L48" si="46">IF(SUM(Z39:AA39)=0,AE39,CONCATENATE(Z39," : ",AA39," (",U39,",",V39,",",W39,IF(Z39+AA39&gt;3,",",""),X39,IF(Z39+AA39&gt;4,",",""),Y39,")"))</f>
        <v/>
      </c>
      <c r="N39" s="3" t="str">
        <f>CONCATENATE("Dvouhra - Skupina C")</f>
        <v>Dvouhra - Skupina C</v>
      </c>
      <c r="O39" s="3">
        <f>A41</f>
        <v>3</v>
      </c>
      <c r="P39" s="3" t="str">
        <f>IF($O39=0,"bye",VLOOKUP($O39,seznam!$A$2:$C$268,2))</f>
        <v>Bártová Adéla</v>
      </c>
      <c r="Q39" s="3" t="str">
        <f>IF($O39=0,"",VLOOKUP($O39,seznam!$A$2:$D$268,4))</f>
        <v>Sokol HK</v>
      </c>
      <c r="R39" s="3">
        <f>A44</f>
        <v>0</v>
      </c>
      <c r="S39" s="3" t="str">
        <f>IF($R39=0,"bye",VLOOKUP($R39,seznam!$A$2:$C$268,2))</f>
        <v>bye</v>
      </c>
      <c r="T39" s="3" t="str">
        <f>IF($R39=0,"",VLOOKUP($R39,seznam!$A$2:$D$268,4))</f>
        <v/>
      </c>
      <c r="U39" s="15"/>
      <c r="V39" s="16"/>
      <c r="W39" s="16"/>
      <c r="X39" s="16"/>
      <c r="Y39" s="17"/>
      <c r="Z39" s="3">
        <f t="shared" ref="Z39:Z48" si="47">COUNTIF(AI39:AM39,"&gt;0")</f>
        <v>0</v>
      </c>
      <c r="AA39" s="3">
        <f t="shared" ref="AA39:AA48" si="48">COUNTIF(AI39:AM39,"&lt;0")</f>
        <v>0</v>
      </c>
      <c r="AB39" s="3">
        <f t="shared" ref="AB39:AB48" si="49">IF(Z39=AA39,0,IF(Z39&gt;AA39,O39,R39))</f>
        <v>0</v>
      </c>
      <c r="AC39" s="3" t="str">
        <f>IF($AB39=0,"",VLOOKUP($AB39,seznam!$A$2:$C$268,2))</f>
        <v/>
      </c>
      <c r="AD39" s="3" t="str">
        <f t="shared" ref="AD39:AD48" si="50">IF(Z39=AA39,"",IF(Z39&gt;AA39,CONCATENATE(Z39,":",AA39," (",U39,",",V39,",",W39,IF(SUM(Z39:AA39)&gt;3,",",""),X39,IF(SUM(Z39:AA39)&gt;4,",",""),Y39,")"),CONCATENATE(AA39,":",Z39," (",-U39,",",-V39,",",-W39,IF(SUM(Z39:AA39)&gt;3,CONCATENATE(",",-X39),""),IF(SUM(Z39:AA39)&gt;4,CONCATENATE(",",-Y39),""),")")))</f>
        <v/>
      </c>
      <c r="AE39" s="3" t="str">
        <f t="shared" ref="AE39:AE48" si="51">IF(SUM(Z39:AA39)=0,"",AD39)</f>
        <v/>
      </c>
      <c r="AF39" s="3">
        <f t="shared" ref="AF39:AF48" si="52">IF(U39="",0,IF(Z39&gt;AA39,2,1))</f>
        <v>0</v>
      </c>
      <c r="AG39" s="3">
        <f t="shared" ref="AG39:AG48" si="53">IF(U39="",0,IF(AA39&gt;Z39,2,1))</f>
        <v>0</v>
      </c>
      <c r="AI39" s="3">
        <f t="shared" ref="AI39:AI48" si="54">IF(U39="",0,IF(MID(U39,1,1)="-",-1,1))</f>
        <v>0</v>
      </c>
      <c r="AJ39" s="3">
        <f t="shared" ref="AJ39:AJ48" si="55">IF(V39="",0,IF(MID(V39,1,1)="-",-1,1))</f>
        <v>0</v>
      </c>
      <c r="AK39" s="3">
        <f t="shared" ref="AK39:AK48" si="56">IF(W39="",0,IF(MID(W39,1,1)="-",-1,1))</f>
        <v>0</v>
      </c>
      <c r="AL39" s="3">
        <f t="shared" ref="AL39:AL48" si="57">IF(X39="",0,IF(MID(X39,1,1)="-",-1,1))</f>
        <v>0</v>
      </c>
      <c r="AM39" s="3">
        <f t="shared" ref="AM39:AM48" si="58">IF(Y39="",0,IF(MID(Y39,1,1)="-",-1,1))</f>
        <v>0</v>
      </c>
    </row>
    <row r="40" spans="1:39" ht="15" customHeight="1" thickTop="1" x14ac:dyDescent="0.2">
      <c r="A40" s="80">
        <v>16</v>
      </c>
      <c r="B40" s="18" t="str">
        <f>IF($A40="","",CONCATENATE(VLOOKUP($A40,seznam!$A$2:$B$268,2)," (",VLOOKUP($A40,seznam!$A$2:$E$269,4),")"))</f>
        <v>Kuchařová Elena (SK Dobré)</v>
      </c>
      <c r="C40" s="19" t="s">
        <v>17</v>
      </c>
      <c r="D40" s="20" t="str">
        <f>IF(Z42+AA42=0,"",CONCATENATE(Z42,":",AA42))</f>
        <v>3:0</v>
      </c>
      <c r="E40" s="20" t="str">
        <f>IF(Z43+AA43=0,"",CONCATENATE(AA43,":",Z43))</f>
        <v>3:0</v>
      </c>
      <c r="F40" s="20" t="str">
        <f>IF(Z45+AA45=0,"",CONCATENATE(Z45,":",AA45))</f>
        <v>3:0</v>
      </c>
      <c r="G40" s="21" t="str">
        <f>IF(Z48+AA48=0,"",CONCATENATE(AA48,":",Z48))</f>
        <v/>
      </c>
      <c r="H40" s="22">
        <f>IF(AF42+AG43+AF45+AG48=0,"",AF42+AG43+AF45+AG48)</f>
        <v>6</v>
      </c>
      <c r="I40" s="21">
        <v>1</v>
      </c>
      <c r="K40" s="3" t="str">
        <f t="shared" si="45"/>
        <v>Ciborová Natálie - Kmínková Sára</v>
      </c>
      <c r="L40" s="3" t="str">
        <f t="shared" si="46"/>
        <v>0 : 3 (-15,-6,-7)</v>
      </c>
      <c r="N40" s="3" t="str">
        <f t="shared" ref="N40:N48" si="59">CONCATENATE("Dvouhra - Skupina C")</f>
        <v>Dvouhra - Skupina C</v>
      </c>
      <c r="O40" s="3">
        <f>A42</f>
        <v>10</v>
      </c>
      <c r="P40" s="3" t="str">
        <f>IF($O40=0,"bye",VLOOKUP($O40,seznam!$A$2:$C$268,2))</f>
        <v>Ciborová Natálie</v>
      </c>
      <c r="Q40" s="3" t="str">
        <f>IF($O40=0,"",VLOOKUP($O40,seznam!$A$2:$D$268,4))</f>
        <v>Sokol HK</v>
      </c>
      <c r="R40" s="3">
        <f>A43</f>
        <v>15</v>
      </c>
      <c r="S40" s="3" t="str">
        <f>IF($R40=0,"bye",VLOOKUP($R40,seznam!$A$2:$C$268,2))</f>
        <v>Kmínková Sára</v>
      </c>
      <c r="T40" s="3" t="str">
        <f>IF($R40=0,"",VLOOKUP($R40,seznam!$A$2:$D$268,4))</f>
        <v>TJ Jiskra Nový Bydžov</v>
      </c>
      <c r="U40" s="23" t="s">
        <v>86</v>
      </c>
      <c r="V40" s="24" t="s">
        <v>55</v>
      </c>
      <c r="W40" s="24" t="s">
        <v>42</v>
      </c>
      <c r="X40" s="24"/>
      <c r="Y40" s="25"/>
      <c r="Z40" s="3">
        <f t="shared" si="47"/>
        <v>0</v>
      </c>
      <c r="AA40" s="3">
        <f t="shared" si="48"/>
        <v>3</v>
      </c>
      <c r="AB40" s="3">
        <f t="shared" si="49"/>
        <v>15</v>
      </c>
      <c r="AC40" s="3" t="str">
        <f>IF($AB40=0,"",VLOOKUP($AB40,seznam!$A$2:$C$268,2))</f>
        <v>Kmínková Sára</v>
      </c>
      <c r="AD40" s="3" t="str">
        <f t="shared" si="50"/>
        <v>3:0 (15,6,7)</v>
      </c>
      <c r="AE40" s="3" t="str">
        <f t="shared" si="51"/>
        <v>3:0 (15,6,7)</v>
      </c>
      <c r="AF40" s="3">
        <f t="shared" si="52"/>
        <v>1</v>
      </c>
      <c r="AG40" s="3">
        <f t="shared" si="53"/>
        <v>2</v>
      </c>
      <c r="AI40" s="3">
        <f t="shared" si="54"/>
        <v>-1</v>
      </c>
      <c r="AJ40" s="3">
        <f t="shared" si="55"/>
        <v>-1</v>
      </c>
      <c r="AK40" s="3">
        <f t="shared" si="56"/>
        <v>-1</v>
      </c>
      <c r="AL40" s="3">
        <f t="shared" si="57"/>
        <v>0</v>
      </c>
      <c r="AM40" s="3">
        <f t="shared" si="58"/>
        <v>0</v>
      </c>
    </row>
    <row r="41" spans="1:39" ht="15" customHeight="1" x14ac:dyDescent="0.2">
      <c r="A41" s="81">
        <v>3</v>
      </c>
      <c r="B41" s="26" t="str">
        <f>IF($A41="","",CONCATENATE(VLOOKUP($A41,seznam!$A$2:$B$268,2)," (",VLOOKUP($A41,seznam!$A$2:$E$269,4),")"))</f>
        <v>Bártová Adéla (Sokol HK)</v>
      </c>
      <c r="C41" s="27" t="str">
        <f>IF(Z42+AA42=0,"",CONCATENATE(AA42,":",Z42))</f>
        <v>0:3</v>
      </c>
      <c r="D41" s="28" t="s">
        <v>17</v>
      </c>
      <c r="E41" s="28" t="str">
        <f>IF(Z46+AA46=0,"",CONCATENATE(Z46,":",AA46))</f>
        <v>3:2</v>
      </c>
      <c r="F41" s="20" t="str">
        <f>IF(Z47+AA47=0,"",CONCATENATE(AA47,":",Z47))</f>
        <v>3:0</v>
      </c>
      <c r="G41" s="29" t="str">
        <f>IF(Z39+AA39=0,"",CONCATENATE(Z39,":",AA39))</f>
        <v/>
      </c>
      <c r="H41" s="30">
        <f>IF(AF39+AG42+AF46+AG47=0,"",AF39+AG42+AF46+AG47)</f>
        <v>5</v>
      </c>
      <c r="I41" s="29" t="s">
        <v>82</v>
      </c>
      <c r="K41" s="3" t="str">
        <f t="shared" si="45"/>
        <v>bye - Ciborová Natálie</v>
      </c>
      <c r="L41" s="3" t="str">
        <f t="shared" si="46"/>
        <v/>
      </c>
      <c r="N41" s="3" t="str">
        <f t="shared" si="59"/>
        <v>Dvouhra - Skupina C</v>
      </c>
      <c r="O41" s="3">
        <f>A44</f>
        <v>0</v>
      </c>
      <c r="P41" s="3" t="str">
        <f>IF($O41=0,"bye",VLOOKUP($O41,seznam!$A$2:$C$268,2))</f>
        <v>bye</v>
      </c>
      <c r="Q41" s="3" t="str">
        <f>IF($O41=0,"",VLOOKUP($O41,seznam!$A$2:$D$268,4))</f>
        <v/>
      </c>
      <c r="R41" s="3">
        <f>A42</f>
        <v>10</v>
      </c>
      <c r="S41" s="3" t="str">
        <f>IF($R41=0,"bye",VLOOKUP($R41,seznam!$A$2:$C$268,2))</f>
        <v>Ciborová Natálie</v>
      </c>
      <c r="T41" s="3" t="str">
        <f>IF($R41=0,"",VLOOKUP($R41,seznam!$A$2:$D$268,4))</f>
        <v>Sokol HK</v>
      </c>
      <c r="U41" s="23"/>
      <c r="V41" s="24"/>
      <c r="W41" s="24"/>
      <c r="X41" s="24"/>
      <c r="Y41" s="25"/>
      <c r="Z41" s="3">
        <f t="shared" si="47"/>
        <v>0</v>
      </c>
      <c r="AA41" s="3">
        <f t="shared" si="48"/>
        <v>0</v>
      </c>
      <c r="AB41" s="3">
        <f t="shared" si="49"/>
        <v>0</v>
      </c>
      <c r="AC41" s="3" t="str">
        <f>IF($AB41=0,"",VLOOKUP($AB41,seznam!$A$2:$C$268,2))</f>
        <v/>
      </c>
      <c r="AD41" s="3" t="str">
        <f t="shared" si="50"/>
        <v/>
      </c>
      <c r="AE41" s="3" t="str">
        <f t="shared" si="51"/>
        <v/>
      </c>
      <c r="AF41" s="3">
        <f t="shared" si="52"/>
        <v>0</v>
      </c>
      <c r="AG41" s="3">
        <f t="shared" si="53"/>
        <v>0</v>
      </c>
      <c r="AI41" s="3">
        <f t="shared" si="54"/>
        <v>0</v>
      </c>
      <c r="AJ41" s="3">
        <f t="shared" si="55"/>
        <v>0</v>
      </c>
      <c r="AK41" s="3">
        <f t="shared" si="56"/>
        <v>0</v>
      </c>
      <c r="AL41" s="3">
        <f t="shared" si="57"/>
        <v>0</v>
      </c>
      <c r="AM41" s="3">
        <f t="shared" si="58"/>
        <v>0</v>
      </c>
    </row>
    <row r="42" spans="1:39" ht="15" customHeight="1" x14ac:dyDescent="0.2">
      <c r="A42" s="81">
        <v>10</v>
      </c>
      <c r="B42" s="26" t="str">
        <f>IF($A42="","",CONCATENATE(VLOOKUP($A42,seznam!$A$2:$B$268,2)," (",VLOOKUP($A42,seznam!$A$2:$E$269,4),")"))</f>
        <v>Ciborová Natálie (Sokol HK)</v>
      </c>
      <c r="C42" s="27" t="str">
        <f>IF(Z43+AA43=0,"",CONCATENATE(Z43,":",AA43))</f>
        <v>0:3</v>
      </c>
      <c r="D42" s="28" t="str">
        <f>IF(Z46+AA46=0,"",CONCATENATE(AA46,":",Z46))</f>
        <v>2:3</v>
      </c>
      <c r="E42" s="28" t="s">
        <v>17</v>
      </c>
      <c r="F42" s="20" t="str">
        <f>IF(Z40+AA40=0,"",CONCATENATE(Z40,":",AA40))</f>
        <v>0:3</v>
      </c>
      <c r="G42" s="29" t="str">
        <f>IF(Z41+AA41=0,"",CONCATENATE(AA41,":",Z41))</f>
        <v/>
      </c>
      <c r="H42" s="30">
        <f>IF(AF40+AG41+AF43+AG46=0,"",AF40+AG41+AF43+AG46)</f>
        <v>3</v>
      </c>
      <c r="I42" s="29">
        <v>4</v>
      </c>
      <c r="K42" s="3" t="str">
        <f t="shared" si="45"/>
        <v>Kuchařová Elena - Bártová Adéla</v>
      </c>
      <c r="L42" s="3" t="str">
        <f t="shared" si="46"/>
        <v>3 : 0 (5,3,3)</v>
      </c>
      <c r="N42" s="3" t="str">
        <f t="shared" si="59"/>
        <v>Dvouhra - Skupina C</v>
      </c>
      <c r="O42" s="3">
        <f>A40</f>
        <v>16</v>
      </c>
      <c r="P42" s="3" t="str">
        <f>IF($O42=0,"bye",VLOOKUP($O42,seznam!$A$2:$C$268,2))</f>
        <v>Kuchařová Elena</v>
      </c>
      <c r="Q42" s="3" t="str">
        <f>IF($O42=0,"",VLOOKUP($O42,seznam!$A$2:$D$268,4))</f>
        <v>SK Dobré</v>
      </c>
      <c r="R42" s="3">
        <f>A41</f>
        <v>3</v>
      </c>
      <c r="S42" s="3" t="str">
        <f>IF($R42=0,"bye",VLOOKUP($R42,seznam!$A$2:$C$268,2))</f>
        <v>Bártová Adéla</v>
      </c>
      <c r="T42" s="3" t="str">
        <f>IF($R42=0,"",VLOOKUP($R42,seznam!$A$2:$D$268,4))</f>
        <v>Sokol HK</v>
      </c>
      <c r="U42" s="23" t="s">
        <v>49</v>
      </c>
      <c r="V42" s="24" t="s">
        <v>41</v>
      </c>
      <c r="W42" s="24" t="s">
        <v>41</v>
      </c>
      <c r="X42" s="24"/>
      <c r="Y42" s="25"/>
      <c r="Z42" s="3">
        <f t="shared" si="47"/>
        <v>3</v>
      </c>
      <c r="AA42" s="3">
        <f t="shared" si="48"/>
        <v>0</v>
      </c>
      <c r="AB42" s="3">
        <f t="shared" si="49"/>
        <v>16</v>
      </c>
      <c r="AC42" s="3" t="str">
        <f>IF($AB42=0,"",VLOOKUP($AB42,seznam!$A$2:$C$268,2))</f>
        <v>Kuchařová Elena</v>
      </c>
      <c r="AD42" s="3" t="str">
        <f t="shared" si="50"/>
        <v>3:0 (5,3,3)</v>
      </c>
      <c r="AE42" s="3" t="str">
        <f t="shared" si="51"/>
        <v>3:0 (5,3,3)</v>
      </c>
      <c r="AF42" s="3">
        <f t="shared" si="52"/>
        <v>2</v>
      </c>
      <c r="AG42" s="3">
        <f t="shared" si="53"/>
        <v>1</v>
      </c>
      <c r="AI42" s="3">
        <f t="shared" si="54"/>
        <v>1</v>
      </c>
      <c r="AJ42" s="3">
        <f t="shared" si="55"/>
        <v>1</v>
      </c>
      <c r="AK42" s="3">
        <f t="shared" si="56"/>
        <v>1</v>
      </c>
      <c r="AL42" s="3">
        <f t="shared" si="57"/>
        <v>0</v>
      </c>
      <c r="AM42" s="3">
        <f t="shared" si="58"/>
        <v>0</v>
      </c>
    </row>
    <row r="43" spans="1:39" ht="15" customHeight="1" x14ac:dyDescent="0.2">
      <c r="A43" s="83">
        <v>15</v>
      </c>
      <c r="B43" s="26" t="str">
        <f>IF($A43="","",CONCATENATE(VLOOKUP($A43,seznam!$A$2:$B$268,2)," (",VLOOKUP($A43,seznam!$A$2:$E$269,4),")"))</f>
        <v>Kmínková Sára (TJ Jiskra Nový Bydžov)</v>
      </c>
      <c r="C43" s="27" t="str">
        <f>IF(Z45+AA45=0,"",CONCATENATE(AA45,":",Z45))</f>
        <v>0:3</v>
      </c>
      <c r="D43" s="28" t="str">
        <f>IF(Z47+AA47=0,"",CONCATENATE(Z47,":",AA47))</f>
        <v>0:3</v>
      </c>
      <c r="E43" s="28" t="str">
        <f>IF(Z40+AA40=0,"",CONCATENATE(AA40,":",Z40))</f>
        <v>3:0</v>
      </c>
      <c r="F43" s="28" t="s">
        <v>17</v>
      </c>
      <c r="G43" s="29" t="str">
        <f>IF(Z44+AA44=0,"",CONCATENATE(Z44,":",AA44))</f>
        <v/>
      </c>
      <c r="H43" s="30">
        <f>IF(AG40+AF44+AG45+AF47=0,"",AG40+AF44+AG45+AF47)</f>
        <v>4</v>
      </c>
      <c r="I43" s="40" t="s">
        <v>83</v>
      </c>
      <c r="K43" s="3" t="str">
        <f t="shared" si="45"/>
        <v>Ciborová Natálie - Kuchařová Elena</v>
      </c>
      <c r="L43" s="3" t="str">
        <f t="shared" si="46"/>
        <v>0 : 3 (-2,-2,-6)</v>
      </c>
      <c r="N43" s="3" t="str">
        <f t="shared" si="59"/>
        <v>Dvouhra - Skupina C</v>
      </c>
      <c r="O43" s="3">
        <f>A42</f>
        <v>10</v>
      </c>
      <c r="P43" s="3" t="str">
        <f>IF($O43=0,"bye",VLOOKUP($O43,seznam!$A$2:$C$268,2))</f>
        <v>Ciborová Natálie</v>
      </c>
      <c r="Q43" s="3" t="str">
        <f>IF($O43=0,"",VLOOKUP($O43,seznam!$A$2:$D$268,4))</f>
        <v>Sokol HK</v>
      </c>
      <c r="R43" s="3">
        <f>A40</f>
        <v>16</v>
      </c>
      <c r="S43" s="3" t="str">
        <f>IF($R43=0,"bye",VLOOKUP($R43,seznam!$A$2:$C$268,2))</f>
        <v>Kuchařová Elena</v>
      </c>
      <c r="T43" s="3" t="str">
        <f>IF($R43=0,"",VLOOKUP($R43,seznam!$A$2:$D$268,4))</f>
        <v>SK Dobré</v>
      </c>
      <c r="U43" s="23" t="s">
        <v>56</v>
      </c>
      <c r="V43" s="24" t="s">
        <v>56</v>
      </c>
      <c r="W43" s="24" t="s">
        <v>55</v>
      </c>
      <c r="X43" s="24"/>
      <c r="Y43" s="25"/>
      <c r="Z43" s="3">
        <f t="shared" si="47"/>
        <v>0</v>
      </c>
      <c r="AA43" s="3">
        <f t="shared" si="48"/>
        <v>3</v>
      </c>
      <c r="AB43" s="3">
        <f t="shared" si="49"/>
        <v>16</v>
      </c>
      <c r="AC43" s="3" t="str">
        <f>IF($AB43=0,"",VLOOKUP($AB43,seznam!$A$2:$C$268,2))</f>
        <v>Kuchařová Elena</v>
      </c>
      <c r="AD43" s="3" t="str">
        <f t="shared" si="50"/>
        <v>3:0 (2,2,6)</v>
      </c>
      <c r="AE43" s="3" t="str">
        <f t="shared" si="51"/>
        <v>3:0 (2,2,6)</v>
      </c>
      <c r="AF43" s="3">
        <f t="shared" si="52"/>
        <v>1</v>
      </c>
      <c r="AG43" s="3">
        <f t="shared" si="53"/>
        <v>2</v>
      </c>
      <c r="AI43" s="3">
        <f t="shared" si="54"/>
        <v>-1</v>
      </c>
      <c r="AJ43" s="3">
        <f t="shared" si="55"/>
        <v>-1</v>
      </c>
      <c r="AK43" s="3">
        <f t="shared" si="56"/>
        <v>-1</v>
      </c>
      <c r="AL43" s="3">
        <f t="shared" si="57"/>
        <v>0</v>
      </c>
      <c r="AM43" s="3">
        <f t="shared" si="58"/>
        <v>0</v>
      </c>
    </row>
    <row r="44" spans="1:39" ht="15" customHeight="1" thickBot="1" x14ac:dyDescent="0.25">
      <c r="A44" s="82"/>
      <c r="B44" s="31" t="str">
        <f>IF($A44="","",CONCATENATE(VLOOKUP($A44,seznam!$A$2:$B$268,2)," (",VLOOKUP($A44,seznam!$A$2:$E$269,4),")"))</f>
        <v/>
      </c>
      <c r="C44" s="32" t="str">
        <f>IF(Z48+AA48=0,"",CONCATENATE(Z48,":",AA48))</f>
        <v/>
      </c>
      <c r="D44" s="33" t="str">
        <f>IF(Z39+AA39=0,"",CONCATENATE(AA39,":",Z39))</f>
        <v/>
      </c>
      <c r="E44" s="33" t="str">
        <f>IF(Z41+AA41=0,"",CONCATENATE(Z41,":",AA41))</f>
        <v/>
      </c>
      <c r="F44" s="41" t="str">
        <f>IF(Z44+AA44=0,"",CONCATENATE(AA44,":",Z44))</f>
        <v/>
      </c>
      <c r="G44" s="34" t="s">
        <v>17</v>
      </c>
      <c r="H44" s="35" t="str">
        <f>IF(AG39+AF41+AG44+AF48=0,"",AG39+AF41+AG44+AF48)</f>
        <v/>
      </c>
      <c r="I44" s="34"/>
      <c r="K44" s="3" t="str">
        <f t="shared" si="45"/>
        <v>Kmínková Sára - bye</v>
      </c>
      <c r="L44" s="3" t="str">
        <f t="shared" si="46"/>
        <v/>
      </c>
      <c r="N44" s="3" t="str">
        <f t="shared" si="59"/>
        <v>Dvouhra - Skupina C</v>
      </c>
      <c r="O44" s="3">
        <f>A43</f>
        <v>15</v>
      </c>
      <c r="P44" s="3" t="str">
        <f>IF($O44=0,"bye",VLOOKUP($O44,seznam!$A$2:$C$268,2))</f>
        <v>Kmínková Sára</v>
      </c>
      <c r="Q44" s="3" t="str">
        <f>IF($O44=0,"",VLOOKUP($O44,seznam!$A$2:$D$268,4))</f>
        <v>TJ Jiskra Nový Bydžov</v>
      </c>
      <c r="R44" s="3">
        <f>A44</f>
        <v>0</v>
      </c>
      <c r="S44" s="3" t="str">
        <f>IF($R44=0,"bye",VLOOKUP($R44,seznam!$A$2:$C$268,2))</f>
        <v>bye</v>
      </c>
      <c r="T44" s="3" t="str">
        <f>IF($R44=0,"",VLOOKUP($R44,seznam!$A$2:$D$268,4))</f>
        <v/>
      </c>
      <c r="U44" s="23"/>
      <c r="V44" s="24"/>
      <c r="W44" s="24"/>
      <c r="X44" s="24"/>
      <c r="Y44" s="25"/>
      <c r="Z44" s="3">
        <f t="shared" si="47"/>
        <v>0</v>
      </c>
      <c r="AA44" s="3">
        <f t="shared" si="48"/>
        <v>0</v>
      </c>
      <c r="AB44" s="3">
        <f t="shared" si="49"/>
        <v>0</v>
      </c>
      <c r="AC44" s="3" t="str">
        <f>IF($AB44=0,"",VLOOKUP($AB44,seznam!$A$2:$C$268,2))</f>
        <v/>
      </c>
      <c r="AD44" s="3" t="str">
        <f t="shared" si="50"/>
        <v/>
      </c>
      <c r="AE44" s="3" t="str">
        <f t="shared" si="51"/>
        <v/>
      </c>
      <c r="AF44" s="3">
        <f t="shared" si="52"/>
        <v>0</v>
      </c>
      <c r="AG44" s="3">
        <f t="shared" si="53"/>
        <v>0</v>
      </c>
      <c r="AI44" s="3">
        <f t="shared" si="54"/>
        <v>0</v>
      </c>
      <c r="AJ44" s="3">
        <f t="shared" si="55"/>
        <v>0</v>
      </c>
      <c r="AK44" s="3">
        <f t="shared" si="56"/>
        <v>0</v>
      </c>
      <c r="AL44" s="3">
        <f t="shared" si="57"/>
        <v>0</v>
      </c>
      <c r="AM44" s="3">
        <f t="shared" si="58"/>
        <v>0</v>
      </c>
    </row>
    <row r="45" spans="1:39" ht="15" customHeight="1" thickTop="1" x14ac:dyDescent="0.2">
      <c r="K45" s="3" t="str">
        <f t="shared" si="45"/>
        <v>Kuchařová Elena - Kmínková Sára</v>
      </c>
      <c r="L45" s="3" t="str">
        <f t="shared" si="46"/>
        <v>3 : 0 (4,3,2)</v>
      </c>
      <c r="N45" s="3" t="str">
        <f t="shared" si="59"/>
        <v>Dvouhra - Skupina C</v>
      </c>
      <c r="O45" s="3">
        <f>A40</f>
        <v>16</v>
      </c>
      <c r="P45" s="3" t="str">
        <f>IF($O45=0,"bye",VLOOKUP($O45,seznam!$A$2:$C$268,2))</f>
        <v>Kuchařová Elena</v>
      </c>
      <c r="Q45" s="3" t="str">
        <f>IF($O45=0,"",VLOOKUP($O45,seznam!$A$2:$D$268,4))</f>
        <v>SK Dobré</v>
      </c>
      <c r="R45" s="3">
        <f>A43</f>
        <v>15</v>
      </c>
      <c r="S45" s="3" t="str">
        <f>IF($R45=0,"bye",VLOOKUP($R45,seznam!$A$2:$C$268,2))</f>
        <v>Kmínková Sára</v>
      </c>
      <c r="T45" s="7"/>
      <c r="U45" s="23" t="s">
        <v>47</v>
      </c>
      <c r="V45" s="24" t="s">
        <v>41</v>
      </c>
      <c r="W45" s="24" t="s">
        <v>45</v>
      </c>
      <c r="X45" s="24"/>
      <c r="Y45" s="25"/>
      <c r="Z45" s="3">
        <f t="shared" si="47"/>
        <v>3</v>
      </c>
      <c r="AA45" s="3">
        <f t="shared" si="48"/>
        <v>0</v>
      </c>
      <c r="AB45" s="3">
        <f t="shared" si="49"/>
        <v>16</v>
      </c>
      <c r="AC45" s="3" t="str">
        <f>IF($AB45=0,"",VLOOKUP($AB45,seznam!$A$2:$C$268,2))</f>
        <v>Kuchařová Elena</v>
      </c>
      <c r="AD45" s="3" t="str">
        <f t="shared" si="50"/>
        <v>3:0 (4,3,2)</v>
      </c>
      <c r="AE45" s="3" t="str">
        <f t="shared" si="51"/>
        <v>3:0 (4,3,2)</v>
      </c>
      <c r="AF45" s="3">
        <f t="shared" si="52"/>
        <v>2</v>
      </c>
      <c r="AG45" s="3">
        <f t="shared" si="53"/>
        <v>1</v>
      </c>
      <c r="AI45" s="3">
        <f t="shared" si="54"/>
        <v>1</v>
      </c>
      <c r="AJ45" s="3">
        <f t="shared" si="55"/>
        <v>1</v>
      </c>
      <c r="AK45" s="3">
        <f t="shared" si="56"/>
        <v>1</v>
      </c>
      <c r="AL45" s="3">
        <f t="shared" si="57"/>
        <v>0</v>
      </c>
      <c r="AM45" s="3">
        <f t="shared" si="58"/>
        <v>0</v>
      </c>
    </row>
    <row r="46" spans="1:39" ht="15" customHeight="1" x14ac:dyDescent="0.2">
      <c r="K46" s="3" t="str">
        <f t="shared" si="45"/>
        <v>Bártová Adéla - Ciborová Natálie</v>
      </c>
      <c r="L46" s="3" t="str">
        <f t="shared" si="46"/>
        <v>3 : 2 (-10,-9,10,9,4)</v>
      </c>
      <c r="N46" s="3" t="str">
        <f t="shared" si="59"/>
        <v>Dvouhra - Skupina C</v>
      </c>
      <c r="O46" s="3">
        <f>A41</f>
        <v>3</v>
      </c>
      <c r="P46" s="3" t="str">
        <f>IF($O46=0,"bye",VLOOKUP($O46,seznam!$A$2:$C$268,2))</f>
        <v>Bártová Adéla</v>
      </c>
      <c r="Q46" s="3" t="str">
        <f>IF($O46=0,"",VLOOKUP($O46,seznam!$A$2:$D$268,4))</f>
        <v>Sokol HK</v>
      </c>
      <c r="R46" s="3">
        <f>A42</f>
        <v>10</v>
      </c>
      <c r="S46" s="3" t="str">
        <f>IF($R46=0,"bye",VLOOKUP($R46,seznam!$A$2:$C$268,2))</f>
        <v>Ciborová Natálie</v>
      </c>
      <c r="U46" s="23" t="s">
        <v>60</v>
      </c>
      <c r="V46" s="24" t="s">
        <v>57</v>
      </c>
      <c r="W46" s="24" t="s">
        <v>50</v>
      </c>
      <c r="X46" s="24" t="s">
        <v>46</v>
      </c>
      <c r="Y46" s="25" t="s">
        <v>47</v>
      </c>
      <c r="Z46" s="3">
        <f t="shared" si="47"/>
        <v>3</v>
      </c>
      <c r="AA46" s="3">
        <f t="shared" si="48"/>
        <v>2</v>
      </c>
      <c r="AB46" s="3">
        <f t="shared" si="49"/>
        <v>3</v>
      </c>
      <c r="AC46" s="3" t="str">
        <f>IF($AB46=0,"",VLOOKUP($AB46,seznam!$A$2:$C$268,2))</f>
        <v>Bártová Adéla</v>
      </c>
      <c r="AD46" s="3" t="str">
        <f t="shared" si="50"/>
        <v>3:2 (-10,-9,10,9,4)</v>
      </c>
      <c r="AE46" s="3" t="str">
        <f t="shared" si="51"/>
        <v>3:2 (-10,-9,10,9,4)</v>
      </c>
      <c r="AF46" s="3">
        <f t="shared" si="52"/>
        <v>2</v>
      </c>
      <c r="AG46" s="3">
        <f t="shared" si="53"/>
        <v>1</v>
      </c>
      <c r="AI46" s="3">
        <f t="shared" si="54"/>
        <v>-1</v>
      </c>
      <c r="AJ46" s="3">
        <f t="shared" si="55"/>
        <v>-1</v>
      </c>
      <c r="AK46" s="3">
        <f t="shared" si="56"/>
        <v>1</v>
      </c>
      <c r="AL46" s="3">
        <f t="shared" si="57"/>
        <v>1</v>
      </c>
      <c r="AM46" s="3">
        <f t="shared" si="58"/>
        <v>1</v>
      </c>
    </row>
    <row r="47" spans="1:39" ht="15" customHeight="1" x14ac:dyDescent="0.2">
      <c r="K47" s="3" t="str">
        <f t="shared" si="45"/>
        <v>Kmínková Sára - Bártová Adéla</v>
      </c>
      <c r="L47" s="3" t="str">
        <f t="shared" si="46"/>
        <v>0 : 3 (-7,-7,-5)</v>
      </c>
      <c r="N47" s="3" t="str">
        <f t="shared" si="59"/>
        <v>Dvouhra - Skupina C</v>
      </c>
      <c r="O47" s="3">
        <f>A43</f>
        <v>15</v>
      </c>
      <c r="P47" s="3" t="str">
        <f>IF($O47=0,"bye",VLOOKUP($O47,seznam!$A$2:$C$268,2))</f>
        <v>Kmínková Sára</v>
      </c>
      <c r="Q47" s="3" t="str">
        <f>IF($O47=0,"",VLOOKUP($O47,seznam!$A$2:$D$268,4))</f>
        <v>TJ Jiskra Nový Bydžov</v>
      </c>
      <c r="R47" s="3">
        <f>A41</f>
        <v>3</v>
      </c>
      <c r="S47" s="3" t="str">
        <f>IF($R47=0,"bye",VLOOKUP($R47,seznam!$A$2:$C$268,2))</f>
        <v>Bártová Adéla</v>
      </c>
      <c r="U47" s="23" t="s">
        <v>42</v>
      </c>
      <c r="V47" s="24" t="s">
        <v>42</v>
      </c>
      <c r="W47" s="24" t="s">
        <v>59</v>
      </c>
      <c r="X47" s="24"/>
      <c r="Y47" s="25"/>
      <c r="Z47" s="3">
        <f t="shared" si="47"/>
        <v>0</v>
      </c>
      <c r="AA47" s="3">
        <f t="shared" si="48"/>
        <v>3</v>
      </c>
      <c r="AB47" s="3">
        <f t="shared" si="49"/>
        <v>3</v>
      </c>
      <c r="AC47" s="3" t="str">
        <f>IF($AB47=0,"",VLOOKUP($AB47,seznam!$A$2:$C$268,2))</f>
        <v>Bártová Adéla</v>
      </c>
      <c r="AD47" s="3" t="str">
        <f t="shared" si="50"/>
        <v>3:0 (7,7,5)</v>
      </c>
      <c r="AE47" s="3" t="str">
        <f t="shared" si="51"/>
        <v>3:0 (7,7,5)</v>
      </c>
      <c r="AF47" s="3">
        <f t="shared" si="52"/>
        <v>1</v>
      </c>
      <c r="AG47" s="3">
        <f t="shared" si="53"/>
        <v>2</v>
      </c>
      <c r="AI47" s="3">
        <f t="shared" si="54"/>
        <v>-1</v>
      </c>
      <c r="AJ47" s="3">
        <f t="shared" si="55"/>
        <v>-1</v>
      </c>
      <c r="AK47" s="3">
        <f t="shared" si="56"/>
        <v>-1</v>
      </c>
      <c r="AL47" s="3">
        <f t="shared" si="57"/>
        <v>0</v>
      </c>
      <c r="AM47" s="3">
        <f t="shared" si="58"/>
        <v>0</v>
      </c>
    </row>
    <row r="48" spans="1:39" ht="15" customHeight="1" thickBot="1" x14ac:dyDescent="0.25">
      <c r="K48" s="3" t="str">
        <f t="shared" si="45"/>
        <v>bye - Kuchařová Elena</v>
      </c>
      <c r="L48" s="3" t="str">
        <f t="shared" si="46"/>
        <v/>
      </c>
      <c r="N48" s="3" t="str">
        <f t="shared" si="59"/>
        <v>Dvouhra - Skupina C</v>
      </c>
      <c r="O48" s="3">
        <f>A44</f>
        <v>0</v>
      </c>
      <c r="P48" s="3" t="str">
        <f>IF($O48=0,"bye",VLOOKUP($O48,seznam!$A$2:$C$268,2))</f>
        <v>bye</v>
      </c>
      <c r="Q48" s="3" t="str">
        <f>IF($O48=0,"",VLOOKUP($O48,seznam!$A$2:$D$268,4))</f>
        <v/>
      </c>
      <c r="R48" s="3">
        <f>A40</f>
        <v>16</v>
      </c>
      <c r="S48" s="3" t="str">
        <f>IF($R48=0,"bye",VLOOKUP($R48,seznam!$A$2:$C$268,2))</f>
        <v>Kuchařová Elena</v>
      </c>
      <c r="U48" s="36"/>
      <c r="V48" s="37"/>
      <c r="W48" s="37"/>
      <c r="X48" s="37"/>
      <c r="Y48" s="38"/>
      <c r="Z48" s="3">
        <f t="shared" si="47"/>
        <v>0</v>
      </c>
      <c r="AA48" s="3">
        <f t="shared" si="48"/>
        <v>0</v>
      </c>
      <c r="AB48" s="3">
        <f t="shared" si="49"/>
        <v>0</v>
      </c>
      <c r="AC48" s="3" t="str">
        <f>IF($AB48=0,"",VLOOKUP($AB48,seznam!$A$2:$C$268,2))</f>
        <v/>
      </c>
      <c r="AD48" s="3" t="str">
        <f t="shared" si="50"/>
        <v/>
      </c>
      <c r="AE48" s="3" t="str">
        <f t="shared" si="51"/>
        <v/>
      </c>
      <c r="AF48" s="3">
        <f t="shared" si="52"/>
        <v>0</v>
      </c>
      <c r="AG48" s="3">
        <f t="shared" si="53"/>
        <v>0</v>
      </c>
      <c r="AI48" s="3">
        <f t="shared" si="54"/>
        <v>0</v>
      </c>
      <c r="AJ48" s="3">
        <f t="shared" si="55"/>
        <v>0</v>
      </c>
      <c r="AK48" s="3">
        <f t="shared" si="56"/>
        <v>0</v>
      </c>
      <c r="AL48" s="3">
        <f t="shared" si="57"/>
        <v>0</v>
      </c>
      <c r="AM48" s="3">
        <f t="shared" si="58"/>
        <v>0</v>
      </c>
    </row>
    <row r="49" ht="15" customHeight="1" thickTop="1" x14ac:dyDescent="0.2"/>
  </sheetData>
  <mergeCells count="1">
    <mergeCell ref="A1:I2"/>
  </mergeCells>
  <phoneticPr fontId="0" type="noConversion"/>
  <pageMargins left="0.59055118110236227" right="0.59055118110236227" top="0.59055118110236227" bottom="0.39370078740157483" header="0.51181102362204722" footer="3.6614173228346458"/>
  <pageSetup paperSize="9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5"/>
  <sheetViews>
    <sheetView view="pageBreakPreview" topLeftCell="A4" zoomScale="115" zoomScaleNormal="100" zoomScaleSheetLayoutView="115" workbookViewId="0">
      <selection activeCell="E31" sqref="E31"/>
    </sheetView>
  </sheetViews>
  <sheetFormatPr defaultRowHeight="13.2" x14ac:dyDescent="0.25"/>
  <cols>
    <col min="1" max="1" width="4.109375" customWidth="1"/>
    <col min="2" max="2" width="5.109375" customWidth="1"/>
    <col min="3" max="3" width="29.44140625" customWidth="1"/>
    <col min="4" max="4" width="0.88671875" customWidth="1"/>
    <col min="5" max="7" width="19.44140625" customWidth="1"/>
    <col min="8" max="8" width="19.44140625" style="85" customWidth="1"/>
    <col min="9" max="9" width="9.109375" style="85"/>
  </cols>
  <sheetData>
    <row r="1" spans="1:8" ht="20.399999999999999" x14ac:dyDescent="0.35">
      <c r="A1" s="152" t="str">
        <f>CONCATENATE("",seznam!F2)</f>
        <v>1 BT U15 Voděrady 3.10.2021</v>
      </c>
      <c r="B1" s="152"/>
      <c r="C1" s="152"/>
      <c r="D1" s="152"/>
      <c r="E1" s="152"/>
      <c r="F1" s="2"/>
      <c r="G1" s="2"/>
      <c r="H1" s="86" t="str">
        <f>CONCATENATE("Hlavní soutěž - ",seznam!I2)</f>
        <v>Hlavní soutěž - děti</v>
      </c>
    </row>
    <row r="2" spans="1:8" ht="20.399999999999999" x14ac:dyDescent="0.35">
      <c r="A2" s="152" t="str">
        <f>CONCATENATE("",seznam!H2)</f>
        <v>Voděrady</v>
      </c>
      <c r="B2" s="152"/>
      <c r="C2" s="152"/>
      <c r="D2" s="152"/>
      <c r="E2" s="152"/>
      <c r="F2" s="2"/>
      <c r="G2" s="2"/>
      <c r="H2" s="87">
        <f>seznam!G2</f>
        <v>44472</v>
      </c>
    </row>
    <row r="3" spans="1:8" ht="17.399999999999999" x14ac:dyDescent="0.3">
      <c r="A3" s="2"/>
      <c r="B3" s="2"/>
      <c r="C3" s="2"/>
      <c r="D3" s="4"/>
      <c r="E3" s="2"/>
      <c r="F3" s="149" t="s">
        <v>104</v>
      </c>
      <c r="G3" s="2"/>
      <c r="H3" s="88"/>
    </row>
    <row r="4" spans="1:8" ht="17.399999999999999" x14ac:dyDescent="0.3">
      <c r="A4" s="2">
        <v>1</v>
      </c>
      <c r="B4" s="146"/>
      <c r="C4" s="148" t="s">
        <v>103</v>
      </c>
      <c r="D4" s="49"/>
      <c r="E4" s="144" t="s">
        <v>33</v>
      </c>
      <c r="F4" s="2"/>
      <c r="G4" s="2"/>
      <c r="H4" s="49"/>
    </row>
    <row r="5" spans="1:8" x14ac:dyDescent="0.25">
      <c r="A5" s="2"/>
      <c r="B5" s="2"/>
      <c r="C5" s="49"/>
      <c r="D5" s="147"/>
      <c r="E5" s="42"/>
      <c r="F5" s="2"/>
      <c r="G5" s="2"/>
      <c r="H5" s="49"/>
    </row>
    <row r="6" spans="1:8" x14ac:dyDescent="0.25">
      <c r="A6" s="2">
        <v>2</v>
      </c>
      <c r="B6" s="146"/>
      <c r="C6" s="49"/>
      <c r="D6" s="147"/>
      <c r="E6" s="45"/>
      <c r="F6" s="144" t="s">
        <v>33</v>
      </c>
      <c r="G6" s="2"/>
      <c r="H6" s="49"/>
    </row>
    <row r="7" spans="1:8" x14ac:dyDescent="0.25">
      <c r="A7" s="2"/>
      <c r="B7" s="2"/>
      <c r="C7" s="49"/>
      <c r="D7" s="147"/>
      <c r="E7" s="46"/>
      <c r="F7" s="130" t="s">
        <v>99</v>
      </c>
      <c r="G7" s="2"/>
      <c r="H7" s="49"/>
    </row>
    <row r="8" spans="1:8" x14ac:dyDescent="0.25">
      <c r="A8" s="2">
        <v>3</v>
      </c>
      <c r="B8" s="89">
        <v>17</v>
      </c>
      <c r="C8" s="42" t="str">
        <f>IF($B8="","bye",CONCATENATE(VLOOKUP($B8,seznam!$A$2:$E$269,2)," (",VLOOKUP($B8,seznam!$A$2:$E$269,4),")"))</f>
        <v>Nováková Tereza (Sokol Stěžery)</v>
      </c>
      <c r="D8" s="47"/>
      <c r="E8" s="46"/>
      <c r="F8" s="45"/>
      <c r="G8" s="2"/>
      <c r="H8" s="49"/>
    </row>
    <row r="9" spans="1:8" x14ac:dyDescent="0.25">
      <c r="A9" s="2"/>
      <c r="B9" s="2"/>
      <c r="C9" s="2"/>
      <c r="D9" s="43"/>
      <c r="E9" s="48" t="s">
        <v>102</v>
      </c>
      <c r="F9" s="46"/>
      <c r="G9" s="2"/>
      <c r="H9" s="49"/>
    </row>
    <row r="10" spans="1:8" x14ac:dyDescent="0.25">
      <c r="A10" s="2">
        <v>4</v>
      </c>
      <c r="B10" s="89">
        <v>1</v>
      </c>
      <c r="C10" s="42" t="str">
        <f>IF($B10="","bye",CONCATENATE(VLOOKUP($B10,seznam!$A$2:$E$269,2)," (",VLOOKUP($B10,seznam!$A$2:$E$269,4),")"))</f>
        <v>Mrkosová Kateřina (US Choceň)</v>
      </c>
      <c r="D10" s="44"/>
      <c r="E10" s="2" t="s">
        <v>99</v>
      </c>
      <c r="F10" s="46"/>
      <c r="G10" s="123" t="s">
        <v>33</v>
      </c>
      <c r="H10" s="49"/>
    </row>
    <row r="11" spans="1:8" x14ac:dyDescent="0.25">
      <c r="A11" s="2"/>
      <c r="B11" s="2"/>
      <c r="C11" s="2"/>
      <c r="D11" s="5"/>
      <c r="E11" s="2"/>
      <c r="F11" s="46"/>
      <c r="G11" s="138" t="s">
        <v>98</v>
      </c>
      <c r="H11" s="49"/>
    </row>
    <row r="12" spans="1:8" x14ac:dyDescent="0.25">
      <c r="A12" s="2">
        <v>5</v>
      </c>
      <c r="B12" s="89"/>
      <c r="C12" s="42" t="str">
        <f>IF($B12="","bye",CONCATENATE(VLOOKUP($B12,seznam!$A$2:$E$269,2)," (",VLOOKUP($B12,seznam!$A$2:$E$269,4),")"))</f>
        <v>bye</v>
      </c>
      <c r="D12" s="47"/>
      <c r="E12" s="123" t="s">
        <v>71</v>
      </c>
      <c r="F12" s="49"/>
      <c r="G12" s="145"/>
      <c r="H12" s="49"/>
    </row>
    <row r="13" spans="1:8" x14ac:dyDescent="0.25">
      <c r="A13" s="2"/>
      <c r="B13" s="2"/>
      <c r="C13" s="2"/>
      <c r="D13" s="43"/>
      <c r="E13" s="42"/>
      <c r="F13" s="46"/>
      <c r="G13" s="46"/>
      <c r="H13" s="49"/>
    </row>
    <row r="14" spans="1:8" ht="17.399999999999999" x14ac:dyDescent="0.3">
      <c r="A14" s="2">
        <v>6</v>
      </c>
      <c r="B14" s="89"/>
      <c r="C14" s="42" t="str">
        <f>IF($B14="","bye",CONCATENATE(VLOOKUP($B14,seznam!$A$2:$E$269,2)," (",VLOOKUP($B14,seznam!$A$2:$E$269,4),")"))</f>
        <v>bye</v>
      </c>
      <c r="D14" s="44"/>
      <c r="E14" s="45"/>
      <c r="F14" s="141" t="s">
        <v>71</v>
      </c>
      <c r="G14" s="149" t="s">
        <v>104</v>
      </c>
      <c r="H14" s="143"/>
    </row>
    <row r="15" spans="1:8" x14ac:dyDescent="0.25">
      <c r="A15" s="2"/>
      <c r="B15" s="2"/>
      <c r="C15" s="2"/>
      <c r="D15" s="5"/>
      <c r="E15" s="46"/>
      <c r="F15" s="142" t="s">
        <v>101</v>
      </c>
      <c r="G15" s="46"/>
      <c r="H15" s="49"/>
    </row>
    <row r="16" spans="1:8" x14ac:dyDescent="0.25">
      <c r="A16" s="2">
        <v>7</v>
      </c>
      <c r="B16" s="89"/>
      <c r="C16" s="42" t="str">
        <f>IF($B16="","bye",CONCATENATE(VLOOKUP($B16,seznam!$A$2:$E$269,2)," (",VLOOKUP($B16,seznam!$A$2:$E$269,4),")"))</f>
        <v>bye</v>
      </c>
      <c r="D16" s="47"/>
      <c r="E16" s="46" t="s">
        <v>30</v>
      </c>
      <c r="F16" s="2"/>
      <c r="G16" s="46"/>
      <c r="H16" s="49"/>
    </row>
    <row r="17" spans="1:8" x14ac:dyDescent="0.25">
      <c r="A17" s="2"/>
      <c r="B17" s="2"/>
      <c r="C17" s="2"/>
      <c r="D17" s="43"/>
      <c r="E17" s="48"/>
      <c r="F17" s="2"/>
      <c r="G17" s="46"/>
      <c r="H17" s="49"/>
    </row>
    <row r="18" spans="1:8" x14ac:dyDescent="0.25">
      <c r="A18" s="2">
        <v>8</v>
      </c>
      <c r="B18" s="89"/>
      <c r="C18" s="42" t="str">
        <f>IF($B18="","bye",CONCATENATE(VLOOKUP($B18,seznam!$A$2:$E$269,2)," (",VLOOKUP($B18,seznam!$A$2:$E$269,4),")"))</f>
        <v>bye</v>
      </c>
      <c r="D18" s="44"/>
      <c r="E18" s="2"/>
      <c r="F18" s="2"/>
      <c r="G18" s="46"/>
      <c r="H18" s="123" t="s">
        <v>33</v>
      </c>
    </row>
    <row r="19" spans="1:8" x14ac:dyDescent="0.25">
      <c r="A19" s="2"/>
      <c r="B19" s="2"/>
      <c r="C19" s="2"/>
      <c r="D19" s="5"/>
      <c r="E19" s="2"/>
      <c r="F19" s="2"/>
      <c r="G19" s="46"/>
      <c r="H19" s="138" t="s">
        <v>98</v>
      </c>
    </row>
    <row r="20" spans="1:8" ht="17.399999999999999" x14ac:dyDescent="0.3">
      <c r="A20" s="2">
        <v>9</v>
      </c>
      <c r="B20" s="84"/>
      <c r="C20" s="42" t="str">
        <f>IF($B20="","bye",CONCATENATE(VLOOKUP($B20,seznam!$A$2:$E$269,2)," (",VLOOKUP($B20,seznam!$A$2:$E$269,4),")"))</f>
        <v>bye</v>
      </c>
      <c r="D20" s="47"/>
      <c r="E20" s="2" t="s">
        <v>68</v>
      </c>
      <c r="F20" s="49"/>
      <c r="G20" s="46"/>
      <c r="H20" s="150" t="s">
        <v>97</v>
      </c>
    </row>
    <row r="21" spans="1:8" x14ac:dyDescent="0.25">
      <c r="A21" s="2"/>
      <c r="B21" s="2"/>
      <c r="C21" s="2"/>
      <c r="D21" s="43"/>
      <c r="E21" s="42"/>
      <c r="F21" s="2"/>
      <c r="G21" s="46"/>
      <c r="H21" s="46"/>
    </row>
    <row r="22" spans="1:8" x14ac:dyDescent="0.25">
      <c r="A22" s="2">
        <v>10</v>
      </c>
      <c r="B22" s="84"/>
      <c r="C22" s="42" t="str">
        <f>IF($B22="","bye",CONCATENATE(VLOOKUP($B22,seznam!$A$2:$E$269,2)," (",VLOOKUP($B22,seznam!$A$2:$E$269,4),")"))</f>
        <v>bye</v>
      </c>
      <c r="D22" s="44"/>
      <c r="E22" s="45"/>
      <c r="F22" s="123" t="s">
        <v>37</v>
      </c>
      <c r="G22" s="49"/>
      <c r="H22" s="140"/>
    </row>
    <row r="23" spans="1:8" x14ac:dyDescent="0.25">
      <c r="A23" s="2"/>
      <c r="B23" s="2"/>
      <c r="C23" s="2"/>
      <c r="D23" s="5"/>
      <c r="E23" s="46"/>
      <c r="F23" s="130" t="s">
        <v>99</v>
      </c>
      <c r="G23" s="49"/>
      <c r="H23" s="140"/>
    </row>
    <row r="24" spans="1:8" x14ac:dyDescent="0.25">
      <c r="A24" s="2">
        <v>11</v>
      </c>
      <c r="B24" s="84"/>
      <c r="C24" s="42" t="str">
        <f>IF($B24="","bye",CONCATENATE(VLOOKUP($B24,seznam!$A$2:$E$269,2)," (",VLOOKUP($B24,seznam!$A$2:$E$269,4),")"))</f>
        <v>bye</v>
      </c>
      <c r="D24" s="47"/>
      <c r="E24" s="123" t="s">
        <v>37</v>
      </c>
      <c r="F24" s="145"/>
      <c r="G24" s="46"/>
      <c r="H24" s="46"/>
    </row>
    <row r="25" spans="1:8" x14ac:dyDescent="0.25">
      <c r="A25" s="2"/>
      <c r="B25" s="2"/>
      <c r="C25" s="2"/>
      <c r="D25" s="43"/>
      <c r="E25" s="48"/>
      <c r="F25" s="46"/>
      <c r="G25" s="46"/>
      <c r="H25" s="46"/>
    </row>
    <row r="26" spans="1:8" x14ac:dyDescent="0.25">
      <c r="A26" s="2">
        <v>12</v>
      </c>
      <c r="B26" s="84"/>
      <c r="C26" s="42" t="str">
        <f>IF($B26="","bye",CONCATENATE(VLOOKUP($B26,seznam!$A$2:$E$269,2)," (",VLOOKUP($B26,seznam!$A$2:$E$269,4),")"))</f>
        <v>bye</v>
      </c>
      <c r="D26" s="44"/>
      <c r="E26" s="2"/>
      <c r="F26" s="46"/>
      <c r="G26" s="141" t="s">
        <v>37</v>
      </c>
      <c r="H26" s="46"/>
    </row>
    <row r="27" spans="1:8" x14ac:dyDescent="0.25">
      <c r="A27" s="2"/>
      <c r="B27" s="2"/>
      <c r="C27" s="2"/>
      <c r="D27" s="5"/>
      <c r="E27" s="2"/>
      <c r="F27" s="46"/>
      <c r="G27" s="142" t="s">
        <v>99</v>
      </c>
      <c r="H27" s="46"/>
    </row>
    <row r="28" spans="1:8" x14ac:dyDescent="0.25">
      <c r="A28" s="2">
        <v>13</v>
      </c>
      <c r="B28" s="84">
        <v>5</v>
      </c>
      <c r="C28" s="42" t="str">
        <f>IF($B28="","bye",CONCATENATE(VLOOKUP($B28,seznam!$A$2:$E$269,2)," (",VLOOKUP($B28,seznam!$A$2:$E$269,4),")"))</f>
        <v>Krejčová Kateřina (Sokol Josefof - Jaroměř)</v>
      </c>
      <c r="D28" s="47"/>
      <c r="E28" s="144" t="s">
        <v>66</v>
      </c>
      <c r="F28" s="46"/>
      <c r="G28" s="139" t="s">
        <v>100</v>
      </c>
      <c r="H28" s="49"/>
    </row>
    <row r="29" spans="1:8" x14ac:dyDescent="0.25">
      <c r="A29" s="2"/>
      <c r="B29" s="2"/>
      <c r="C29" s="2"/>
      <c r="D29" s="43"/>
      <c r="E29" s="42"/>
      <c r="F29" s="46"/>
      <c r="G29" s="2"/>
      <c r="H29" s="46"/>
    </row>
    <row r="30" spans="1:8" ht="17.399999999999999" x14ac:dyDescent="0.3">
      <c r="A30" s="2">
        <v>14</v>
      </c>
      <c r="B30" s="84"/>
      <c r="C30" s="42" t="str">
        <f>IF($B30="","bye",CONCATENATE(VLOOKUP($B30,seznam!$A$2:$E$269,2)," (",VLOOKUP($B30,seznam!$A$2:$E$269,4),")"))</f>
        <v>bye</v>
      </c>
      <c r="D30" s="44"/>
      <c r="E30" s="45"/>
      <c r="F30" s="141" t="s">
        <v>75</v>
      </c>
      <c r="G30" s="149" t="s">
        <v>104</v>
      </c>
      <c r="H30" s="46"/>
    </row>
    <row r="31" spans="1:8" x14ac:dyDescent="0.25">
      <c r="A31" s="2"/>
      <c r="B31" s="74"/>
      <c r="C31" s="2"/>
      <c r="D31" s="5"/>
      <c r="E31" s="46"/>
      <c r="F31" s="138" t="s">
        <v>98</v>
      </c>
      <c r="G31" s="143"/>
      <c r="H31" s="46"/>
    </row>
    <row r="32" spans="1:8" x14ac:dyDescent="0.25">
      <c r="A32" s="2">
        <v>15</v>
      </c>
      <c r="B32" s="84"/>
      <c r="C32" s="42" t="str">
        <f>IF($B32="","bye",CONCATENATE(VLOOKUP($B32,seznam!$A$2:$E$269,2)," (",VLOOKUP($B32,seznam!$A$2:$E$269,4),")"))</f>
        <v>bye</v>
      </c>
      <c r="D32" s="47"/>
      <c r="E32" s="141" t="s">
        <v>75</v>
      </c>
      <c r="F32" s="2"/>
      <c r="G32" s="2"/>
      <c r="H32" s="46"/>
    </row>
    <row r="33" spans="1:8" x14ac:dyDescent="0.25">
      <c r="A33" s="2"/>
      <c r="B33" s="2"/>
      <c r="C33" s="2"/>
      <c r="D33" s="43"/>
      <c r="E33" s="48"/>
      <c r="F33" s="2"/>
      <c r="G33" s="2"/>
      <c r="H33" s="46"/>
    </row>
    <row r="34" spans="1:8" x14ac:dyDescent="0.25">
      <c r="A34" s="2">
        <v>16</v>
      </c>
      <c r="B34" s="84"/>
      <c r="C34" s="42" t="str">
        <f>IF($B34="","bye",CONCATENATE(VLOOKUP($B34,seznam!$A$2:$E$269,2)," (",VLOOKUP($B34,seznam!$A$2:$E$269,4),")"))</f>
        <v>bye</v>
      </c>
      <c r="D34" s="44"/>
      <c r="E34" s="2"/>
      <c r="F34" s="2"/>
      <c r="G34" s="2"/>
      <c r="H34" s="46"/>
    </row>
    <row r="35" spans="1:8" ht="13.8" thickBot="1" x14ac:dyDescent="0.3">
      <c r="A35" s="2"/>
      <c r="B35" s="2"/>
      <c r="C35" s="2"/>
      <c r="D35" s="2"/>
      <c r="E35" s="2"/>
      <c r="F35" s="2"/>
      <c r="G35" s="2"/>
      <c r="H35" s="90"/>
    </row>
  </sheetData>
  <mergeCells count="2">
    <mergeCell ref="A1:E1"/>
    <mergeCell ref="A2:E2"/>
  </mergeCells>
  <phoneticPr fontId="0" type="noConversion"/>
  <pageMargins left="0.78740157499999996" right="0.78740157499999996" top="0.984251969" bottom="0.984251969" header="0.4921259845" footer="0.4921259845"/>
  <pageSetup paperSize="9" scale="74" fitToHeight="0" orientation="portrait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I291"/>
  <sheetViews>
    <sheetView view="pageBreakPreview" topLeftCell="A37" zoomScaleNormal="90" zoomScaleSheetLayoutView="100" workbookViewId="0">
      <selection activeCell="F32" sqref="F32"/>
    </sheetView>
  </sheetViews>
  <sheetFormatPr defaultColWidth="11.5546875" defaultRowHeight="13.2" x14ac:dyDescent="0.25"/>
  <cols>
    <col min="1" max="3" width="3.6640625" style="52" customWidth="1"/>
    <col min="4" max="4" width="29.5546875" style="52" customWidth="1"/>
    <col min="5" max="5" width="3.6640625" style="52" customWidth="1"/>
    <col min="6" max="6" width="23.44140625" style="52" customWidth="1"/>
    <col min="7" max="7" width="20.44140625" style="52" customWidth="1"/>
    <col min="8" max="8" width="17.88671875" style="52" customWidth="1"/>
    <col min="9" max="9" width="20.109375" style="52" customWidth="1"/>
    <col min="10" max="16384" width="11.5546875" style="52"/>
  </cols>
  <sheetData>
    <row r="1" spans="1:8" ht="21" customHeight="1" x14ac:dyDescent="0.35">
      <c r="A1" s="153" t="str">
        <f>CONCATENATE("",seznam!F2)</f>
        <v>1 BT U15 Voděrady 3.10.2021</v>
      </c>
      <c r="B1" s="153"/>
      <c r="C1" s="153"/>
      <c r="D1" s="153"/>
      <c r="E1" s="153"/>
      <c r="F1" s="51"/>
      <c r="G1" s="51"/>
      <c r="H1" s="50" t="str">
        <f>CONCATENATE("o 1.-8. místo - ",seznam!I2)</f>
        <v>o 1.-8. místo - děti</v>
      </c>
    </row>
    <row r="2" spans="1:8" ht="20.399999999999999" x14ac:dyDescent="0.35">
      <c r="A2" s="153" t="str">
        <f>CONCATENATE("",seznam!H2)</f>
        <v>Voděrady</v>
      </c>
      <c r="B2" s="153"/>
      <c r="C2" s="153"/>
      <c r="D2" s="153"/>
      <c r="E2" s="153"/>
      <c r="F2" s="53"/>
      <c r="G2" s="51"/>
      <c r="H2" s="73">
        <f>seznam!G2</f>
        <v>44472</v>
      </c>
    </row>
    <row r="3" spans="1:8" ht="13.8" x14ac:dyDescent="0.3">
      <c r="A3" s="51"/>
      <c r="B3" s="51"/>
      <c r="C3" s="51"/>
      <c r="D3" s="54"/>
      <c r="E3" s="51"/>
      <c r="F3" s="51"/>
      <c r="G3" s="51"/>
      <c r="H3" s="55"/>
    </row>
    <row r="4" spans="1:8" x14ac:dyDescent="0.25">
      <c r="A4" s="51"/>
      <c r="B4" s="63"/>
      <c r="C4" s="63"/>
      <c r="D4" s="63"/>
      <c r="E4" s="51"/>
      <c r="F4" s="51"/>
      <c r="G4" s="51"/>
      <c r="H4" s="51"/>
    </row>
    <row r="5" spans="1:8" x14ac:dyDescent="0.25">
      <c r="A5" s="51"/>
      <c r="B5" s="78">
        <v>8</v>
      </c>
      <c r="C5" s="72"/>
      <c r="D5" s="42" t="str">
        <f>IF($B5=0,"bye",CONCATENATE(VLOOKUP($B5,seznam!$A$2:$B$269,2)," (",VLOOKUP($B5,seznam!$A$2:$E$269,4),")"))</f>
        <v>Čermáková Eliška (SK Dobré)</v>
      </c>
      <c r="E5" s="56"/>
      <c r="F5" s="51"/>
      <c r="G5" s="51"/>
      <c r="H5" s="51"/>
    </row>
    <row r="6" spans="1:8" x14ac:dyDescent="0.25">
      <c r="A6" s="51"/>
      <c r="B6" s="63"/>
      <c r="C6" s="72"/>
      <c r="D6" s="64"/>
      <c r="E6" s="57"/>
      <c r="F6" s="51"/>
      <c r="G6" s="51"/>
      <c r="H6" s="51"/>
    </row>
    <row r="7" spans="1:8" x14ac:dyDescent="0.25">
      <c r="A7" s="51"/>
      <c r="B7" s="63"/>
      <c r="C7" s="72"/>
      <c r="D7" s="64"/>
      <c r="E7" s="75"/>
      <c r="F7" s="122" t="s">
        <v>74</v>
      </c>
      <c r="G7" s="51"/>
      <c r="H7" s="51"/>
    </row>
    <row r="8" spans="1:8" x14ac:dyDescent="0.25">
      <c r="A8" s="51"/>
      <c r="B8" s="63"/>
      <c r="C8" s="72"/>
      <c r="D8" s="64"/>
      <c r="E8" s="59"/>
      <c r="F8" s="121" t="s">
        <v>87</v>
      </c>
      <c r="G8" s="51"/>
      <c r="H8" s="51"/>
    </row>
    <row r="9" spans="1:8" x14ac:dyDescent="0.25">
      <c r="A9" s="51"/>
      <c r="B9" s="78">
        <v>14</v>
      </c>
      <c r="C9" s="72"/>
      <c r="D9" s="42" t="str">
        <f>IF($B9=0,"bye",CONCATENATE(VLOOKUP($B9,seznam!$A$2:$B$269,2)," (",VLOOKUP($B9,seznam!$A$2:$E$269,4),")"))</f>
        <v>Trunečková Anežka (Sokol HK)</v>
      </c>
      <c r="E9" s="60"/>
      <c r="F9" s="59"/>
      <c r="G9" s="51"/>
      <c r="H9" s="51"/>
    </row>
    <row r="10" spans="1:8" x14ac:dyDescent="0.25">
      <c r="A10" s="51"/>
      <c r="B10" s="63"/>
      <c r="C10" s="72"/>
      <c r="D10" s="64"/>
      <c r="E10" s="51"/>
      <c r="F10" s="63"/>
      <c r="G10" s="77"/>
      <c r="H10" s="51"/>
    </row>
    <row r="11" spans="1:8" x14ac:dyDescent="0.25">
      <c r="A11" s="51"/>
      <c r="B11" s="63"/>
      <c r="C11" s="72"/>
      <c r="D11" s="64"/>
      <c r="E11" s="63"/>
      <c r="F11" s="59"/>
      <c r="G11" s="123" t="s">
        <v>74</v>
      </c>
      <c r="H11" s="51"/>
    </row>
    <row r="12" spans="1:8" x14ac:dyDescent="0.25">
      <c r="A12" s="51"/>
      <c r="B12" s="63"/>
      <c r="C12" s="72"/>
      <c r="D12" s="64"/>
      <c r="E12" s="51"/>
      <c r="F12" s="59"/>
      <c r="G12" s="128" t="s">
        <v>90</v>
      </c>
      <c r="H12" s="51"/>
    </row>
    <row r="13" spans="1:8" x14ac:dyDescent="0.25">
      <c r="A13" s="51"/>
      <c r="B13" s="78">
        <v>11</v>
      </c>
      <c r="C13" s="72"/>
      <c r="D13" s="42" t="str">
        <f>IF($B13=0,"bye",CONCATENATE(VLOOKUP($B13,seznam!$A$2:$B$269,2)," (",VLOOKUP($B13,seznam!$A$2:$E$269,4),")"))</f>
        <v>Šedová Natálie (TTC Ústí n. Orl.)</v>
      </c>
      <c r="E13" s="56"/>
      <c r="F13" s="59"/>
      <c r="G13" s="59"/>
      <c r="H13" s="51"/>
    </row>
    <row r="14" spans="1:8" x14ac:dyDescent="0.25">
      <c r="A14" s="51"/>
      <c r="B14" s="63"/>
      <c r="C14" s="72"/>
      <c r="D14" s="64"/>
      <c r="E14" s="57"/>
      <c r="F14" s="59"/>
      <c r="G14" s="59"/>
      <c r="H14" s="51"/>
    </row>
    <row r="15" spans="1:8" x14ac:dyDescent="0.25">
      <c r="A15" s="51"/>
      <c r="B15" s="63"/>
      <c r="C15" s="72"/>
      <c r="D15" s="64"/>
      <c r="E15" s="75"/>
      <c r="F15" s="122" t="s">
        <v>77</v>
      </c>
      <c r="G15" s="70"/>
      <c r="H15" s="51"/>
    </row>
    <row r="16" spans="1:8" x14ac:dyDescent="0.25">
      <c r="A16" s="51"/>
      <c r="B16" s="63"/>
      <c r="C16" s="72"/>
      <c r="D16" s="64"/>
      <c r="E16" s="59"/>
      <c r="F16" s="124" t="s">
        <v>88</v>
      </c>
      <c r="G16" s="59"/>
      <c r="H16" s="51"/>
    </row>
    <row r="17" spans="1:9" x14ac:dyDescent="0.25">
      <c r="A17" s="51"/>
      <c r="B17" s="78">
        <v>16</v>
      </c>
      <c r="C17" s="72"/>
      <c r="D17" s="42" t="str">
        <f>IF($B17=0,"bye",CONCATENATE(VLOOKUP($B17,seznam!$A$2:$B$269,2)," (",VLOOKUP($B17,seznam!$A$2:$E$269,4),")"))</f>
        <v>Kuchařová Elena (SK Dobré)</v>
      </c>
      <c r="E17" s="60"/>
      <c r="F17" s="51"/>
      <c r="G17" s="59"/>
    </row>
    <row r="18" spans="1:9" x14ac:dyDescent="0.25">
      <c r="A18" s="51"/>
      <c r="B18" s="63"/>
      <c r="C18" s="72"/>
      <c r="D18" s="64"/>
      <c r="E18" s="51"/>
      <c r="F18" s="51"/>
      <c r="G18" s="59"/>
      <c r="H18" s="122" t="s">
        <v>69</v>
      </c>
    </row>
    <row r="19" spans="1:9" x14ac:dyDescent="0.25">
      <c r="A19" s="51"/>
      <c r="B19" s="63"/>
      <c r="C19" s="72"/>
      <c r="D19" s="64"/>
      <c r="E19" s="63"/>
      <c r="F19" s="51"/>
      <c r="G19" s="59"/>
      <c r="H19" s="129" t="s">
        <v>91</v>
      </c>
    </row>
    <row r="20" spans="1:9" x14ac:dyDescent="0.25">
      <c r="A20" s="51"/>
      <c r="B20" s="63"/>
      <c r="C20" s="72"/>
      <c r="D20" s="64"/>
      <c r="E20" s="51"/>
      <c r="F20" s="51"/>
      <c r="G20" s="59"/>
      <c r="H20" s="71" t="s">
        <v>22</v>
      </c>
    </row>
    <row r="21" spans="1:9" x14ac:dyDescent="0.25">
      <c r="A21" s="51"/>
      <c r="B21" s="78">
        <v>7</v>
      </c>
      <c r="C21" s="72"/>
      <c r="D21" s="42" t="str">
        <f>IF($B21=0,"bye",CONCATENATE(VLOOKUP($B21,seznam!$A$2:$B$269,2)," (",VLOOKUP($B21,seznam!$A$2:$E$269,4),")"))</f>
        <v>Kovaříčková Tereza (SK Dobré)</v>
      </c>
      <c r="E21" s="56"/>
      <c r="F21" s="51"/>
      <c r="G21" s="59"/>
      <c r="H21" s="51"/>
    </row>
    <row r="22" spans="1:9" x14ac:dyDescent="0.25">
      <c r="A22" s="51"/>
      <c r="B22" s="63"/>
      <c r="C22" s="72"/>
      <c r="D22" s="64"/>
      <c r="E22" s="57"/>
      <c r="F22" s="51"/>
      <c r="G22" s="59"/>
      <c r="H22" s="51"/>
    </row>
    <row r="23" spans="1:9" x14ac:dyDescent="0.25">
      <c r="A23" s="51"/>
      <c r="B23" s="63"/>
      <c r="C23" s="72"/>
      <c r="D23" s="64"/>
      <c r="E23" s="75"/>
      <c r="F23" s="122" t="s">
        <v>69</v>
      </c>
      <c r="G23" s="59"/>
      <c r="H23" s="51"/>
    </row>
    <row r="24" spans="1:9" x14ac:dyDescent="0.25">
      <c r="A24" s="51"/>
      <c r="B24" s="63"/>
      <c r="C24" s="72"/>
      <c r="D24" s="64"/>
      <c r="E24" s="59"/>
      <c r="F24" s="125" t="s">
        <v>89</v>
      </c>
      <c r="G24" s="59"/>
      <c r="H24" s="51"/>
    </row>
    <row r="25" spans="1:9" x14ac:dyDescent="0.25">
      <c r="A25" s="51"/>
      <c r="B25" s="78">
        <v>4</v>
      </c>
      <c r="C25" s="72"/>
      <c r="D25" s="42" t="str">
        <f>IF($B25=0,"bye",CONCATENATE(VLOOKUP($B25,seznam!$A$2:$B$269,2)," (",VLOOKUP($B25,seznam!$A$2:$E$269,4),")"))</f>
        <v>Ferbasová Dorothea (Sokol HK )</v>
      </c>
      <c r="E25" s="60"/>
      <c r="F25" s="59"/>
      <c r="G25" s="59"/>
      <c r="H25" s="51"/>
    </row>
    <row r="26" spans="1:9" x14ac:dyDescent="0.25">
      <c r="A26" s="51"/>
      <c r="B26" s="63"/>
      <c r="C26" s="72"/>
      <c r="D26" s="64"/>
      <c r="E26" s="51"/>
      <c r="F26" s="59"/>
      <c r="G26" s="59"/>
      <c r="H26" s="51"/>
    </row>
    <row r="27" spans="1:9" x14ac:dyDescent="0.25">
      <c r="A27" s="51"/>
      <c r="B27" s="63"/>
      <c r="C27" s="72"/>
      <c r="D27" s="64"/>
      <c r="E27" s="63"/>
      <c r="F27" s="59"/>
      <c r="G27" s="122" t="s">
        <v>69</v>
      </c>
      <c r="H27" s="69"/>
    </row>
    <row r="28" spans="1:9" x14ac:dyDescent="0.25">
      <c r="A28" s="51"/>
      <c r="B28" s="63"/>
      <c r="C28" s="72"/>
      <c r="D28" s="64"/>
      <c r="E28" s="51"/>
      <c r="F28" s="59"/>
      <c r="G28" s="127" t="s">
        <v>89</v>
      </c>
      <c r="H28" s="51"/>
    </row>
    <row r="29" spans="1:9" x14ac:dyDescent="0.25">
      <c r="A29" s="51"/>
      <c r="B29" s="78">
        <v>3</v>
      </c>
      <c r="C29" s="72"/>
      <c r="D29" s="42" t="str">
        <f>IF($B29=0,"9ye",CONCATENATE(VLOOKUP($B29,seznam!$A$2:$B$269,2)," (",VLOOKUP($B29,seznam!$A$2:$E$269,4),")"))</f>
        <v>Bártová Adéla (Sokol HK)</v>
      </c>
      <c r="E29" s="56"/>
      <c r="F29" s="59"/>
      <c r="G29" s="51"/>
      <c r="H29" s="51"/>
    </row>
    <row r="30" spans="1:9" x14ac:dyDescent="0.25">
      <c r="A30" s="51"/>
      <c r="B30" s="63"/>
      <c r="C30" s="72"/>
      <c r="D30" s="64"/>
      <c r="E30" s="57"/>
      <c r="F30" s="59"/>
      <c r="G30" s="51"/>
      <c r="H30" s="122" t="s">
        <v>77</v>
      </c>
    </row>
    <row r="31" spans="1:9" x14ac:dyDescent="0.25">
      <c r="A31" s="51"/>
      <c r="B31" s="63"/>
      <c r="C31" s="72"/>
      <c r="D31" s="64"/>
      <c r="E31" s="75"/>
      <c r="F31" s="122" t="s">
        <v>72</v>
      </c>
      <c r="G31" s="69"/>
      <c r="H31" s="51"/>
      <c r="I31" s="77"/>
    </row>
    <row r="32" spans="1:9" x14ac:dyDescent="0.25">
      <c r="A32" s="51"/>
      <c r="B32" s="63"/>
      <c r="C32" s="72"/>
      <c r="D32" s="64"/>
      <c r="E32" s="59"/>
      <c r="F32" s="126" t="s">
        <v>89</v>
      </c>
      <c r="G32" s="76"/>
      <c r="H32" s="49"/>
      <c r="I32" s="130" t="s">
        <v>77</v>
      </c>
    </row>
    <row r="33" spans="1:9" x14ac:dyDescent="0.25">
      <c r="A33" s="51"/>
      <c r="B33" s="78">
        <v>13</v>
      </c>
      <c r="C33" s="72"/>
      <c r="D33" s="42" t="str">
        <f>IF($B33=0,"bye",CONCATENATE(VLOOKUP($B33,seznam!$A$2:$B$269,2)," (",VLOOKUP($B33,seznam!$A$2:$E$269,4),")"))</f>
        <v>Najmanová Markéta (TJ Lanškroun)</v>
      </c>
      <c r="E33" s="56"/>
      <c r="F33" s="77"/>
      <c r="G33" s="66"/>
      <c r="H33" s="63"/>
      <c r="I33" s="131" t="s">
        <v>92</v>
      </c>
    </row>
    <row r="34" spans="1:9" x14ac:dyDescent="0.25">
      <c r="A34" s="51"/>
      <c r="B34" s="63"/>
      <c r="C34" s="63"/>
      <c r="D34" s="64"/>
      <c r="E34" s="51"/>
      <c r="F34" s="51"/>
      <c r="G34" s="115"/>
      <c r="H34" s="49"/>
      <c r="I34" s="77" t="s">
        <v>93</v>
      </c>
    </row>
    <row r="35" spans="1:9" x14ac:dyDescent="0.25">
      <c r="A35" s="51"/>
      <c r="B35" s="51"/>
      <c r="C35" s="51"/>
      <c r="D35" s="51"/>
      <c r="E35" s="51"/>
      <c r="F35" s="51"/>
      <c r="G35" s="51"/>
      <c r="H35" s="122" t="s">
        <v>72</v>
      </c>
      <c r="I35" s="77"/>
    </row>
    <row r="36" spans="1:9" x14ac:dyDescent="0.25">
      <c r="A36" s="51"/>
      <c r="B36" s="51"/>
      <c r="C36" s="51"/>
      <c r="D36" s="51"/>
      <c r="E36" s="51"/>
      <c r="F36" s="51"/>
      <c r="G36" s="51"/>
      <c r="H36" s="51"/>
    </row>
    <row r="39" spans="1:9" x14ac:dyDescent="0.25">
      <c r="G39" s="52" t="s">
        <v>95</v>
      </c>
    </row>
    <row r="42" spans="1:9" x14ac:dyDescent="0.25">
      <c r="D42" s="154" t="s">
        <v>70</v>
      </c>
      <c r="E42" s="154"/>
      <c r="F42" s="154"/>
    </row>
    <row r="43" spans="1:9" x14ac:dyDescent="0.25">
      <c r="G43" s="77"/>
    </row>
    <row r="44" spans="1:9" x14ac:dyDescent="0.25">
      <c r="G44" s="77"/>
    </row>
    <row r="45" spans="1:9" x14ac:dyDescent="0.25">
      <c r="G45" s="133" t="s">
        <v>70</v>
      </c>
    </row>
    <row r="46" spans="1:9" x14ac:dyDescent="0.25">
      <c r="D46" s="132"/>
      <c r="G46" s="136" t="s">
        <v>89</v>
      </c>
      <c r="H46" s="77"/>
    </row>
    <row r="47" spans="1:9" x14ac:dyDescent="0.25">
      <c r="E47" s="77"/>
      <c r="G47" s="77"/>
      <c r="H47" s="77"/>
    </row>
    <row r="48" spans="1:9" x14ac:dyDescent="0.25">
      <c r="E48" s="133"/>
      <c r="F48" s="132" t="s">
        <v>39</v>
      </c>
      <c r="G48" s="77"/>
      <c r="H48" s="77"/>
    </row>
    <row r="49" spans="4:9" x14ac:dyDescent="0.25">
      <c r="E49" s="77"/>
      <c r="H49" s="77"/>
    </row>
    <row r="50" spans="4:9" x14ac:dyDescent="0.25">
      <c r="D50" s="132"/>
      <c r="E50" s="77"/>
      <c r="H50" s="77"/>
    </row>
    <row r="51" spans="4:9" x14ac:dyDescent="0.25">
      <c r="H51" s="133" t="s">
        <v>70</v>
      </c>
    </row>
    <row r="52" spans="4:9" x14ac:dyDescent="0.25">
      <c r="H52" s="134" t="s">
        <v>89</v>
      </c>
    </row>
    <row r="53" spans="4:9" x14ac:dyDescent="0.25">
      <c r="D53" s="132"/>
      <c r="H53" s="77" t="s">
        <v>94</v>
      </c>
    </row>
    <row r="54" spans="4:9" x14ac:dyDescent="0.25">
      <c r="E54" s="77"/>
      <c r="H54" s="77"/>
    </row>
    <row r="55" spans="4:9" x14ac:dyDescent="0.25">
      <c r="E55" s="133"/>
      <c r="F55" s="132" t="s">
        <v>31</v>
      </c>
      <c r="H55" s="77"/>
    </row>
    <row r="56" spans="4:9" x14ac:dyDescent="0.25">
      <c r="E56" s="77"/>
      <c r="G56" s="77"/>
      <c r="H56" s="77"/>
    </row>
    <row r="57" spans="4:9" x14ac:dyDescent="0.25">
      <c r="D57" s="132"/>
      <c r="E57" s="77"/>
      <c r="G57" s="77" t="s">
        <v>35</v>
      </c>
      <c r="H57" s="77"/>
    </row>
    <row r="58" spans="4:9" x14ac:dyDescent="0.25">
      <c r="G58" s="137" t="s">
        <v>91</v>
      </c>
    </row>
    <row r="59" spans="4:9" x14ac:dyDescent="0.25">
      <c r="G59" s="77"/>
    </row>
    <row r="60" spans="4:9" x14ac:dyDescent="0.25">
      <c r="D60" s="154" t="s">
        <v>35</v>
      </c>
      <c r="E60" s="154"/>
      <c r="F60" s="154"/>
      <c r="G60" s="77"/>
    </row>
    <row r="62" spans="4:9" x14ac:dyDescent="0.25">
      <c r="G62" s="52" t="s">
        <v>39</v>
      </c>
    </row>
    <row r="63" spans="4:9" x14ac:dyDescent="0.25">
      <c r="G63" s="135"/>
      <c r="H63" s="77"/>
    </row>
    <row r="64" spans="4:9" x14ac:dyDescent="0.25">
      <c r="G64" s="66"/>
      <c r="H64" s="133" t="s">
        <v>31</v>
      </c>
      <c r="I64" s="66"/>
    </row>
    <row r="65" spans="7:8" x14ac:dyDescent="0.25">
      <c r="H65" s="134" t="s">
        <v>90</v>
      </c>
    </row>
    <row r="66" spans="7:8" x14ac:dyDescent="0.25">
      <c r="G66" s="132" t="s">
        <v>31</v>
      </c>
      <c r="H66" s="77" t="s">
        <v>96</v>
      </c>
    </row>
    <row r="117" ht="25.5" customHeight="1" x14ac:dyDescent="0.25"/>
    <row r="133" spans="1:1" x14ac:dyDescent="0.25">
      <c r="A133" s="67"/>
    </row>
    <row r="135" spans="1:1" x14ac:dyDescent="0.25">
      <c r="A135" s="63"/>
    </row>
    <row r="136" spans="1:1" x14ac:dyDescent="0.25">
      <c r="A136" s="63"/>
    </row>
    <row r="137" spans="1:1" x14ac:dyDescent="0.25">
      <c r="A137" s="63"/>
    </row>
    <row r="138" spans="1:1" x14ac:dyDescent="0.25">
      <c r="A138" s="62"/>
    </row>
    <row r="139" spans="1:1" x14ac:dyDescent="0.25">
      <c r="A139" s="51"/>
    </row>
    <row r="140" spans="1:1" x14ac:dyDescent="0.25">
      <c r="A140" s="51"/>
    </row>
    <row r="150" ht="84" customHeight="1" x14ac:dyDescent="0.25"/>
    <row r="258" spans="1:7" x14ac:dyDescent="0.25">
      <c r="A258" s="63"/>
      <c r="B258" s="63"/>
      <c r="C258" s="63"/>
      <c r="D258" s="64"/>
      <c r="E258" s="65"/>
      <c r="F258" s="63"/>
    </row>
    <row r="259" spans="1:7" x14ac:dyDescent="0.25">
      <c r="A259" s="51"/>
      <c r="B259" s="51"/>
      <c r="C259" s="51"/>
      <c r="D259" s="58"/>
      <c r="E259" s="51"/>
      <c r="F259" s="51"/>
      <c r="G259" s="63"/>
    </row>
    <row r="260" spans="1:7" ht="15.6" x14ac:dyDescent="0.3">
      <c r="A260" s="51"/>
      <c r="B260" s="51"/>
      <c r="C260" s="51"/>
      <c r="D260" s="51"/>
      <c r="F260" s="61"/>
      <c r="G260" s="61"/>
    </row>
    <row r="261" spans="1:7" x14ac:dyDescent="0.25">
      <c r="A261" s="51"/>
      <c r="B261" s="51"/>
      <c r="C261" s="51"/>
      <c r="D261" s="51"/>
      <c r="E261" s="63"/>
      <c r="F261" s="51"/>
      <c r="G261" s="51"/>
    </row>
    <row r="262" spans="1:7" x14ac:dyDescent="0.25">
      <c r="A262" s="51"/>
      <c r="B262" s="51"/>
      <c r="C262" s="51"/>
      <c r="D262" s="51"/>
      <c r="E262" s="63"/>
      <c r="F262" s="51"/>
      <c r="G262" s="51"/>
    </row>
    <row r="263" spans="1:7" x14ac:dyDescent="0.25">
      <c r="A263" s="51"/>
      <c r="B263" s="51"/>
      <c r="C263" s="51"/>
      <c r="D263" s="51"/>
      <c r="E263" s="63"/>
      <c r="F263" s="63"/>
      <c r="G263" s="51"/>
    </row>
    <row r="264" spans="1:7" x14ac:dyDescent="0.25">
      <c r="A264" s="51"/>
      <c r="B264" s="51"/>
      <c r="C264" s="51"/>
      <c r="D264" s="51"/>
      <c r="E264" s="63"/>
      <c r="F264" s="65"/>
      <c r="G264" s="51"/>
    </row>
    <row r="265" spans="1:7" x14ac:dyDescent="0.25">
      <c r="A265" s="51"/>
      <c r="B265" s="51"/>
      <c r="C265" s="51"/>
      <c r="D265" s="51"/>
      <c r="E265" s="63"/>
      <c r="F265" s="63"/>
      <c r="G265" s="51"/>
    </row>
    <row r="266" spans="1:7" x14ac:dyDescent="0.25">
      <c r="A266" s="51"/>
      <c r="B266" s="51"/>
      <c r="C266" s="51"/>
      <c r="D266" s="51"/>
      <c r="E266" s="51"/>
      <c r="F266" s="63"/>
      <c r="G266" s="51"/>
    </row>
    <row r="267" spans="1:7" x14ac:dyDescent="0.25">
      <c r="A267" s="51"/>
      <c r="B267" s="51"/>
      <c r="C267" s="51"/>
      <c r="D267" s="51"/>
      <c r="E267" s="51"/>
      <c r="F267" s="63"/>
      <c r="G267" s="68"/>
    </row>
    <row r="268" spans="1:7" x14ac:dyDescent="0.25">
      <c r="A268" s="51"/>
      <c r="B268" s="51"/>
      <c r="C268" s="51"/>
      <c r="D268" s="51"/>
      <c r="E268" s="51"/>
      <c r="F268" s="63"/>
      <c r="G268" s="65"/>
    </row>
    <row r="269" spans="1:7" x14ac:dyDescent="0.25">
      <c r="A269" s="51"/>
      <c r="B269" s="51"/>
      <c r="C269" s="51"/>
      <c r="D269" s="51"/>
      <c r="E269" s="63"/>
      <c r="F269" s="63"/>
      <c r="G269" s="63"/>
    </row>
    <row r="270" spans="1:7" x14ac:dyDescent="0.25">
      <c r="A270" s="51"/>
      <c r="B270" s="51"/>
      <c r="C270" s="51"/>
      <c r="D270" s="51"/>
      <c r="E270" s="63"/>
      <c r="F270" s="63"/>
      <c r="G270" s="63"/>
    </row>
    <row r="271" spans="1:7" x14ac:dyDescent="0.25">
      <c r="A271" s="51"/>
      <c r="B271" s="51"/>
      <c r="C271" s="51"/>
      <c r="D271" s="51"/>
      <c r="E271" s="63"/>
      <c r="F271" s="63"/>
      <c r="G271" s="63"/>
    </row>
    <row r="272" spans="1:7" x14ac:dyDescent="0.25">
      <c r="A272" s="51"/>
      <c r="B272" s="51"/>
      <c r="C272" s="51"/>
      <c r="D272" s="51"/>
      <c r="E272" s="63"/>
      <c r="F272" s="62"/>
      <c r="G272" s="63"/>
    </row>
    <row r="273" spans="1:9" x14ac:dyDescent="0.25">
      <c r="A273" s="51"/>
      <c r="B273" s="51"/>
      <c r="C273" s="51"/>
      <c r="D273" s="51"/>
      <c r="E273" s="63"/>
      <c r="F273" s="51"/>
      <c r="G273" s="63"/>
    </row>
    <row r="274" spans="1:9" x14ac:dyDescent="0.25">
      <c r="A274" s="51"/>
      <c r="B274" s="51"/>
      <c r="C274" s="51"/>
      <c r="D274" s="51"/>
      <c r="E274" s="51"/>
      <c r="F274" s="51"/>
      <c r="G274" s="63"/>
      <c r="H274" s="67"/>
    </row>
    <row r="275" spans="1:9" x14ac:dyDescent="0.25">
      <c r="A275" s="51"/>
      <c r="B275" s="51"/>
      <c r="C275" s="51"/>
      <c r="D275" s="51"/>
      <c r="E275" s="51"/>
      <c r="F275" s="51"/>
      <c r="G275" s="51"/>
    </row>
    <row r="276" spans="1:9" x14ac:dyDescent="0.25">
      <c r="A276" s="51"/>
      <c r="B276" s="51"/>
      <c r="C276" s="51"/>
      <c r="D276" s="51"/>
      <c r="E276" s="51"/>
      <c r="F276" s="51"/>
      <c r="G276" s="51"/>
      <c r="H276" s="63"/>
    </row>
    <row r="277" spans="1:9" x14ac:dyDescent="0.25">
      <c r="A277" s="51"/>
      <c r="B277" s="51"/>
      <c r="C277" s="51"/>
      <c r="D277" s="51"/>
      <c r="E277" s="51"/>
      <c r="F277" s="51"/>
      <c r="G277" s="51"/>
      <c r="H277" s="63"/>
    </row>
    <row r="278" spans="1:9" ht="15.6" x14ac:dyDescent="0.3">
      <c r="A278" s="51"/>
      <c r="B278" s="51"/>
      <c r="C278" s="51"/>
      <c r="D278" s="51"/>
      <c r="E278" s="51"/>
      <c r="F278" s="61"/>
      <c r="H278" s="63"/>
    </row>
    <row r="279" spans="1:9" x14ac:dyDescent="0.25">
      <c r="A279" s="51"/>
      <c r="B279" s="51"/>
      <c r="C279" s="51"/>
      <c r="D279" s="51"/>
      <c r="E279" s="51"/>
      <c r="F279" s="51"/>
      <c r="G279" s="51"/>
      <c r="H279" s="63"/>
    </row>
    <row r="280" spans="1:9" x14ac:dyDescent="0.25">
      <c r="A280" s="51"/>
      <c r="B280" s="51"/>
      <c r="C280" s="51"/>
      <c r="D280" s="51"/>
      <c r="E280" s="51"/>
      <c r="F280" s="51"/>
      <c r="G280" s="51"/>
      <c r="H280" s="63"/>
    </row>
    <row r="281" spans="1:9" x14ac:dyDescent="0.25">
      <c r="A281" s="51"/>
      <c r="B281" s="51"/>
      <c r="C281" s="51"/>
      <c r="D281" s="51"/>
      <c r="E281" s="51"/>
      <c r="F281" s="63"/>
      <c r="G281" s="51"/>
      <c r="H281" s="51"/>
    </row>
    <row r="282" spans="1:9" x14ac:dyDescent="0.25">
      <c r="A282" s="51"/>
      <c r="B282" s="51"/>
      <c r="C282" s="51"/>
      <c r="D282" s="51"/>
      <c r="E282" s="51"/>
      <c r="F282" s="63"/>
      <c r="G282" s="51"/>
    </row>
    <row r="283" spans="1:9" x14ac:dyDescent="0.25">
      <c r="A283" s="51"/>
      <c r="B283" s="51"/>
      <c r="C283" s="51"/>
      <c r="D283" s="51"/>
      <c r="E283" s="51"/>
      <c r="F283" s="63"/>
      <c r="G283" s="51"/>
    </row>
    <row r="284" spans="1:9" x14ac:dyDescent="0.25">
      <c r="A284" s="51"/>
      <c r="B284" s="51"/>
      <c r="C284" s="51"/>
      <c r="D284" s="51"/>
      <c r="E284" s="51"/>
      <c r="F284" s="63"/>
      <c r="G284" s="51"/>
      <c r="I284" s="67"/>
    </row>
    <row r="285" spans="1:9" x14ac:dyDescent="0.25">
      <c r="A285" s="51"/>
      <c r="B285" s="51"/>
      <c r="C285" s="51"/>
      <c r="D285" s="51"/>
      <c r="E285" s="51"/>
      <c r="F285" s="63"/>
      <c r="G285" s="68"/>
    </row>
    <row r="286" spans="1:9" x14ac:dyDescent="0.25">
      <c r="A286" s="51"/>
      <c r="B286" s="51"/>
      <c r="C286" s="51"/>
      <c r="D286" s="51"/>
      <c r="E286" s="51"/>
      <c r="F286" s="63"/>
      <c r="G286" s="65"/>
      <c r="I286" s="63"/>
    </row>
    <row r="287" spans="1:9" x14ac:dyDescent="0.25">
      <c r="A287" s="51"/>
      <c r="B287" s="51"/>
      <c r="C287" s="51"/>
      <c r="D287" s="51"/>
      <c r="E287" s="51"/>
      <c r="F287" s="63"/>
      <c r="G287" s="63"/>
      <c r="I287" s="63"/>
    </row>
    <row r="288" spans="1:9" x14ac:dyDescent="0.25">
      <c r="A288" s="51"/>
      <c r="B288" s="51"/>
      <c r="C288" s="51"/>
      <c r="D288" s="51"/>
      <c r="E288" s="51"/>
      <c r="F288" s="63"/>
      <c r="G288" s="63"/>
      <c r="I288" s="63"/>
    </row>
    <row r="289" spans="1:9" x14ac:dyDescent="0.25">
      <c r="A289" s="51"/>
      <c r="B289" s="51"/>
      <c r="C289" s="51"/>
      <c r="D289" s="51"/>
      <c r="E289" s="51"/>
      <c r="F289" s="63"/>
      <c r="G289" s="63"/>
      <c r="I289" s="62"/>
    </row>
    <row r="290" spans="1:9" x14ac:dyDescent="0.25">
      <c r="I290" s="51"/>
    </row>
    <row r="291" spans="1:9" x14ac:dyDescent="0.25">
      <c r="I291" s="51"/>
    </row>
  </sheetData>
  <mergeCells count="4">
    <mergeCell ref="A1:E1"/>
    <mergeCell ref="A2:E2"/>
    <mergeCell ref="D42:F42"/>
    <mergeCell ref="D60:F60"/>
  </mergeCells>
  <phoneticPr fontId="9" type="noConversion"/>
  <pageMargins left="0.78749999999999998" right="0.78749999999999998" top="0.78749999999999998" bottom="0.78749999999999998" header="0.51180555555555562" footer="0.51180555555555562"/>
  <pageSetup paperSize="9" orientation="landscape" useFirstPageNumber="1" horizontalDpi="300" verticalDpi="300" r:id="rId1"/>
  <headerFooter alignWithMargins="0"/>
  <rowBreaks count="1" manualBreakCount="1"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seznam</vt:lpstr>
      <vt:lpstr>skupiny</vt:lpstr>
      <vt:lpstr>útěcha</vt:lpstr>
      <vt:lpstr>finále</vt:lpstr>
      <vt:lpstr>Excel_BuiltIn_Print_Area_1</vt:lpstr>
      <vt:lpstr>seznam!Názvy_tisku</vt:lpstr>
      <vt:lpstr>finále!Oblast_tisku</vt:lpstr>
      <vt:lpstr>skupiny!Oblast_tisku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Poledne</dc:creator>
  <cp:lastModifiedBy>misa</cp:lastModifiedBy>
  <cp:lastPrinted>2020-01-19T09:44:18Z</cp:lastPrinted>
  <dcterms:created xsi:type="dcterms:W3CDTF">2007-03-24T17:40:32Z</dcterms:created>
  <dcterms:modified xsi:type="dcterms:W3CDTF">2021-10-29T21:48:20Z</dcterms:modified>
</cp:coreProperties>
</file>