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405" firstSheet="12" activeTab="12"/>
  </bookViews>
  <sheets>
    <sheet name="úvod" sheetId="1" r:id="rId1"/>
    <sheet name="Regžebmuzi" sheetId="2" r:id="rId2"/>
    <sheet name="Žebříček red.-kraj" sheetId="3" r:id="rId3"/>
    <sheet name="debl-mužipřihlášky" sheetId="4" r:id="rId4"/>
    <sheet name="prezentace" sheetId="5" r:id="rId5"/>
    <sheet name="konečné pořadí" sheetId="6" r:id="rId6"/>
    <sheet name="1.st.skupiny" sheetId="7" r:id="rId7"/>
    <sheet name="postup ze skupin" sheetId="8" r:id="rId8"/>
    <sheet name="2.st.muži-pavouk" sheetId="9" r:id="rId9"/>
    <sheet name="2.st.muži výsledky" sheetId="10" r:id="rId10"/>
    <sheet name="Čtyřhra muži" sheetId="11" r:id="rId11"/>
    <sheet name="MIX dospělí" sheetId="12" r:id="rId12"/>
    <sheet name="útěcha-muži-pavouk" sheetId="13" r:id="rId13"/>
    <sheet name="útěchy   výsledky" sheetId="14" r:id="rId14"/>
    <sheet name="List1" sheetId="15" r:id="rId15"/>
  </sheets>
  <externalReferences>
    <externalReference r:id="rId18"/>
    <externalReference r:id="rId19"/>
  </externalReferences>
  <definedNames>
    <definedName name="_xlnm._FilterDatabase" localSheetId="2" hidden="1">'Žebříček red.-kraj'!$C$1:$E$357</definedName>
    <definedName name="_xlnm.Print_Titles" localSheetId="4">'prezentace'!$1:$1</definedName>
    <definedName name="_xlnm.Print_Area" localSheetId="6">'1.st.skupiny'!$A$1:$K$58</definedName>
    <definedName name="_xlnm.Print_Area" localSheetId="10">'Čtyřhra muži'!$A$1:$H$67</definedName>
    <definedName name="_xlnm.Print_Area" localSheetId="11">'MIX dospělí'!$A$1:$G$19</definedName>
  </definedNames>
  <calcPr fullCalcOnLoad="1"/>
</workbook>
</file>

<file path=xl/sharedStrings.xml><?xml version="1.0" encoding="utf-8"?>
<sst xmlns="http://schemas.openxmlformats.org/spreadsheetml/2006/main" count="2510" uniqueCount="859">
  <si>
    <t>číslo</t>
  </si>
  <si>
    <t>hráč1</t>
  </si>
  <si>
    <t>klub</t>
  </si>
  <si>
    <t>hráč2</t>
  </si>
  <si>
    <t>set1</t>
  </si>
  <si>
    <t>set2</t>
  </si>
  <si>
    <t>set3</t>
  </si>
  <si>
    <t>set4</t>
  </si>
  <si>
    <t>set5</t>
  </si>
  <si>
    <t>D</t>
  </si>
  <si>
    <t>H</t>
  </si>
  <si>
    <t>vítěz</t>
  </si>
  <si>
    <t>Jméno</t>
  </si>
  <si>
    <t>Oddíl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</si>
  <si>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</si>
  <si>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</si>
  <si>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</si>
  <si>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</si>
  <si>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</si>
  <si>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</si>
  <si>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</si>
  <si>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</si>
  <si>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</si>
  <si>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</si>
  <si>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</si>
  <si>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</si>
  <si>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</si>
  <si>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Název turnaje:</t>
  </si>
  <si>
    <t>Datum turnaje:</t>
  </si>
  <si>
    <t>Kategorie:</t>
  </si>
  <si>
    <t>XXX</t>
  </si>
  <si>
    <t>umístění</t>
  </si>
  <si>
    <t>Popis:</t>
  </si>
  <si>
    <t>seznam:</t>
  </si>
  <si>
    <t>obsahuje seznam hráčů</t>
  </si>
  <si>
    <t>debl:</t>
  </si>
  <si>
    <t>v posledním sloupci se zabrazí součet umístění párů pro nasazení (ze sloupce umístění v seznamu)</t>
  </si>
  <si>
    <t>P-1</t>
  </si>
  <si>
    <t>každý hráč dále identifikován podle čísla v prvním sloupci tohoto seznamu - po zadání neměnit!</t>
  </si>
  <si>
    <t>prázdná místa nevyplňovat</t>
  </si>
  <si>
    <t>V-1</t>
  </si>
  <si>
    <t>podle zadání vylosování v listu P-1 se zobrazí seznam zápasů jednotlivých kol</t>
  </si>
  <si>
    <t>hráči se podle výsledků předchozích kol automaticky doplňují do kol následujících</t>
  </si>
  <si>
    <t>v případě menšího počtu pavouků je možné odstanit řádky s údaji nepotřebných pavouků</t>
  </si>
  <si>
    <t>V-2</t>
  </si>
  <si>
    <t>tabulky pro 2.stupeň soutěží</t>
  </si>
  <si>
    <t>po dohrání skupinek doplnit podle bodů umístění hráčů ve skupině</t>
  </si>
  <si>
    <t>postup:</t>
  </si>
  <si>
    <t>podle vyplněných umístění ve skupinách se zobrazí seznam hráčů postoupivších z prvního a druhého místa</t>
  </si>
  <si>
    <t>P-3</t>
  </si>
  <si>
    <t>pavouk pro 3.stupeň soutěží</t>
  </si>
  <si>
    <t>V-3</t>
  </si>
  <si>
    <t>výsledky 3.stupně soutěží</t>
  </si>
  <si>
    <t>zacházení stejné jako V-1</t>
  </si>
  <si>
    <t>připraveno pro 128 hráčů, na straně 5 pavouk závěrečných výsledků (od 3.kola)</t>
  </si>
  <si>
    <t>P-U</t>
  </si>
  <si>
    <t>pavouk pro soutěž útěchy</t>
  </si>
  <si>
    <t>V-U</t>
  </si>
  <si>
    <t>výsledky útěchy</t>
  </si>
  <si>
    <t>P-D</t>
  </si>
  <si>
    <t>pavouk pro čtyřhru</t>
  </si>
  <si>
    <t>V-D</t>
  </si>
  <si>
    <t>výsledky čtyřher</t>
  </si>
  <si>
    <t>Z-singl</t>
  </si>
  <si>
    <t>příprava pro tisk zápisů dvouher</t>
  </si>
  <si>
    <t xml:space="preserve"> - / kliknout na rovná se, přeskočit do listu výsledků, kliknou na žádanou buńku a zmačknout enter /</t>
  </si>
  <si>
    <t>tento vzorec zkopírovat do již vyplněných sloupců</t>
  </si>
  <si>
    <t>v praxi se tisknou zápasy jdoucí za sebou, takže se kopíruje buňka vlevo nahoře do celého výběru</t>
  </si>
  <si>
    <t>vyplněné buňky jsou zdrojem pro tisk v následujícím listu</t>
  </si>
  <si>
    <t>T-singl</t>
  </si>
  <si>
    <t>podle údajů vyplněných v listu Z-singl se vyplní údaje ve formulářích zápisů</t>
  </si>
  <si>
    <t>Z-debl</t>
  </si>
  <si>
    <t>stejné jako Z-singl, zdrová data ze zápasů deblů - delší</t>
  </si>
  <si>
    <t>T-debl</t>
  </si>
  <si>
    <t>stejné jako T-singl</t>
  </si>
  <si>
    <t>Pro efektivní využítí je nutné při losování zaznamenávat čísla hráčů</t>
  </si>
  <si>
    <t>do zelených políček vypsat přihlášené čtyřhry (čísla hráčů)</t>
  </si>
  <si>
    <t>pokud bude počet pavouků menší, možné nepotřebné smazat (odstranit celé řádky)</t>
  </si>
  <si>
    <t>do prvního sloupce vypsat čísla hráčů (ze seznamu) podle jejich vylosovaných pozic</t>
  </si>
  <si>
    <t>do prvního sloupce vložit propojení na název soutěže v řádku tištěného zápasu (např. ='V-1'!A2)</t>
  </si>
  <si>
    <t>vytisknout list a zápisy se rozstříhat</t>
  </si>
  <si>
    <t>seznam hráčů musí být seřazen vzestupně podle prvního sloupce</t>
  </si>
  <si>
    <t>Oficiální stránky České asociace stolního tenisu: www.ping-pong.cz</t>
  </si>
  <si>
    <t>hráči hrající spolu vypsat pod sebe, stačí psát číslo prvního hráče do horní buňky, do sloupce B</t>
  </si>
  <si>
    <t>hráči neumístění na žebříčku umístění 999 - pro nasazení čtyřher (počíá se součet)</t>
  </si>
  <si>
    <t>Autor:</t>
  </si>
  <si>
    <t>Ing. Radim Novák, AGA Production</t>
  </si>
  <si>
    <t>pingpong@cstv.cz , www.aga-production.cz</t>
  </si>
  <si>
    <t>Autorizace:</t>
  </si>
  <si>
    <t>Vyplňte:</t>
  </si>
  <si>
    <t>výsledky se vyplňují v listu V-1</t>
  </si>
  <si>
    <t>podle výsledků se automaticky vyplňuje i list P-1</t>
  </si>
  <si>
    <t>pavouky 1.stupně soutěže, připraveno pro 256 účastníků kvalifikace, určeno pro tisk</t>
  </si>
  <si>
    <t>v případě volného losu přepsat postupujícímu hráči vzorec pro výpočet setů jedničkou</t>
  </si>
  <si>
    <t>v případě skreče přepsat postupujícímu hráči vzorec pro výpočet setů jedničkou</t>
  </si>
  <si>
    <t>Strana 1 z 1</t>
  </si>
  <si>
    <t>Účastníků:</t>
  </si>
  <si>
    <t>k použití pro BTM ČR v sezóně 2003-2004</t>
  </si>
  <si>
    <t>použití pro jiné účely pouze se souhlasem autora</t>
  </si>
  <si>
    <t>výsledky jednotlivých setů doplnit do zelených sloupců (K až O)</t>
  </si>
  <si>
    <t>automaticky se počítá výsledek setů</t>
  </si>
  <si>
    <t xml:space="preserve">výsledky jednotlivých setů doplnit do (W až AA), </t>
  </si>
  <si>
    <t>automaticky se počítá výsledek setů, který se doplní do tabulky</t>
  </si>
  <si>
    <t xml:space="preserve">podle výsledků se spočítají body, </t>
  </si>
  <si>
    <t>v případě skreče nutné příslušnému hráči přepsat ve sloupci AH resp. AI jedničku na nulu</t>
  </si>
  <si>
    <t>U listů výsledků a pavouků je více variant v názvu označených max. počtem hráčů resp. párů</t>
  </si>
  <si>
    <t>Nepoužité listy lze odstranit (podle počtu počtu účastníků se vybere pavouk, ostatní se odstraní)</t>
  </si>
  <si>
    <t>Dospělí-muži</t>
  </si>
  <si>
    <t>Čenovský David</t>
  </si>
  <si>
    <t>Jaroměř - Josefov Sokol</t>
  </si>
  <si>
    <t>Meziměstí Lokomotiva</t>
  </si>
  <si>
    <t>Gombarčík Karel ml.</t>
  </si>
  <si>
    <t>Broumov Slovan</t>
  </si>
  <si>
    <t>1.</t>
  </si>
  <si>
    <t>N 1.</t>
  </si>
  <si>
    <t>Kleprlík Michal</t>
  </si>
  <si>
    <t>2.</t>
  </si>
  <si>
    <t>Martinek Milan</t>
  </si>
  <si>
    <t>Nové Město n. Met. TTC</t>
  </si>
  <si>
    <t>3.</t>
  </si>
  <si>
    <t>Dražinovský Tomáš</t>
  </si>
  <si>
    <t>4.</t>
  </si>
  <si>
    <t>Janko Lukáš</t>
  </si>
  <si>
    <t>Libchyně Sokol</t>
  </si>
  <si>
    <t>5.</t>
  </si>
  <si>
    <t>Bárta Pavel</t>
  </si>
  <si>
    <t>Náchod TJ</t>
  </si>
  <si>
    <t>6.</t>
  </si>
  <si>
    <t>Ducháč Radek</t>
  </si>
  <si>
    <t>7.</t>
  </si>
  <si>
    <t>Šrůtek Milan</t>
  </si>
  <si>
    <t>8.</t>
  </si>
  <si>
    <t>Bín Roman</t>
  </si>
  <si>
    <t>9.</t>
  </si>
  <si>
    <t>Dax Ondřej</t>
  </si>
  <si>
    <t>Jaroměř Jiskra</t>
  </si>
  <si>
    <t>10.</t>
  </si>
  <si>
    <t>Ďoubek Jiří</t>
  </si>
  <si>
    <t>N 10.</t>
  </si>
  <si>
    <t>Brzecki Pawel - CSP</t>
  </si>
  <si>
    <t>11.</t>
  </si>
  <si>
    <t>Hardubej Eduard st.</t>
  </si>
  <si>
    <t>12.</t>
  </si>
  <si>
    <t>Matouš Pavel</t>
  </si>
  <si>
    <t>N 12.</t>
  </si>
  <si>
    <t>Karlík Zdeněk</t>
  </si>
  <si>
    <t>Česká Skalice Sokol</t>
  </si>
  <si>
    <t>13.</t>
  </si>
  <si>
    <t>Koukola Jaromír</t>
  </si>
  <si>
    <t>14.</t>
  </si>
  <si>
    <t>Čepelka Jan</t>
  </si>
  <si>
    <t>15.</t>
  </si>
  <si>
    <t>Mach Milan st.</t>
  </si>
  <si>
    <t>16.</t>
  </si>
  <si>
    <t>Hardubej Eduard ml.</t>
  </si>
  <si>
    <t>17.</t>
  </si>
  <si>
    <t>Svoboda Jiří</t>
  </si>
  <si>
    <t>18.</t>
  </si>
  <si>
    <t>Kostelecký Jan</t>
  </si>
  <si>
    <t>19.</t>
  </si>
  <si>
    <t>Marinica Kamil</t>
  </si>
  <si>
    <t>20.</t>
  </si>
  <si>
    <t>Dvořáček Jiří</t>
  </si>
  <si>
    <t>21.</t>
  </si>
  <si>
    <t>Šubíř Pavel</t>
  </si>
  <si>
    <t>Bukovice Sokol</t>
  </si>
  <si>
    <t>22.</t>
  </si>
  <si>
    <t>Urban Martin</t>
  </si>
  <si>
    <t>Žďárky Sokol</t>
  </si>
  <si>
    <t>23.</t>
  </si>
  <si>
    <t>Šuda Radek</t>
  </si>
  <si>
    <t>24.</t>
  </si>
  <si>
    <t>Hrobský Josef</t>
  </si>
  <si>
    <t>25.</t>
  </si>
  <si>
    <t>Hlávka Jiří</t>
  </si>
  <si>
    <t>Červený Kostelec - Horní TJ</t>
  </si>
  <si>
    <t>N 25.</t>
  </si>
  <si>
    <t>Stefanu Michal</t>
  </si>
  <si>
    <t>26.</t>
  </si>
  <si>
    <t>Roleček Patrik</t>
  </si>
  <si>
    <t>Jasenná Sokol</t>
  </si>
  <si>
    <t>27.</t>
  </si>
  <si>
    <t>Gombarčík Karel st.</t>
  </si>
  <si>
    <t>28.</t>
  </si>
  <si>
    <t>Pábl Josef</t>
  </si>
  <si>
    <t>29.</t>
  </si>
  <si>
    <t>Škoda Jaroslav</t>
  </si>
  <si>
    <t>30.</t>
  </si>
  <si>
    <t>Jakl Petr</t>
  </si>
  <si>
    <t>Bohuslavice Orel</t>
  </si>
  <si>
    <t>N 30.</t>
  </si>
  <si>
    <t>Pham Ngoc Binh - CSP</t>
  </si>
  <si>
    <t>31.</t>
  </si>
  <si>
    <t>Marx Jan</t>
  </si>
  <si>
    <t>Zbečník Sokol</t>
  </si>
  <si>
    <t>32.</t>
  </si>
  <si>
    <t>Vojtíšek Radomír</t>
  </si>
  <si>
    <t>N 32.</t>
  </si>
  <si>
    <t>Mrozek Andrzej - CSP</t>
  </si>
  <si>
    <t>33.</t>
  </si>
  <si>
    <t>Průša Libor</t>
  </si>
  <si>
    <t>34.</t>
  </si>
  <si>
    <t>Burdych Viktor</t>
  </si>
  <si>
    <t>35.</t>
  </si>
  <si>
    <t>Sedláček Vlastimil</t>
  </si>
  <si>
    <t>36.</t>
  </si>
  <si>
    <t>Cvetanov Krasimir</t>
  </si>
  <si>
    <t>37.</t>
  </si>
  <si>
    <t>Hrycík Ladislav</t>
  </si>
  <si>
    <t>38.</t>
  </si>
  <si>
    <t>Vodal Vladimír</t>
  </si>
  <si>
    <t>39.</t>
  </si>
  <si>
    <t>Špelda Jiří</t>
  </si>
  <si>
    <t>40.</t>
  </si>
  <si>
    <t>Ptáček Ladislav</t>
  </si>
  <si>
    <t>Lipí TJ Knauf Team</t>
  </si>
  <si>
    <t>41.</t>
  </si>
  <si>
    <t>Trejtnar Ladislav</t>
  </si>
  <si>
    <t>42.</t>
  </si>
  <si>
    <t>Petráško Milan</t>
  </si>
  <si>
    <t>43.</t>
  </si>
  <si>
    <t>Zmátlo Jan</t>
  </si>
  <si>
    <t>44.</t>
  </si>
  <si>
    <t>Duben Milan</t>
  </si>
  <si>
    <t>45.</t>
  </si>
  <si>
    <t>Havrlant Zdeněk</t>
  </si>
  <si>
    <t>46.</t>
  </si>
  <si>
    <t>Brát Karel st.</t>
  </si>
  <si>
    <t>47.</t>
  </si>
  <si>
    <t>Kuře Otakar</t>
  </si>
  <si>
    <t>48.</t>
  </si>
  <si>
    <t>Thér Jaroslav</t>
  </si>
  <si>
    <t>49.</t>
  </si>
  <si>
    <t>Oláh Jan</t>
  </si>
  <si>
    <t>50.</t>
  </si>
  <si>
    <t>Krejčí Petr</t>
  </si>
  <si>
    <t>51. - 60.</t>
  </si>
  <si>
    <t>Bouček Stanislav</t>
  </si>
  <si>
    <t>Hrobský Petr</t>
  </si>
  <si>
    <t>Krtička Jan</t>
  </si>
  <si>
    <t>Machov Jiskra</t>
  </si>
  <si>
    <t>Staněk Martin</t>
  </si>
  <si>
    <t>Pohner Pavel</t>
  </si>
  <si>
    <t>Mifek Milan</t>
  </si>
  <si>
    <t>Vysoká Srbská Sokol</t>
  </si>
  <si>
    <t>Petera Milan</t>
  </si>
  <si>
    <t>Dušek Jaroslav</t>
  </si>
  <si>
    <t>Horní Radechová Sokol</t>
  </si>
  <si>
    <t>Dobiáš Lubomír</t>
  </si>
  <si>
    <t>Kollert Václav</t>
  </si>
  <si>
    <t>61. - 70.</t>
  </si>
  <si>
    <t>Rubeš Jaroslav</t>
  </si>
  <si>
    <t>Šorfová Irena</t>
  </si>
  <si>
    <t>Kubant Miroslav</t>
  </si>
  <si>
    <t>Škoda Jan</t>
  </si>
  <si>
    <t>Špreňarová Miroslava</t>
  </si>
  <si>
    <t>Sobotka Tomáš</t>
  </si>
  <si>
    <t>Jerman Vladimír</t>
  </si>
  <si>
    <t>Ptáček Antonín</t>
  </si>
  <si>
    <t>Bořek Vladimír</t>
  </si>
  <si>
    <t>Kolátor Vladinír</t>
  </si>
  <si>
    <t>N 70</t>
  </si>
  <si>
    <t>Ligač Jozef</t>
  </si>
  <si>
    <t>Liška Jiří</t>
  </si>
  <si>
    <t>71. - 80.</t>
  </si>
  <si>
    <t>Schwarz Vít</t>
  </si>
  <si>
    <t>Ošťádal Jaroslav</t>
  </si>
  <si>
    <t>Solovic Martin</t>
  </si>
  <si>
    <t>Svoboda Vít</t>
  </si>
  <si>
    <t>Kozák Zdeněk</t>
  </si>
  <si>
    <t>Ducháč Milan</t>
  </si>
  <si>
    <t>Černý Miroslav</t>
  </si>
  <si>
    <t>Rosa Zdeněk</t>
  </si>
  <si>
    <t>Macoun Petr</t>
  </si>
  <si>
    <t>Lulek Radim</t>
  </si>
  <si>
    <t>Adršpach Jiskra</t>
  </si>
  <si>
    <t>N 80.</t>
  </si>
  <si>
    <t>Kučera Vratislav</t>
  </si>
  <si>
    <t>Hoferka Dušan</t>
  </si>
  <si>
    <t>81. - 90.</t>
  </si>
  <si>
    <t>Hamza Daniel</t>
  </si>
  <si>
    <t>Piskora Pavel</t>
  </si>
  <si>
    <t>Kubeček Josef</t>
  </si>
  <si>
    <t>Baštářová Ludmila</t>
  </si>
  <si>
    <t>Brát Petr</t>
  </si>
  <si>
    <t>Richtr Jaroslav</t>
  </si>
  <si>
    <t>Hrubeš Jaroslav</t>
  </si>
  <si>
    <t>Prosa Stanislav</t>
  </si>
  <si>
    <t>Vaněk František</t>
  </si>
  <si>
    <t>Drapač Petr</t>
  </si>
  <si>
    <t>91. - 100.</t>
  </si>
  <si>
    <t>Holeček Petr</t>
  </si>
  <si>
    <t>Pilát Jaroslav</t>
  </si>
  <si>
    <t>Slavětín n. Met. Sokol</t>
  </si>
  <si>
    <t>Čápová Lenka</t>
  </si>
  <si>
    <t>Hornych Josef</t>
  </si>
  <si>
    <t>Vichr Jiří</t>
  </si>
  <si>
    <t>Tér Ladislav</t>
  </si>
  <si>
    <t>Fidra Stanislav</t>
  </si>
  <si>
    <t>Jakl Pavel</t>
  </si>
  <si>
    <t>Truchlík František</t>
  </si>
  <si>
    <t>N 100.</t>
  </si>
  <si>
    <t>Němeček Miroslav</t>
  </si>
  <si>
    <t>Tojnar Jiří st.</t>
  </si>
  <si>
    <t>101. - 120.</t>
  </si>
  <si>
    <t>Rýgl Petr</t>
  </si>
  <si>
    <t>Hrubý Bohuslav</t>
  </si>
  <si>
    <t>Barták Zdeněk</t>
  </si>
  <si>
    <t>Bek Miroslav</t>
  </si>
  <si>
    <t>Sagner Jan</t>
  </si>
  <si>
    <t>Macura Miloslav</t>
  </si>
  <si>
    <t>Hofman Václav</t>
  </si>
  <si>
    <t>Velká Jesenice Sokol</t>
  </si>
  <si>
    <t>Dvořáček Aleš</t>
  </si>
  <si>
    <t>Svatoš Radek</t>
  </si>
  <si>
    <t>Podhorský Pavel</t>
  </si>
  <si>
    <t>Hofman Lukáš</t>
  </si>
  <si>
    <t>Vyskočil Jiří</t>
  </si>
  <si>
    <t>Perutek Josef</t>
  </si>
  <si>
    <t>Fiala Oldřich</t>
  </si>
  <si>
    <t>Hrstka Milan</t>
  </si>
  <si>
    <t>Samek Tomáš</t>
  </si>
  <si>
    <t>Duben Tomáš</t>
  </si>
  <si>
    <t>Hardubejová Anna</t>
  </si>
  <si>
    <t>Bernard Miloš</t>
  </si>
  <si>
    <t>Nováček Tomáš</t>
  </si>
  <si>
    <t>N 120.</t>
  </si>
  <si>
    <t>Kleprlík Štěpán</t>
  </si>
  <si>
    <t>Krupička Vladimír</t>
  </si>
  <si>
    <t>Kříž Zdeněk</t>
  </si>
  <si>
    <t>121. - 140.</t>
  </si>
  <si>
    <t>Trojan Vladislav</t>
  </si>
  <si>
    <t>Nedomlel Lukáš</t>
  </si>
  <si>
    <t>Vlkov Sokol</t>
  </si>
  <si>
    <t>Ježek Pavel</t>
  </si>
  <si>
    <t>Krejsar Jiří</t>
  </si>
  <si>
    <t>Bělobrádek Václav</t>
  </si>
  <si>
    <t>Škoda Jiří</t>
  </si>
  <si>
    <t>Sadílek Jiří</t>
  </si>
  <si>
    <t>Králíček Jaromír</t>
  </si>
  <si>
    <t>Vajda Jan</t>
  </si>
  <si>
    <t>Zelený Milan</t>
  </si>
  <si>
    <t>Thér Josef</t>
  </si>
  <si>
    <t>Franc Aleš</t>
  </si>
  <si>
    <t>Bělobrádek Jan</t>
  </si>
  <si>
    <t>Jansa Michal</t>
  </si>
  <si>
    <t>Velký Dřevíč Sokol</t>
  </si>
  <si>
    <t>Šuták Pavel</t>
  </si>
  <si>
    <t>Sheargold Anthony Paul</t>
  </si>
  <si>
    <t>Beran Pavel</t>
  </si>
  <si>
    <t>Němeček Vítězslav</t>
  </si>
  <si>
    <t>Ungrád Jiří</t>
  </si>
  <si>
    <t>Brož Martin</t>
  </si>
  <si>
    <t>N 140.</t>
  </si>
  <si>
    <t>Mýl Karel</t>
  </si>
  <si>
    <t>Tošovský Jaroslav</t>
  </si>
  <si>
    <t>Krtička Jiří</t>
  </si>
  <si>
    <t>Jirásek Petr</t>
  </si>
  <si>
    <t>141. - 160.</t>
  </si>
  <si>
    <t>Balucha Antonín</t>
  </si>
  <si>
    <t>Tér Libor</t>
  </si>
  <si>
    <t>Rojt Jan</t>
  </si>
  <si>
    <t>Hamzová Klárka</t>
  </si>
  <si>
    <t>Postupa Jan</t>
  </si>
  <si>
    <t>Tláskal Vladimír</t>
  </si>
  <si>
    <t>Ječmínek Miroslav</t>
  </si>
  <si>
    <t>Majdiak Jan</t>
  </si>
  <si>
    <t>Hnik René</t>
  </si>
  <si>
    <t>Dvořáčková Naděžda</t>
  </si>
  <si>
    <t>Jirásek Lukáš</t>
  </si>
  <si>
    <t>Zelený Petr</t>
  </si>
  <si>
    <t>Bachura Pavel</t>
  </si>
  <si>
    <t>Kuchta Petr</t>
  </si>
  <si>
    <t>Široký Robert</t>
  </si>
  <si>
    <t>Tomanová Lucie</t>
  </si>
  <si>
    <t>Kuťák Vladimír</t>
  </si>
  <si>
    <t>Herzog Antonín</t>
  </si>
  <si>
    <t>Dvořák Karel</t>
  </si>
  <si>
    <t>Fink Jan</t>
  </si>
  <si>
    <t>N 160.</t>
  </si>
  <si>
    <t>Kratěna Vojtěch st.</t>
  </si>
  <si>
    <t>Le Tiu - CSP</t>
  </si>
  <si>
    <t>161. - 180.</t>
  </si>
  <si>
    <t>Kuřátko Miloš</t>
  </si>
  <si>
    <t>Dusbaba Ivo</t>
  </si>
  <si>
    <t>Bernard Radomil</t>
  </si>
  <si>
    <t>Šimůnek Josef</t>
  </si>
  <si>
    <t>Sychrovský Milan</t>
  </si>
  <si>
    <t>Pavlát Josef</t>
  </si>
  <si>
    <t>Thér Milan</t>
  </si>
  <si>
    <t>Sokol Zdeněk</t>
  </si>
  <si>
    <t>Vlček Daniel</t>
  </si>
  <si>
    <t>Sadílek Jan</t>
  </si>
  <si>
    <t>Lejsek Petr</t>
  </si>
  <si>
    <t>Nývlt Petr</t>
  </si>
  <si>
    <t>Dolní Radechová SKK</t>
  </si>
  <si>
    <t>Hepnar Jan</t>
  </si>
  <si>
    <t>Mareš Stanislav</t>
  </si>
  <si>
    <t>Šubrt Arne</t>
  </si>
  <si>
    <t>Schovanec Jan</t>
  </si>
  <si>
    <t>Sundukou Ilja</t>
  </si>
  <si>
    <t>Petira Luděk</t>
  </si>
  <si>
    <t>Pilař Jiří</t>
  </si>
  <si>
    <t>Franc Jan</t>
  </si>
  <si>
    <t>N 180.</t>
  </si>
  <si>
    <t>Hejzlar Jaromír</t>
  </si>
  <si>
    <t>181. - 200.</t>
  </si>
  <si>
    <t>Suchánek Martin</t>
  </si>
  <si>
    <t>Dočekal Jaroslav</t>
  </si>
  <si>
    <t>Pilař Matěj</t>
  </si>
  <si>
    <t>Friede Norbert</t>
  </si>
  <si>
    <t>Špaček Václav</t>
  </si>
  <si>
    <t>Dubnová Alena</t>
  </si>
  <si>
    <t>Havel Ondřej</t>
  </si>
  <si>
    <t>Fichtner Rudolf</t>
  </si>
  <si>
    <t>Čermák Tomáš</t>
  </si>
  <si>
    <t>Marek Dušan</t>
  </si>
  <si>
    <t>Macák Martin</t>
  </si>
  <si>
    <t>Morávek Pavel</t>
  </si>
  <si>
    <t>Vencl Patrik</t>
  </si>
  <si>
    <t>Pago Tomáš</t>
  </si>
  <si>
    <t>Vávrů Lukáš</t>
  </si>
  <si>
    <t>Čáp Petr</t>
  </si>
  <si>
    <t>Marek Pavel</t>
  </si>
  <si>
    <t>Matouš Josef</t>
  </si>
  <si>
    <t>Zetek Libor</t>
  </si>
  <si>
    <t>Štencl Josef</t>
  </si>
  <si>
    <t>N 200.</t>
  </si>
  <si>
    <t>Janko Vladimír</t>
  </si>
  <si>
    <t>Volhejn Radomír</t>
  </si>
  <si>
    <t>Petřík Miroslav</t>
  </si>
  <si>
    <t>Měšťanová Petra</t>
  </si>
  <si>
    <t>Konečný Miloš</t>
  </si>
  <si>
    <t>201. - 216.</t>
  </si>
  <si>
    <t>Slánský Martin</t>
  </si>
  <si>
    <t>Lanta Robert</t>
  </si>
  <si>
    <t>Divecký Filip</t>
  </si>
  <si>
    <t>Kocman Matěj</t>
  </si>
  <si>
    <t>Bartoš Jan</t>
  </si>
  <si>
    <t>Prokop Michal</t>
  </si>
  <si>
    <t>Rais Tomáš</t>
  </si>
  <si>
    <t>Baštář Pavel</t>
  </si>
  <si>
    <t>Šolc Zdeněk</t>
  </si>
  <si>
    <t>Lokvenc Miroslav</t>
  </si>
  <si>
    <t>Kratěna Vojtěch ml.</t>
  </si>
  <si>
    <t>Cohorna Petr ml.</t>
  </si>
  <si>
    <t>Matuška Petr</t>
  </si>
  <si>
    <t>Matys Jaromír</t>
  </si>
  <si>
    <t>Plíška Radek</t>
  </si>
  <si>
    <t>N 216.</t>
  </si>
  <si>
    <t>Dobeš Jindřich</t>
  </si>
  <si>
    <t>Špetla Jaromír</t>
  </si>
  <si>
    <t>Gonák Aleš</t>
  </si>
  <si>
    <t>Mňuk Martin</t>
  </si>
  <si>
    <t>Staněk Karel</t>
  </si>
  <si>
    <t>Divecký Jan</t>
  </si>
  <si>
    <t>Lajer Petr</t>
  </si>
  <si>
    <t>Postupa Daniel</t>
  </si>
  <si>
    <t>Huaman Mathias</t>
  </si>
  <si>
    <t>Cohorna Petr st.</t>
  </si>
  <si>
    <t>Paul Jiří</t>
  </si>
  <si>
    <t>Doubek Martin</t>
  </si>
  <si>
    <t>Šefelín Kamil</t>
  </si>
  <si>
    <t>Tláskalová Šárka</t>
  </si>
  <si>
    <t>Polednová Zuzana</t>
  </si>
  <si>
    <t>Janoušek Filip</t>
  </si>
  <si>
    <t>Doubek Ondřej</t>
  </si>
  <si>
    <t>RSST</t>
  </si>
  <si>
    <t>Čihák Marek</t>
  </si>
  <si>
    <t>Hradec Králové DTJ</t>
  </si>
  <si>
    <t>HK</t>
  </si>
  <si>
    <t>N1.</t>
  </si>
  <si>
    <t>Demek Tomáš</t>
  </si>
  <si>
    <t xml:space="preserve">Hradec Králové Sokol 2 </t>
  </si>
  <si>
    <t>Palkovský David</t>
  </si>
  <si>
    <t>Kanta František</t>
  </si>
  <si>
    <t>Koblížek Martin</t>
  </si>
  <si>
    <t>Hradec Králové Sokol 2</t>
  </si>
  <si>
    <t>Foff Lukáš</t>
  </si>
  <si>
    <t>Šlapák Miloš</t>
  </si>
  <si>
    <t>Souček Martin</t>
  </si>
  <si>
    <t>Novotný Petr</t>
  </si>
  <si>
    <t>Hostinné Tatran</t>
  </si>
  <si>
    <t>TU</t>
  </si>
  <si>
    <t>Šváb Richard</t>
  </si>
  <si>
    <t>Kalenský Jaroslav</t>
  </si>
  <si>
    <t>Brož Petr</t>
  </si>
  <si>
    <t>Hrunka Jakub</t>
  </si>
  <si>
    <t>Hort Tomáš</t>
  </si>
  <si>
    <t>Štrobl Rudolf</t>
  </si>
  <si>
    <t>Lebeda Michal ml.</t>
  </si>
  <si>
    <t>Lučan Martin</t>
  </si>
  <si>
    <t>Voňka Jakub</t>
  </si>
  <si>
    <t xml:space="preserve">Vrchlabí TTC Koberce Brázda </t>
  </si>
  <si>
    <t>Rýgl Vojtěch</t>
  </si>
  <si>
    <t>Dvůr Králové n.L. TJ</t>
  </si>
  <si>
    <t>Vajgl Pavel</t>
  </si>
  <si>
    <t xml:space="preserve">Stará Paka Sokol </t>
  </si>
  <si>
    <t>JC</t>
  </si>
  <si>
    <t>Malík Lukáš</t>
  </si>
  <si>
    <t>Kostelec n.O. Sokol</t>
  </si>
  <si>
    <t>RK</t>
  </si>
  <si>
    <t>Malík Karel</t>
  </si>
  <si>
    <t>Roček Milan ml.</t>
  </si>
  <si>
    <t>Brůna Petr</t>
  </si>
  <si>
    <t>Šajner Lubomír</t>
  </si>
  <si>
    <t>Foff Miroslav st.</t>
  </si>
  <si>
    <t>Koblížek Oldřich</t>
  </si>
  <si>
    <t>Rtyně v Podkrkonoší Baník</t>
  </si>
  <si>
    <t>Slavík Libor</t>
  </si>
  <si>
    <t>Lamr Martin</t>
  </si>
  <si>
    <t>N28.</t>
  </si>
  <si>
    <t>NA</t>
  </si>
  <si>
    <t>Foff Miroslav ml.</t>
  </si>
  <si>
    <t>Kohout Pavel</t>
  </si>
  <si>
    <t>Zeman Daniel</t>
  </si>
  <si>
    <t>Dlabola Petr</t>
  </si>
  <si>
    <t>Tisoňů Nikola</t>
  </si>
  <si>
    <t>Slavík Jan</t>
  </si>
  <si>
    <t>Stěžery Sokol</t>
  </si>
  <si>
    <t>Hrycík Radim</t>
  </si>
  <si>
    <t>Kubeček Vojtěch</t>
  </si>
  <si>
    <t>N38.</t>
  </si>
  <si>
    <t>Buben Vlastimil</t>
  </si>
  <si>
    <t>Šumpík Viktor</t>
  </si>
  <si>
    <t>Valčík Roman</t>
  </si>
  <si>
    <t>Macák Lukáš</t>
  </si>
  <si>
    <t>Nová Paka TJ</t>
  </si>
  <si>
    <t>Brát Karel ml.</t>
  </si>
  <si>
    <t>Kříž Milan ml.</t>
  </si>
  <si>
    <t>Jičín TJ</t>
  </si>
  <si>
    <t>Rákosník Josef</t>
  </si>
  <si>
    <t>Martin Petr</t>
  </si>
  <si>
    <t>Jirásek Milan</t>
  </si>
  <si>
    <t>Valdice Sokol</t>
  </si>
  <si>
    <t>Obrdlík Štěpán</t>
  </si>
  <si>
    <t>Jakubec Jan</t>
  </si>
  <si>
    <t>Novotný Milan</t>
  </si>
  <si>
    <t>Úpice Sparta</t>
  </si>
  <si>
    <t>N49.</t>
  </si>
  <si>
    <t>Lánský Jakub</t>
  </si>
  <si>
    <t>Dymák Lukáš</t>
  </si>
  <si>
    <t>51-60.</t>
  </si>
  <si>
    <t>Brázda Adam</t>
  </si>
  <si>
    <t>Kazda Vojtěch</t>
  </si>
  <si>
    <t>Kodym Tomáš</t>
  </si>
  <si>
    <t>Nové Město n.M. TTC</t>
  </si>
  <si>
    <t>Paclík Jiří</t>
  </si>
  <si>
    <t>Rejha Jan</t>
  </si>
  <si>
    <t>Studecký Ivan</t>
  </si>
  <si>
    <t>Vrkoslav Martin</t>
  </si>
  <si>
    <t>Vamberk Baník</t>
  </si>
  <si>
    <t>Vyskočil Petr</t>
  </si>
  <si>
    <t>Hořice Jiskra</t>
  </si>
  <si>
    <t>N60.</t>
  </si>
  <si>
    <t>Merkl Jiří</t>
  </si>
  <si>
    <t>Prousek Adam</t>
  </si>
  <si>
    <t>61-70.</t>
  </si>
  <si>
    <t>Alinče Petr</t>
  </si>
  <si>
    <t>Lánov TJ</t>
  </si>
  <si>
    <t>Balous Milan</t>
  </si>
  <si>
    <t>Červenka Jan</t>
  </si>
  <si>
    <t>Horák Jaroslav</t>
  </si>
  <si>
    <t>Mrázek Jiří</t>
  </si>
  <si>
    <t>Chlumec n.C. Sokol</t>
  </si>
  <si>
    <t>Novotný Jiří</t>
  </si>
  <si>
    <t>Rozporka Bohuslav</t>
  </si>
  <si>
    <t>Trutnov-Poříčí TJ</t>
  </si>
  <si>
    <t>Šulc Petr</t>
  </si>
  <si>
    <t>Tauer Jan</t>
  </si>
  <si>
    <t>Tuček Adam</t>
  </si>
  <si>
    <t>71-80.</t>
  </si>
  <si>
    <t>Brát Marek</t>
  </si>
  <si>
    <t>Cudlín Michael</t>
  </si>
  <si>
    <t>Frýba Zdeněk</t>
  </si>
  <si>
    <t>Železnice Sokol</t>
  </si>
  <si>
    <t>Gebauer Jiří</t>
  </si>
  <si>
    <t>Horák Karel</t>
  </si>
  <si>
    <t>Ježek Michal</t>
  </si>
  <si>
    <t>Kocián Libor</t>
  </si>
  <si>
    <t>Krýza Luděk</t>
  </si>
  <si>
    <t>Rohlíček Jan</t>
  </si>
  <si>
    <t>81-90.</t>
  </si>
  <si>
    <t>Bartoš Petr st.</t>
  </si>
  <si>
    <t>Cibor Pavel</t>
  </si>
  <si>
    <t>Hradec Králové KPST</t>
  </si>
  <si>
    <t>Jirásek Martin st.</t>
  </si>
  <si>
    <t>Kléma Jan</t>
  </si>
  <si>
    <t>Kubíček Pavel</t>
  </si>
  <si>
    <t>Pavlata Petr</t>
  </si>
  <si>
    <t>Šmidrkal Jan</t>
  </si>
  <si>
    <t>Valášek Milan</t>
  </si>
  <si>
    <t>Vitvar Roman</t>
  </si>
  <si>
    <t>91-100.</t>
  </si>
  <si>
    <t>Herber Jan</t>
  </si>
  <si>
    <t>Jež Rostislav</t>
  </si>
  <si>
    <t>Knap Lukáš</t>
  </si>
  <si>
    <t>Koblížek Michal</t>
  </si>
  <si>
    <t>Mokrejš Zbyněk</t>
  </si>
  <si>
    <t>České Meziříčí Sokol</t>
  </si>
  <si>
    <t>Soukup Jiří</t>
  </si>
  <si>
    <t>Tuček Dušan</t>
  </si>
  <si>
    <t>N100.</t>
  </si>
  <si>
    <t>Ježek Robert</t>
  </si>
  <si>
    <t>101-121.</t>
  </si>
  <si>
    <t>Frízel Radek</t>
  </si>
  <si>
    <t>Hampl Michal</t>
  </si>
  <si>
    <t>Hauschwitz Pavel</t>
  </si>
  <si>
    <t>Jireš Miloslav</t>
  </si>
  <si>
    <t>Lhoty u Potštejna TTC</t>
  </si>
  <si>
    <t>Klimeš Zbyšek</t>
  </si>
  <si>
    <t>Kopecký Tadeáš</t>
  </si>
  <si>
    <t>Pilný Jiří</t>
  </si>
  <si>
    <t>Píše Pavel</t>
  </si>
  <si>
    <t>Pleskač Jan</t>
  </si>
  <si>
    <t>Sucharda Antonín</t>
  </si>
  <si>
    <t>Štěpánek Zdeněk</t>
  </si>
  <si>
    <t>Štieber Břetislav</t>
  </si>
  <si>
    <t>Trojan Luděk</t>
  </si>
  <si>
    <t>Valta Martin</t>
  </si>
  <si>
    <t>Vašíček Karel</t>
  </si>
  <si>
    <t>Voňka Karel ml.</t>
  </si>
  <si>
    <t>N121.</t>
  </si>
  <si>
    <t>Rozínková Kateřina</t>
  </si>
  <si>
    <t>Dobré SK</t>
  </si>
  <si>
    <t>122-140.</t>
  </si>
  <si>
    <t>Bečička Milan</t>
  </si>
  <si>
    <t>Brázda Martin</t>
  </si>
  <si>
    <t>Černohorský Jindřich</t>
  </si>
  <si>
    <t>Grym Petr</t>
  </si>
  <si>
    <t>Nemyčeves Sokol</t>
  </si>
  <si>
    <t>Honců Michal</t>
  </si>
  <si>
    <t>Jakubec Martin</t>
  </si>
  <si>
    <t>Kalvach Petr</t>
  </si>
  <si>
    <t>Kašpar Petr</t>
  </si>
  <si>
    <t>Kazda Petr</t>
  </si>
  <si>
    <t>Kršiak Tomáš</t>
  </si>
  <si>
    <t>Malík Tomáš</t>
  </si>
  <si>
    <t>Sixta Daniel</t>
  </si>
  <si>
    <t>Šanc Přemysl</t>
  </si>
  <si>
    <t>Tomeš Petr</t>
  </si>
  <si>
    <t>Vavruška Jiří</t>
  </si>
  <si>
    <t>N140.</t>
  </si>
  <si>
    <t>Kábrt Vratislav</t>
  </si>
  <si>
    <t>Kalenský Štěpán</t>
  </si>
  <si>
    <t>141-170.</t>
  </si>
  <si>
    <t>Beneš Martin</t>
  </si>
  <si>
    <t>Častolovice Sokol</t>
  </si>
  <si>
    <t>Dědek Miloslav</t>
  </si>
  <si>
    <t>Drahotský Tomáš</t>
  </si>
  <si>
    <t>Folc Martin</t>
  </si>
  <si>
    <t>Jurička Stanislav</t>
  </si>
  <si>
    <t>Nový Bydžov Jiskra</t>
  </si>
  <si>
    <t>Kačer Radek</t>
  </si>
  <si>
    <t>Kollár Štěpán</t>
  </si>
  <si>
    <t>Kolman Ivo</t>
  </si>
  <si>
    <t>Kroh Petr</t>
  </si>
  <si>
    <t>Bernartice Jiskra</t>
  </si>
  <si>
    <t>Krtička Luboš</t>
  </si>
  <si>
    <t>Kruliš Tomáš</t>
  </si>
  <si>
    <t>Luňák Michal</t>
  </si>
  <si>
    <t>Malý Tomáš</t>
  </si>
  <si>
    <t xml:space="preserve">Hradec Králové TTC Salamandr </t>
  </si>
  <si>
    <t>Ornst Jan</t>
  </si>
  <si>
    <t>Petřivý Michal</t>
  </si>
  <si>
    <t>Lázně Bělohrad TJ</t>
  </si>
  <si>
    <t>Podolský Milan</t>
  </si>
  <si>
    <t>Pospíšil Pavel</t>
  </si>
  <si>
    <t>Rákosník Vladimír</t>
  </si>
  <si>
    <t>Sochor Martin</t>
  </si>
  <si>
    <t>Šichan Radek</t>
  </si>
  <si>
    <t>Toth Vlastimil</t>
  </si>
  <si>
    <t>Janské Lázně SK</t>
  </si>
  <si>
    <t>Vacek Roman</t>
  </si>
  <si>
    <t>Veselý František</t>
  </si>
  <si>
    <t>Vzorek Rudolf</t>
  </si>
  <si>
    <t>N170.</t>
  </si>
  <si>
    <t>Chládek Martin</t>
  </si>
  <si>
    <t>Sebera Petr</t>
  </si>
  <si>
    <t>Sedloňová Aneta</t>
  </si>
  <si>
    <t>Šilhanová Martina</t>
  </si>
  <si>
    <t>Voplatek Karel</t>
  </si>
  <si>
    <t>171-200.</t>
  </si>
  <si>
    <t>Bolehovský Martin st.</t>
  </si>
  <si>
    <t>Budina Martin</t>
  </si>
  <si>
    <t>Fišar Tomáš</t>
  </si>
  <si>
    <t>Frejvald Josef</t>
  </si>
  <si>
    <t>Peklo n.Zd. TJ</t>
  </si>
  <si>
    <t>Harcuba Petr</t>
  </si>
  <si>
    <t>Hladík Michal</t>
  </si>
  <si>
    <t>Kopidlno Sokol</t>
  </si>
  <si>
    <t>Kycelt Pavel</t>
  </si>
  <si>
    <t>Macháček Michal</t>
  </si>
  <si>
    <t>Malínský Milan</t>
  </si>
  <si>
    <t>Mates Michal</t>
  </si>
  <si>
    <t>Mrázek Vladimír</t>
  </si>
  <si>
    <t>Myšák Luděk</t>
  </si>
  <si>
    <t>Nývlt Ladislav</t>
  </si>
  <si>
    <t>Pauliš František</t>
  </si>
  <si>
    <t>Petřivý Milan</t>
  </si>
  <si>
    <t>Podivinský Michal</t>
  </si>
  <si>
    <t>Rozínek Jiří st.</t>
  </si>
  <si>
    <t>Rybka Ivan</t>
  </si>
  <si>
    <t>Sekyra Pavel</t>
  </si>
  <si>
    <t>Rychnov n.Kn. Sokol</t>
  </si>
  <si>
    <t>Šín Jiří</t>
  </si>
  <si>
    <t>Šustr Michal</t>
  </si>
  <si>
    <t>Trč Roman ml.</t>
  </si>
  <si>
    <t>Vaníček Jiří</t>
  </si>
  <si>
    <t>Libáň Sokol</t>
  </si>
  <si>
    <t>Vidra Milan</t>
  </si>
  <si>
    <t>Vízek Martin</t>
  </si>
  <si>
    <t>Zelený Jiří ml.</t>
  </si>
  <si>
    <t>N200.</t>
  </si>
  <si>
    <t>Ptačovská Eva</t>
  </si>
  <si>
    <t>Šumpík Jiří</t>
  </si>
  <si>
    <t>201-230.</t>
  </si>
  <si>
    <t>Berger Martin ml.</t>
  </si>
  <si>
    <t>Divíšek Dušan</t>
  </si>
  <si>
    <t>Fiala Josef</t>
  </si>
  <si>
    <t>Hnik Ondřej</t>
  </si>
  <si>
    <t>Horák Vlastimil</t>
  </si>
  <si>
    <t>Bohuslavice n.M. Orel</t>
  </si>
  <si>
    <t>Kovaříček Jiří</t>
  </si>
  <si>
    <t>Voděrady SK Vršovan</t>
  </si>
  <si>
    <t>Kovaříček Josef</t>
  </si>
  <si>
    <t>Krutský Jiří st.</t>
  </si>
  <si>
    <t>Kycelt Petr</t>
  </si>
  <si>
    <t>Pažout Radek</t>
  </si>
  <si>
    <t>Prousek Vít</t>
  </si>
  <si>
    <t>Sadloň Jozef st.</t>
  </si>
  <si>
    <t>Sedláček Petr ml.</t>
  </si>
  <si>
    <t>Týniště n.O. SK</t>
  </si>
  <si>
    <t>Schmied Zbyněk</t>
  </si>
  <si>
    <t>Stoklas Horst</t>
  </si>
  <si>
    <t>Šilar Petr</t>
  </si>
  <si>
    <t>Šťastný Daniel</t>
  </si>
  <si>
    <t>Šulc Milan</t>
  </si>
  <si>
    <t>Tomášek Jiří</t>
  </si>
  <si>
    <t>Trč Tomáš</t>
  </si>
  <si>
    <t>Vojtíšek Radomír ml.</t>
  </si>
  <si>
    <t>Vořechovský Petr</t>
  </si>
  <si>
    <t>Všetečka Martin</t>
  </si>
  <si>
    <t>231-260.</t>
  </si>
  <si>
    <t>Breuer Jan</t>
  </si>
  <si>
    <t>Čáp Milan</t>
  </si>
  <si>
    <t>Drahoš Zdeněk</t>
  </si>
  <si>
    <t>Dufek Lukáš</t>
  </si>
  <si>
    <t>Dymák Ladislav</t>
  </si>
  <si>
    <t>Ešpandr Pavel</t>
  </si>
  <si>
    <t>Červený Kostelec-Horní TJ</t>
  </si>
  <si>
    <t>Jenčík Ladislav</t>
  </si>
  <si>
    <t>Jíra Milan</t>
  </si>
  <si>
    <t>Kříž Milan st.</t>
  </si>
  <si>
    <t>Kunčar Michal</t>
  </si>
  <si>
    <t>Kvasnička Tomáš</t>
  </si>
  <si>
    <t>Mádlo Josef</t>
  </si>
  <si>
    <t>Mencl Jan</t>
  </si>
  <si>
    <t>Olešnice v O.h. Start</t>
  </si>
  <si>
    <t>Petřík Petr</t>
  </si>
  <si>
    <t>Podolka Jan</t>
  </si>
  <si>
    <t>Procházka Petr</t>
  </si>
  <si>
    <t>Lipí Knauf Team</t>
  </si>
  <si>
    <t>Rolínek Petr</t>
  </si>
  <si>
    <t>Šotek Jan</t>
  </si>
  <si>
    <t>Švorc Jan</t>
  </si>
  <si>
    <t>Vojtíšek Radek</t>
  </si>
  <si>
    <t>Vykysalý Miroslav</t>
  </si>
  <si>
    <t>N260.</t>
  </si>
  <si>
    <t>Novák Jiří</t>
  </si>
  <si>
    <t>Pozler Marek</t>
  </si>
  <si>
    <t>CSP:</t>
  </si>
  <si>
    <t>Sitak Andriy - CSP</t>
  </si>
  <si>
    <t>Šereda Peter - CSP</t>
  </si>
  <si>
    <t>Stachniuk Andrzej - CSP</t>
  </si>
  <si>
    <t xml:space="preserve">Žacléř Baník </t>
  </si>
  <si>
    <t>Urban Jacek - CSP</t>
  </si>
  <si>
    <t>N230.</t>
  </si>
  <si>
    <t>Król Krzysztof - CSP</t>
  </si>
  <si>
    <t>Kozák Ladislav</t>
  </si>
  <si>
    <t>STK KHKSST</t>
  </si>
  <si>
    <t xml:space="preserve">Reg.přebory RSST Náchod </t>
  </si>
  <si>
    <t>4.1.2014-Broumov</t>
  </si>
  <si>
    <t>Skupina I</t>
  </si>
  <si>
    <t>K110</t>
  </si>
  <si>
    <t>K155</t>
  </si>
  <si>
    <t>K190</t>
  </si>
  <si>
    <t>K34</t>
  </si>
  <si>
    <t>K55</t>
  </si>
  <si>
    <t>K130</t>
  </si>
  <si>
    <t>K95</t>
  </si>
  <si>
    <t>Divecky Filip</t>
  </si>
  <si>
    <t>4</t>
  </si>
  <si>
    <t>6</t>
  </si>
  <si>
    <t>3</t>
  </si>
  <si>
    <t>-4</t>
  </si>
  <si>
    <t>-7</t>
  </si>
  <si>
    <t>9</t>
  </si>
  <si>
    <t>-3</t>
  </si>
  <si>
    <t>-6</t>
  </si>
  <si>
    <t>-2</t>
  </si>
  <si>
    <t>-5</t>
  </si>
  <si>
    <t>2</t>
  </si>
  <si>
    <t>7</t>
  </si>
  <si>
    <t>8</t>
  </si>
  <si>
    <t>-9</t>
  </si>
  <si>
    <t>10</t>
  </si>
  <si>
    <t>-8</t>
  </si>
  <si>
    <t>5</t>
  </si>
  <si>
    <t>11</t>
  </si>
  <si>
    <t>Doubek Jan</t>
  </si>
  <si>
    <t>Valčík Lukáš</t>
  </si>
  <si>
    <t>Dražinovský-Ďouběk</t>
  </si>
  <si>
    <t>Bouček-Škoda</t>
  </si>
  <si>
    <t>Divecký-Divecký</t>
  </si>
  <si>
    <t>Šuda-Vodal</t>
  </si>
  <si>
    <t>Kuchta-Hornych</t>
  </si>
  <si>
    <t>Valčík-Doubek</t>
  </si>
  <si>
    <t>Šrůtek-Marinica</t>
  </si>
  <si>
    <t>Dax-Svoboda</t>
  </si>
  <si>
    <t>Pilař J.-Kocman</t>
  </si>
  <si>
    <t>Roleček-Prosa</t>
  </si>
  <si>
    <t>Gombarčík St-Černý</t>
  </si>
  <si>
    <t>Krejčí-Holeček</t>
  </si>
  <si>
    <t>Pilař M.-Čenovský</t>
  </si>
  <si>
    <t>Barták- Ptáček</t>
  </si>
  <si>
    <t>Gombarčík ml.-Čepelka</t>
  </si>
  <si>
    <t>-10</t>
  </si>
  <si>
    <t>-11</t>
  </si>
  <si>
    <t>-14</t>
  </si>
  <si>
    <t>12</t>
  </si>
  <si>
    <t>1</t>
  </si>
  <si>
    <t>13</t>
  </si>
  <si>
    <t>)</t>
  </si>
  <si>
    <t>3/0</t>
  </si>
  <si>
    <t>-15</t>
  </si>
  <si>
    <t>16</t>
  </si>
  <si>
    <t>-0</t>
  </si>
  <si>
    <t>Dražinovský Tomáš (Broumov Slovan)</t>
  </si>
  <si>
    <t>3-4</t>
  </si>
  <si>
    <t>5-8</t>
  </si>
  <si>
    <t>9-14</t>
  </si>
  <si>
    <t>15</t>
  </si>
  <si>
    <t>17-18</t>
  </si>
  <si>
    <t>19-22</t>
  </si>
  <si>
    <t>23-27</t>
  </si>
  <si>
    <t>28</t>
  </si>
  <si>
    <t>nehrál útěchu</t>
  </si>
  <si>
    <t>vitěz útěchy</t>
  </si>
  <si>
    <t>ptě</t>
  </si>
  <si>
    <t>Marinica-Hamzová /Č.Skalice</t>
  </si>
  <si>
    <t>Pilař Jiří-Kuhajdová/Josefov</t>
  </si>
  <si>
    <t>3-0</t>
  </si>
  <si>
    <t>Divecký Jan-Mertlíková/Josefov</t>
  </si>
  <si>
    <t>Holeček-Mrštinová/Meziměstí</t>
  </si>
  <si>
    <t>Ďoubek-Nevtípilová/ Broumov</t>
  </si>
  <si>
    <t>Kocman-Prouzová/Josefov</t>
  </si>
  <si>
    <t>Divecký Filip-Řezníčková/Josefov</t>
  </si>
  <si>
    <t>Pilař Matěj-Měšťanová/ Josefov-Č.Skalice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</si>
</sst>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yy"/>
    <numFmt numFmtId="173" formatCode="m/yy"/>
    <numFmt numFmtId="174" formatCode="d/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</numFmts>
  <fonts count="6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2"/>
      <name val="Times New Roman CE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9" fillId="33" borderId="37" xfId="0" applyNumberFormat="1" applyFont="1" applyFill="1" applyBorder="1" applyAlignment="1">
      <alignment/>
    </xf>
    <xf numFmtId="49" fontId="9" fillId="33" borderId="38" xfId="0" applyNumberFormat="1" applyFont="1" applyFill="1" applyBorder="1" applyAlignment="1">
      <alignment/>
    </xf>
    <xf numFmtId="49" fontId="9" fillId="33" borderId="39" xfId="0" applyNumberFormat="1" applyFont="1" applyFill="1" applyBorder="1" applyAlignment="1">
      <alignment/>
    </xf>
    <xf numFmtId="49" fontId="9" fillId="33" borderId="4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41" xfId="0" applyNumberFormat="1" applyFont="1" applyFill="1" applyBorder="1" applyAlignment="1">
      <alignment/>
    </xf>
    <xf numFmtId="49" fontId="9" fillId="33" borderId="42" xfId="0" applyNumberFormat="1" applyFont="1" applyFill="1" applyBorder="1" applyAlignment="1">
      <alignment/>
    </xf>
    <xf numFmtId="49" fontId="9" fillId="33" borderId="19" xfId="0" applyNumberFormat="1" applyFont="1" applyFill="1" applyBorder="1" applyAlignment="1">
      <alignment/>
    </xf>
    <xf numFmtId="49" fontId="9" fillId="33" borderId="43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3" borderId="41" xfId="0" applyNumberFormat="1" applyFont="1" applyFill="1" applyBorder="1" applyAlignment="1">
      <alignment/>
    </xf>
    <xf numFmtId="49" fontId="2" fillId="33" borderId="42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0" fontId="2" fillId="0" borderId="4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6" fillId="0" borderId="21" xfId="48" applyFont="1" applyFill="1" applyBorder="1" applyAlignment="1">
      <alignment horizontal="left"/>
      <protection/>
    </xf>
    <xf numFmtId="0" fontId="16" fillId="0" borderId="0" xfId="47" applyBorder="1" applyAlignment="1">
      <alignment horizontal="center"/>
      <protection/>
    </xf>
    <xf numFmtId="0" fontId="16" fillId="0" borderId="45" xfId="48" applyFont="1" applyFill="1" applyBorder="1" applyAlignment="1">
      <alignment horizontal="left"/>
      <protection/>
    </xf>
    <xf numFmtId="0" fontId="16" fillId="0" borderId="21" xfId="48" applyFont="1" applyFill="1" applyBorder="1">
      <alignment/>
      <protection/>
    </xf>
    <xf numFmtId="0" fontId="16" fillId="0" borderId="21" xfId="48" applyFill="1" applyBorder="1">
      <alignment/>
      <protection/>
    </xf>
    <xf numFmtId="0" fontId="16" fillId="0" borderId="21" xfId="48" applyFont="1" applyFill="1" applyBorder="1">
      <alignment/>
      <protection/>
    </xf>
    <xf numFmtId="0" fontId="16" fillId="0" borderId="46" xfId="48" applyFill="1" applyBorder="1">
      <alignment/>
      <protection/>
    </xf>
    <xf numFmtId="0" fontId="16" fillId="0" borderId="47" xfId="48" applyFont="1" applyFill="1" applyBorder="1" applyAlignment="1">
      <alignment horizontal="left"/>
      <protection/>
    </xf>
    <xf numFmtId="0" fontId="16" fillId="0" borderId="18" xfId="48" applyFont="1" applyFill="1" applyBorder="1" applyAlignment="1">
      <alignment horizontal="left"/>
      <protection/>
    </xf>
    <xf numFmtId="49" fontId="16" fillId="0" borderId="48" xfId="48" applyNumberFormat="1" applyFont="1" applyFill="1" applyBorder="1" applyAlignment="1">
      <alignment horizontal="center"/>
      <protection/>
    </xf>
    <xf numFmtId="49" fontId="16" fillId="0" borderId="49" xfId="48" applyNumberFormat="1" applyFont="1" applyFill="1" applyBorder="1" applyAlignment="1">
      <alignment horizontal="center"/>
      <protection/>
    </xf>
    <xf numFmtId="49" fontId="16" fillId="0" borderId="50" xfId="48" applyNumberFormat="1" applyFont="1" applyFill="1" applyBorder="1" applyAlignment="1">
      <alignment horizontal="center"/>
      <protection/>
    </xf>
    <xf numFmtId="0" fontId="16" fillId="0" borderId="51" xfId="48" applyFont="1" applyFill="1" applyBorder="1" applyAlignment="1">
      <alignment horizontal="left"/>
      <protection/>
    </xf>
    <xf numFmtId="0" fontId="16" fillId="0" borderId="52" xfId="48" applyFont="1" applyFill="1" applyBorder="1" applyAlignment="1">
      <alignment horizontal="left"/>
      <protection/>
    </xf>
    <xf numFmtId="49" fontId="16" fillId="0" borderId="53" xfId="48" applyNumberFormat="1" applyFont="1" applyFill="1" applyBorder="1" applyAlignment="1">
      <alignment horizontal="center"/>
      <protection/>
    </xf>
    <xf numFmtId="0" fontId="16" fillId="0" borderId="46" xfId="48" applyFont="1" applyFill="1" applyBorder="1" applyAlignment="1">
      <alignment horizontal="left"/>
      <protection/>
    </xf>
    <xf numFmtId="0" fontId="16" fillId="0" borderId="54" xfId="48" applyFont="1" applyFill="1" applyBorder="1" applyAlignment="1">
      <alignment horizontal="left"/>
      <protection/>
    </xf>
    <xf numFmtId="0" fontId="16" fillId="0" borderId="52" xfId="48" applyFont="1" applyFill="1" applyBorder="1">
      <alignment/>
      <protection/>
    </xf>
    <xf numFmtId="0" fontId="16" fillId="0" borderId="18" xfId="48" applyFont="1" applyFill="1" applyBorder="1">
      <alignment/>
      <protection/>
    </xf>
    <xf numFmtId="0" fontId="16" fillId="0" borderId="52" xfId="48" applyFont="1" applyFill="1" applyBorder="1">
      <alignment/>
      <protection/>
    </xf>
    <xf numFmtId="49" fontId="16" fillId="34" borderId="55" xfId="48" applyNumberFormat="1" applyFont="1" applyFill="1" applyBorder="1" applyAlignment="1">
      <alignment horizontal="center"/>
      <protection/>
    </xf>
    <xf numFmtId="0" fontId="16" fillId="34" borderId="56" xfId="48" applyFont="1" applyFill="1" applyBorder="1" applyAlignment="1">
      <alignment horizontal="left"/>
      <protection/>
    </xf>
    <xf numFmtId="0" fontId="16" fillId="34" borderId="57" xfId="48" applyFont="1" applyFill="1" applyBorder="1" applyAlignment="1">
      <alignment horizontal="left"/>
      <protection/>
    </xf>
    <xf numFmtId="49" fontId="16" fillId="34" borderId="48" xfId="48" applyNumberFormat="1" applyFont="1" applyFill="1" applyBorder="1" applyAlignment="1">
      <alignment horizontal="center"/>
      <protection/>
    </xf>
    <xf numFmtId="0" fontId="16" fillId="0" borderId="58" xfId="48" applyFont="1" applyFill="1" applyBorder="1" applyAlignment="1">
      <alignment horizontal="left"/>
      <protection/>
    </xf>
    <xf numFmtId="49" fontId="16" fillId="0" borderId="59" xfId="48" applyNumberFormat="1" applyFont="1" applyFill="1" applyBorder="1" applyAlignment="1">
      <alignment horizontal="center"/>
      <protection/>
    </xf>
    <xf numFmtId="0" fontId="16" fillId="0" borderId="60" xfId="48" applyFont="1" applyFill="1" applyBorder="1">
      <alignment/>
      <protection/>
    </xf>
    <xf numFmtId="0" fontId="16" fillId="0" borderId="60" xfId="48" applyFont="1" applyFill="1" applyBorder="1" applyAlignment="1">
      <alignment horizontal="left"/>
      <protection/>
    </xf>
    <xf numFmtId="0" fontId="16" fillId="0" borderId="47" xfId="48" applyFont="1" applyFill="1" applyBorder="1">
      <alignment/>
      <protection/>
    </xf>
    <xf numFmtId="0" fontId="16" fillId="0" borderId="51" xfId="48" applyFont="1" applyFill="1" applyBorder="1">
      <alignment/>
      <protection/>
    </xf>
    <xf numFmtId="0" fontId="16" fillId="0" borderId="46" xfId="48" applyFont="1" applyFill="1" applyBorder="1">
      <alignment/>
      <protection/>
    </xf>
    <xf numFmtId="0" fontId="16" fillId="0" borderId="54" xfId="48" applyFont="1" applyFill="1" applyBorder="1">
      <alignment/>
      <protection/>
    </xf>
    <xf numFmtId="0" fontId="16" fillId="0" borderId="47" xfId="48" applyFill="1" applyBorder="1">
      <alignment/>
      <protection/>
    </xf>
    <xf numFmtId="0" fontId="16" fillId="0" borderId="51" xfId="48" applyFill="1" applyBorder="1">
      <alignment/>
      <protection/>
    </xf>
    <xf numFmtId="0" fontId="16" fillId="0" borderId="52" xfId="48" applyFill="1" applyBorder="1">
      <alignment/>
      <protection/>
    </xf>
    <xf numFmtId="0" fontId="16" fillId="0" borderId="54" xfId="48" applyFill="1" applyBorder="1">
      <alignment/>
      <protection/>
    </xf>
    <xf numFmtId="49" fontId="16" fillId="34" borderId="50" xfId="48" applyNumberFormat="1" applyFont="1" applyFill="1" applyBorder="1" applyAlignment="1">
      <alignment horizontal="center"/>
      <protection/>
    </xf>
    <xf numFmtId="0" fontId="16" fillId="34" borderId="51" xfId="48" applyFont="1" applyFill="1" applyBorder="1">
      <alignment/>
      <protection/>
    </xf>
    <xf numFmtId="0" fontId="16" fillId="34" borderId="21" xfId="48" applyFill="1" applyBorder="1">
      <alignment/>
      <protection/>
    </xf>
    <xf numFmtId="0" fontId="16" fillId="34" borderId="52" xfId="48" applyFill="1" applyBorder="1">
      <alignment/>
      <protection/>
    </xf>
    <xf numFmtId="0" fontId="16" fillId="34" borderId="52" xfId="48" applyFont="1" applyFill="1" applyBorder="1">
      <alignment/>
      <protection/>
    </xf>
    <xf numFmtId="0" fontId="16" fillId="34" borderId="21" xfId="48" applyFont="1" applyFill="1" applyBorder="1">
      <alignment/>
      <protection/>
    </xf>
    <xf numFmtId="49" fontId="16" fillId="34" borderId="53" xfId="48" applyNumberFormat="1" applyFont="1" applyFill="1" applyBorder="1" applyAlignment="1">
      <alignment horizontal="center"/>
      <protection/>
    </xf>
    <xf numFmtId="0" fontId="16" fillId="34" borderId="54" xfId="48" applyFill="1" applyBorder="1">
      <alignment/>
      <protection/>
    </xf>
    <xf numFmtId="0" fontId="16" fillId="34" borderId="47" xfId="48" applyFill="1" applyBorder="1">
      <alignment/>
      <protection/>
    </xf>
    <xf numFmtId="0" fontId="16" fillId="34" borderId="51" xfId="48" applyFill="1" applyBorder="1">
      <alignment/>
      <protection/>
    </xf>
    <xf numFmtId="0" fontId="16" fillId="34" borderId="46" xfId="48" applyFont="1" applyFill="1" applyBorder="1">
      <alignment/>
      <protection/>
    </xf>
    <xf numFmtId="0" fontId="16" fillId="34" borderId="54" xfId="48" applyFont="1" applyFill="1" applyBorder="1">
      <alignment/>
      <protection/>
    </xf>
    <xf numFmtId="0" fontId="16" fillId="0" borderId="45" xfId="48" applyFill="1" applyBorder="1">
      <alignment/>
      <protection/>
    </xf>
    <xf numFmtId="0" fontId="16" fillId="0" borderId="58" xfId="48" applyFill="1" applyBorder="1">
      <alignment/>
      <protection/>
    </xf>
    <xf numFmtId="0" fontId="16" fillId="34" borderId="61" xfId="48" applyFont="1" applyFill="1" applyBorder="1">
      <alignment/>
      <protection/>
    </xf>
    <xf numFmtId="0" fontId="16" fillId="34" borderId="28" xfId="48" applyFill="1" applyBorder="1">
      <alignment/>
      <protection/>
    </xf>
    <xf numFmtId="0" fontId="16" fillId="34" borderId="28" xfId="48" applyFont="1" applyFill="1" applyBorder="1">
      <alignment/>
      <protection/>
    </xf>
    <xf numFmtId="0" fontId="16" fillId="34" borderId="62" xfId="48" applyFill="1" applyBorder="1">
      <alignment/>
      <protection/>
    </xf>
    <xf numFmtId="49" fontId="16" fillId="0" borderId="63" xfId="48" applyNumberFormat="1" applyFont="1" applyFill="1" applyBorder="1" applyAlignment="1">
      <alignment horizontal="center"/>
      <protection/>
    </xf>
    <xf numFmtId="0" fontId="16" fillId="0" borderId="64" xfId="48" applyFont="1" applyFill="1" applyBorder="1" applyAlignment="1">
      <alignment horizontal="left"/>
      <protection/>
    </xf>
    <xf numFmtId="0" fontId="16" fillId="0" borderId="65" xfId="48" applyFont="1" applyFill="1" applyBorder="1" applyAlignment="1">
      <alignment horizontal="left"/>
      <protection/>
    </xf>
    <xf numFmtId="49" fontId="16" fillId="0" borderId="66" xfId="48" applyNumberFormat="1" applyFont="1" applyFill="1" applyBorder="1" applyAlignment="1">
      <alignment horizontal="center"/>
      <protection/>
    </xf>
    <xf numFmtId="0" fontId="16" fillId="0" borderId="67" xfId="48" applyFont="1" applyFill="1" applyBorder="1" applyAlignment="1">
      <alignment horizontal="left"/>
      <protection/>
    </xf>
    <xf numFmtId="49" fontId="16" fillId="0" borderId="68" xfId="48" applyNumberFormat="1" applyFont="1" applyFill="1" applyBorder="1" applyAlignment="1">
      <alignment horizontal="center"/>
      <protection/>
    </xf>
    <xf numFmtId="0" fontId="16" fillId="0" borderId="45" xfId="48" applyFont="1" applyFill="1" applyBorder="1">
      <alignment/>
      <protection/>
    </xf>
    <xf numFmtId="0" fontId="16" fillId="0" borderId="58" xfId="48" applyFont="1" applyFill="1" applyBorder="1">
      <alignment/>
      <protection/>
    </xf>
    <xf numFmtId="49" fontId="16" fillId="0" borderId="69" xfId="48" applyNumberFormat="1" applyFont="1" applyFill="1" applyBorder="1" applyAlignment="1">
      <alignment horizontal="center"/>
      <protection/>
    </xf>
    <xf numFmtId="0" fontId="16" fillId="0" borderId="64" xfId="48" applyFont="1" applyFill="1" applyBorder="1">
      <alignment/>
      <protection/>
    </xf>
    <xf numFmtId="0" fontId="16" fillId="0" borderId="65" xfId="48" applyFont="1" applyFill="1" applyBorder="1">
      <alignment/>
      <protection/>
    </xf>
    <xf numFmtId="0" fontId="16" fillId="0" borderId="28" xfId="48" applyFont="1" applyFill="1" applyBorder="1" applyAlignment="1">
      <alignment horizontal="left"/>
      <protection/>
    </xf>
    <xf numFmtId="49" fontId="16" fillId="34" borderId="63" xfId="48" applyNumberFormat="1" applyFont="1" applyFill="1" applyBorder="1" applyAlignment="1">
      <alignment horizontal="center"/>
      <protection/>
    </xf>
    <xf numFmtId="0" fontId="16" fillId="34" borderId="64" xfId="48" applyFont="1" applyFill="1" applyBorder="1" applyAlignment="1">
      <alignment horizontal="left"/>
      <protection/>
    </xf>
    <xf numFmtId="0" fontId="16" fillId="34" borderId="65" xfId="48" applyFont="1" applyFill="1" applyBorder="1" applyAlignment="1">
      <alignment horizontal="left"/>
      <protection/>
    </xf>
    <xf numFmtId="0" fontId="16" fillId="0" borderId="45" xfId="48" applyFont="1" applyFill="1" applyBorder="1">
      <alignment/>
      <protection/>
    </xf>
    <xf numFmtId="0" fontId="16" fillId="0" borderId="58" xfId="48" applyFont="1" applyFill="1" applyBorder="1">
      <alignment/>
      <protection/>
    </xf>
    <xf numFmtId="0" fontId="16" fillId="34" borderId="18" xfId="48" applyFill="1" applyBorder="1">
      <alignment/>
      <protection/>
    </xf>
    <xf numFmtId="0" fontId="16" fillId="34" borderId="60" xfId="48" applyFill="1" applyBorder="1">
      <alignment/>
      <protection/>
    </xf>
    <xf numFmtId="49" fontId="16" fillId="34" borderId="59" xfId="48" applyNumberFormat="1" applyFont="1" applyFill="1" applyBorder="1" applyAlignment="1">
      <alignment horizontal="center"/>
      <protection/>
    </xf>
    <xf numFmtId="0" fontId="16" fillId="0" borderId="70" xfId="48" applyFill="1" applyBorder="1">
      <alignment/>
      <protection/>
    </xf>
    <xf numFmtId="0" fontId="16" fillId="0" borderId="71" xfId="48" applyFill="1" applyBorder="1">
      <alignment/>
      <protection/>
    </xf>
    <xf numFmtId="49" fontId="16" fillId="34" borderId="72" xfId="48" applyNumberFormat="1" applyFont="1" applyFill="1" applyBorder="1" applyAlignment="1">
      <alignment horizontal="center"/>
      <protection/>
    </xf>
    <xf numFmtId="0" fontId="16" fillId="34" borderId="73" xfId="48" applyFont="1" applyFill="1" applyBorder="1" applyAlignment="1">
      <alignment horizontal="left"/>
      <protection/>
    </xf>
    <xf numFmtId="0" fontId="16" fillId="34" borderId="74" xfId="48" applyFont="1" applyFill="1" applyBorder="1" applyAlignment="1">
      <alignment horizontal="left"/>
      <protection/>
    </xf>
    <xf numFmtId="0" fontId="16" fillId="34" borderId="47" xfId="48" applyFont="1" applyFill="1" applyBorder="1">
      <alignment/>
      <protection/>
    </xf>
    <xf numFmtId="0" fontId="16" fillId="34" borderId="18" xfId="48" applyFont="1" applyFill="1" applyBorder="1">
      <alignment/>
      <protection/>
    </xf>
    <xf numFmtId="0" fontId="16" fillId="34" borderId="60" xfId="48" applyFont="1" applyFill="1" applyBorder="1">
      <alignment/>
      <protection/>
    </xf>
    <xf numFmtId="0" fontId="16" fillId="0" borderId="12" xfId="48" applyFont="1" applyFill="1" applyBorder="1" applyAlignment="1">
      <alignment horizontal="left"/>
      <protection/>
    </xf>
    <xf numFmtId="49" fontId="16" fillId="34" borderId="69" xfId="48" applyNumberFormat="1" applyFont="1" applyFill="1" applyBorder="1" applyAlignment="1">
      <alignment horizontal="center"/>
      <protection/>
    </xf>
    <xf numFmtId="0" fontId="16" fillId="34" borderId="70" xfId="48" applyFont="1" applyFill="1" applyBorder="1">
      <alignment/>
      <protection/>
    </xf>
    <xf numFmtId="0" fontId="16" fillId="34" borderId="71" xfId="48" applyFont="1" applyFill="1" applyBorder="1">
      <alignment/>
      <protection/>
    </xf>
    <xf numFmtId="0" fontId="16" fillId="0" borderId="64" xfId="48" applyFont="1" applyFill="1" applyBorder="1">
      <alignment/>
      <protection/>
    </xf>
    <xf numFmtId="0" fontId="16" fillId="0" borderId="65" xfId="48" applyFont="1" applyFill="1" applyBorder="1">
      <alignment/>
      <protection/>
    </xf>
    <xf numFmtId="0" fontId="16" fillId="0" borderId="75" xfId="48" applyFont="1" applyFill="1" applyBorder="1">
      <alignment/>
      <protection/>
    </xf>
    <xf numFmtId="0" fontId="16" fillId="34" borderId="45" xfId="48" applyFont="1" applyFill="1" applyBorder="1">
      <alignment/>
      <protection/>
    </xf>
    <xf numFmtId="0" fontId="16" fillId="34" borderId="58" xfId="48" applyFont="1" applyFill="1" applyBorder="1">
      <alignment/>
      <protection/>
    </xf>
    <xf numFmtId="49" fontId="16" fillId="34" borderId="49" xfId="48" applyNumberFormat="1" applyFont="1" applyFill="1" applyBorder="1" applyAlignment="1">
      <alignment horizontal="center"/>
      <protection/>
    </xf>
    <xf numFmtId="0" fontId="16" fillId="34" borderId="45" xfId="48" applyFill="1" applyBorder="1">
      <alignment/>
      <protection/>
    </xf>
    <xf numFmtId="0" fontId="16" fillId="34" borderId="58" xfId="48" applyFill="1" applyBorder="1">
      <alignment/>
      <protection/>
    </xf>
    <xf numFmtId="49" fontId="16" fillId="34" borderId="76" xfId="48" applyNumberFormat="1" applyFont="1" applyFill="1" applyBorder="1" applyAlignment="1">
      <alignment horizontal="center"/>
      <protection/>
    </xf>
    <xf numFmtId="49" fontId="16" fillId="34" borderId="77" xfId="48" applyNumberFormat="1" applyFont="1" applyFill="1" applyBorder="1" applyAlignment="1">
      <alignment horizontal="center"/>
      <protection/>
    </xf>
    <xf numFmtId="49" fontId="16" fillId="34" borderId="78" xfId="48" applyNumberFormat="1" applyFont="1" applyFill="1" applyBorder="1" applyAlignment="1">
      <alignment horizontal="center"/>
      <protection/>
    </xf>
    <xf numFmtId="0" fontId="16" fillId="0" borderId="47" xfId="48" applyFont="1" applyFill="1" applyBorder="1">
      <alignment/>
      <protection/>
    </xf>
    <xf numFmtId="0" fontId="16" fillId="0" borderId="51" xfId="48" applyFont="1" applyFill="1" applyBorder="1">
      <alignment/>
      <protection/>
    </xf>
    <xf numFmtId="0" fontId="17" fillId="0" borderId="0" xfId="47" applyFont="1">
      <alignment/>
      <protection/>
    </xf>
    <xf numFmtId="0" fontId="18" fillId="0" borderId="0" xfId="47" applyFont="1" applyAlignment="1">
      <alignment horizontal="center" vertical="center" textRotation="90" wrapText="1"/>
      <protection/>
    </xf>
    <xf numFmtId="0" fontId="18" fillId="0" borderId="0" xfId="47" applyFont="1" applyFill="1" applyAlignment="1">
      <alignment horizontal="center" vertical="center" textRotation="90"/>
      <protection/>
    </xf>
    <xf numFmtId="0" fontId="18" fillId="0" borderId="0" xfId="47" applyFont="1" applyAlignment="1">
      <alignment horizontal="center" vertical="center" textRotation="90"/>
      <protection/>
    </xf>
    <xf numFmtId="0" fontId="17" fillId="0" borderId="21" xfId="47" applyFont="1" applyBorder="1">
      <alignment/>
      <protection/>
    </xf>
    <xf numFmtId="0" fontId="17" fillId="0" borderId="21" xfId="47" applyFont="1" applyFill="1" applyBorder="1" applyAlignment="1">
      <alignment horizontal="center"/>
      <protection/>
    </xf>
    <xf numFmtId="0" fontId="17" fillId="0" borderId="21" xfId="47" applyFont="1" applyFill="1" applyBorder="1">
      <alignment/>
      <protection/>
    </xf>
    <xf numFmtId="0" fontId="17" fillId="0" borderId="21" xfId="47" applyFont="1" applyFill="1" applyBorder="1" applyAlignment="1">
      <alignment horizontal="left"/>
      <protection/>
    </xf>
    <xf numFmtId="0" fontId="17" fillId="6" borderId="21" xfId="47" applyFont="1" applyFill="1" applyBorder="1" applyAlignment="1">
      <alignment horizontal="center"/>
      <protection/>
    </xf>
    <xf numFmtId="0" fontId="17" fillId="6" borderId="21" xfId="47" applyFont="1" applyFill="1" applyBorder="1">
      <alignment/>
      <protection/>
    </xf>
    <xf numFmtId="0" fontId="17" fillId="6" borderId="21" xfId="47" applyFont="1" applyFill="1" applyBorder="1" applyAlignment="1">
      <alignment horizontal="left"/>
      <protection/>
    </xf>
    <xf numFmtId="0" fontId="17" fillId="35" borderId="21" xfId="47" applyFont="1" applyFill="1" applyBorder="1" applyAlignment="1">
      <alignment horizontal="left"/>
      <protection/>
    </xf>
    <xf numFmtId="0" fontId="17" fillId="0" borderId="0" xfId="47" applyFont="1" applyFill="1" applyAlignment="1">
      <alignment horizontal="center"/>
      <protection/>
    </xf>
    <xf numFmtId="0" fontId="17" fillId="0" borderId="0" xfId="47" applyFont="1" applyFill="1">
      <alignment/>
      <protection/>
    </xf>
    <xf numFmtId="0" fontId="17" fillId="0" borderId="0" xfId="47" applyFont="1" applyFill="1" applyAlignment="1">
      <alignment horizontal="left"/>
      <protection/>
    </xf>
    <xf numFmtId="0" fontId="17" fillId="35" borderId="21" xfId="47" applyFont="1" applyFill="1" applyBorder="1" applyAlignment="1">
      <alignment horizontal="center"/>
      <protection/>
    </xf>
    <xf numFmtId="0" fontId="17" fillId="35" borderId="21" xfId="47" applyFont="1" applyFill="1" applyBorder="1">
      <alignment/>
      <protection/>
    </xf>
    <xf numFmtId="2" fontId="17" fillId="0" borderId="21" xfId="53" applyNumberFormat="1" applyFont="1" applyBorder="1">
      <alignment/>
      <protection/>
    </xf>
    <xf numFmtId="0" fontId="57" fillId="0" borderId="21" xfId="53" applyFont="1" applyFill="1" applyBorder="1" applyAlignment="1">
      <alignment horizontal="left"/>
      <protection/>
    </xf>
    <xf numFmtId="0" fontId="17" fillId="0" borderId="21" xfId="53" applyFont="1" applyFill="1" applyBorder="1" applyAlignment="1">
      <alignment horizontal="left"/>
      <protection/>
    </xf>
    <xf numFmtId="0" fontId="17" fillId="0" borderId="21" xfId="53" applyFont="1" applyBorder="1" applyAlignment="1">
      <alignment horizontal="left" wrapText="1"/>
      <protection/>
    </xf>
    <xf numFmtId="0" fontId="17" fillId="0" borderId="21" xfId="47" applyFont="1" applyBorder="1" applyAlignment="1">
      <alignment horizontal="center"/>
      <protection/>
    </xf>
    <xf numFmtId="0" fontId="58" fillId="0" borderId="21" xfId="47" applyFont="1" applyFill="1" applyBorder="1">
      <alignment/>
      <protection/>
    </xf>
    <xf numFmtId="0" fontId="17" fillId="6" borderId="21" xfId="53" applyFont="1" applyFill="1" applyBorder="1" applyAlignment="1">
      <alignment horizontal="left" wrapText="1"/>
      <protection/>
    </xf>
    <xf numFmtId="0" fontId="59" fillId="0" borderId="21" xfId="47" applyFont="1" applyFill="1" applyBorder="1" applyAlignment="1">
      <alignment horizontal="left"/>
      <protection/>
    </xf>
    <xf numFmtId="0" fontId="17" fillId="0" borderId="0" xfId="47" applyFont="1" applyBorder="1">
      <alignment/>
      <protection/>
    </xf>
    <xf numFmtId="0" fontId="17" fillId="0" borderId="0" xfId="47" applyFont="1" applyFill="1" applyBorder="1" applyAlignment="1">
      <alignment horizontal="center"/>
      <protection/>
    </xf>
    <xf numFmtId="0" fontId="17" fillId="0" borderId="0" xfId="47" applyFont="1" applyFill="1" applyBorder="1">
      <alignment/>
      <protection/>
    </xf>
    <xf numFmtId="0" fontId="17" fillId="0" borderId="0" xfId="47" applyFont="1" applyFill="1" applyBorder="1" applyAlignment="1">
      <alignment horizontal="left"/>
      <protection/>
    </xf>
    <xf numFmtId="0" fontId="17" fillId="0" borderId="0" xfId="47" applyFont="1" applyFill="1" applyBorder="1" applyAlignment="1">
      <alignment horizontal="right"/>
      <protection/>
    </xf>
    <xf numFmtId="0" fontId="17" fillId="0" borderId="0" xfId="47" applyFont="1" applyAlignment="1">
      <alignment horizontal="center"/>
      <protection/>
    </xf>
    <xf numFmtId="0" fontId="17" fillId="0" borderId="0" xfId="47" applyFont="1" applyAlignment="1">
      <alignment horizontal="left"/>
      <protection/>
    </xf>
    <xf numFmtId="0" fontId="16" fillId="0" borderId="79" xfId="48" applyFont="1" applyFill="1" applyBorder="1" applyAlignment="1">
      <alignment horizontal="left"/>
      <protection/>
    </xf>
    <xf numFmtId="0" fontId="16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20" fontId="9" fillId="0" borderId="21" xfId="0" applyNumberFormat="1" applyFont="1" applyBorder="1" applyAlignment="1">
      <alignment horizontal="center"/>
    </xf>
    <xf numFmtId="20" fontId="11" fillId="0" borderId="0" xfId="0" applyNumberFormat="1" applyFont="1" applyAlignment="1">
      <alignment/>
    </xf>
    <xf numFmtId="16" fontId="1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80" xfId="0" applyFont="1" applyBorder="1" applyAlignment="1">
      <alignment horizontal="right"/>
    </xf>
    <xf numFmtId="16" fontId="2" fillId="0" borderId="11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6" fontId="2" fillId="0" borderId="13" xfId="0" applyNumberFormat="1" applyFont="1" applyBorder="1" applyAlignment="1">
      <alignment/>
    </xf>
    <xf numFmtId="16" fontId="2" fillId="0" borderId="8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81" xfId="48" applyNumberFormat="1" applyFont="1" applyFill="1" applyBorder="1" applyAlignment="1">
      <alignment horizontal="center" vertical="center" textRotation="90"/>
      <protection/>
    </xf>
    <xf numFmtId="49" fontId="16" fillId="0" borderId="82" xfId="48" applyNumberFormat="1" applyFont="1" applyFill="1" applyBorder="1" applyAlignment="1">
      <alignment horizontal="center" vertical="center" textRotation="90"/>
      <protection/>
    </xf>
    <xf numFmtId="49" fontId="16" fillId="0" borderId="83" xfId="48" applyNumberFormat="1" applyFont="1" applyFill="1" applyBorder="1" applyAlignment="1">
      <alignment horizontal="center" vertical="center" textRotation="90"/>
      <protection/>
    </xf>
    <xf numFmtId="49" fontId="16" fillId="0" borderId="50" xfId="48" applyNumberFormat="1" applyFont="1" applyFill="1" applyBorder="1" applyAlignment="1">
      <alignment horizontal="center" vertical="center" textRotation="90"/>
      <protection/>
    </xf>
    <xf numFmtId="49" fontId="16" fillId="0" borderId="48" xfId="48" applyNumberFormat="1" applyFont="1" applyFill="1" applyBorder="1" applyAlignment="1">
      <alignment horizontal="center" vertical="center" textRotation="90"/>
      <protection/>
    </xf>
    <xf numFmtId="49" fontId="16" fillId="0" borderId="53" xfId="48" applyNumberFormat="1" applyFont="1" applyFill="1" applyBorder="1" applyAlignment="1">
      <alignment horizontal="center" vertical="center" textRotation="90"/>
      <protection/>
    </xf>
    <xf numFmtId="49" fontId="16" fillId="0" borderId="69" xfId="48" applyNumberFormat="1" applyFont="1" applyFill="1" applyBorder="1" applyAlignment="1">
      <alignment horizontal="center" vertical="center" textRotation="90"/>
      <protection/>
    </xf>
    <xf numFmtId="49" fontId="16" fillId="0" borderId="72" xfId="48" applyNumberFormat="1" applyFont="1" applyFill="1" applyBorder="1" applyAlignment="1">
      <alignment horizontal="center" vertical="center" textRotation="90"/>
      <protection/>
    </xf>
    <xf numFmtId="0" fontId="16" fillId="0" borderId="81" xfId="48" applyFont="1" applyFill="1" applyBorder="1" applyAlignment="1">
      <alignment horizontal="center" vertical="center" textRotation="90"/>
      <protection/>
    </xf>
    <xf numFmtId="0" fontId="16" fillId="0" borderId="82" xfId="48" applyFont="1" applyFill="1" applyBorder="1" applyAlignment="1">
      <alignment horizontal="center" vertical="center" textRotation="90"/>
      <protection/>
    </xf>
    <xf numFmtId="49" fontId="16" fillId="0" borderId="68" xfId="48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4" xfId="51"/>
    <cellStyle name="normální 5" xfId="52"/>
    <cellStyle name="Normální 6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a\LOCALS~1\Temp\Rar$DIa0.164\BT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-MOJE\STOLN&#205;TENIS\SLOVAN\2013-2014\&#269;innostodd&#237;lu\RPjedBr4-1-14\programturnaje\&#250;t&#283;cha%20mu&#382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-2 8x5"/>
      <sheetName val="úvod"/>
      <sheetName val="seznam"/>
      <sheetName val="debl"/>
      <sheetName val="P-1 256"/>
      <sheetName val="V-1 256"/>
      <sheetName val="P-1 128"/>
      <sheetName val="V-1 128"/>
      <sheetName val="P-1 64"/>
      <sheetName val="V-1 64"/>
      <sheetName val="P-1 32"/>
      <sheetName val="V-1 32"/>
      <sheetName val="V-2 32"/>
      <sheetName val="postup 32"/>
      <sheetName val="V-2 16"/>
      <sheetName val="postup 16"/>
      <sheetName val="P-3 16"/>
      <sheetName val="V-3 16"/>
      <sheetName val="P-3 8"/>
      <sheetName val="V-3 8"/>
      <sheetName val="P-U 128"/>
      <sheetName val="V-U 128"/>
      <sheetName val="P-U 64"/>
      <sheetName val="V-U 64"/>
      <sheetName val="P-U 32"/>
      <sheetName val="V-U 32"/>
      <sheetName val="P-D 128"/>
      <sheetName val="V-D 128"/>
      <sheetName val="P-D 64"/>
      <sheetName val="V-D 64"/>
      <sheetName val="P-D 32"/>
      <sheetName val="V-D 32"/>
      <sheetName val="Z-singl"/>
      <sheetName val="T-singl"/>
      <sheetName val="Z-debl"/>
      <sheetName val="T-debl"/>
    </sheetNames>
    <sheetDataSet>
      <sheetData sheetId="1">
        <row r="7">
          <cell r="C7" t="str">
            <v>Datum turnaje</v>
          </cell>
        </row>
        <row r="8">
          <cell r="C8" t="str">
            <v> </v>
          </cell>
        </row>
        <row r="9">
          <cell r="C9">
            <v>0</v>
          </cell>
        </row>
      </sheetData>
      <sheetData sheetId="2">
        <row r="2">
          <cell r="A2">
            <v>1</v>
          </cell>
          <cell r="E2">
            <v>999</v>
          </cell>
        </row>
        <row r="3">
          <cell r="A3">
            <v>2</v>
          </cell>
          <cell r="E3">
            <v>999</v>
          </cell>
        </row>
        <row r="4">
          <cell r="A4">
            <v>3</v>
          </cell>
          <cell r="E4">
            <v>999</v>
          </cell>
        </row>
        <row r="5">
          <cell r="A5">
            <v>4</v>
          </cell>
          <cell r="E5">
            <v>999</v>
          </cell>
        </row>
        <row r="6">
          <cell r="A6">
            <v>5</v>
          </cell>
          <cell r="E6">
            <v>999</v>
          </cell>
        </row>
        <row r="7">
          <cell r="A7">
            <v>6</v>
          </cell>
          <cell r="E7">
            <v>999</v>
          </cell>
        </row>
        <row r="8">
          <cell r="A8">
            <v>7</v>
          </cell>
          <cell r="E8">
            <v>999</v>
          </cell>
        </row>
        <row r="9">
          <cell r="A9">
            <v>8</v>
          </cell>
          <cell r="E9">
            <v>999</v>
          </cell>
        </row>
        <row r="10">
          <cell r="A10">
            <v>9</v>
          </cell>
          <cell r="E10">
            <v>999</v>
          </cell>
        </row>
        <row r="11">
          <cell r="A11">
            <v>10</v>
          </cell>
          <cell r="E11">
            <v>999</v>
          </cell>
        </row>
        <row r="12">
          <cell r="A12">
            <v>11</v>
          </cell>
          <cell r="E12">
            <v>999</v>
          </cell>
        </row>
        <row r="13">
          <cell r="A13">
            <v>12</v>
          </cell>
          <cell r="E13">
            <v>999</v>
          </cell>
        </row>
        <row r="14">
          <cell r="A14">
            <v>13</v>
          </cell>
          <cell r="E14">
            <v>999</v>
          </cell>
        </row>
        <row r="15">
          <cell r="A15">
            <v>14</v>
          </cell>
          <cell r="E15">
            <v>999</v>
          </cell>
        </row>
        <row r="16">
          <cell r="A16">
            <v>15</v>
          </cell>
          <cell r="E16">
            <v>999</v>
          </cell>
        </row>
        <row r="17">
          <cell r="A17">
            <v>16</v>
          </cell>
          <cell r="E17">
            <v>999</v>
          </cell>
        </row>
        <row r="18">
          <cell r="A18">
            <v>17</v>
          </cell>
          <cell r="E18">
            <v>999</v>
          </cell>
        </row>
        <row r="19">
          <cell r="A19">
            <v>18</v>
          </cell>
          <cell r="E19">
            <v>999</v>
          </cell>
        </row>
        <row r="20">
          <cell r="A20">
            <v>19</v>
          </cell>
          <cell r="E20">
            <v>999</v>
          </cell>
        </row>
        <row r="21">
          <cell r="A21">
            <v>20</v>
          </cell>
          <cell r="E21">
            <v>999</v>
          </cell>
        </row>
        <row r="22">
          <cell r="A22">
            <v>21</v>
          </cell>
          <cell r="E22">
            <v>999</v>
          </cell>
        </row>
        <row r="23">
          <cell r="A23">
            <v>22</v>
          </cell>
          <cell r="E23">
            <v>999</v>
          </cell>
        </row>
        <row r="24">
          <cell r="A24">
            <v>23</v>
          </cell>
          <cell r="E24">
            <v>999</v>
          </cell>
        </row>
        <row r="25">
          <cell r="A25">
            <v>24</v>
          </cell>
          <cell r="E25">
            <v>999</v>
          </cell>
        </row>
        <row r="26">
          <cell r="A26">
            <v>25</v>
          </cell>
          <cell r="E26">
            <v>999</v>
          </cell>
        </row>
        <row r="27">
          <cell r="A27">
            <v>26</v>
          </cell>
          <cell r="E27">
            <v>999</v>
          </cell>
        </row>
        <row r="28">
          <cell r="A28">
            <v>27</v>
          </cell>
          <cell r="E28">
            <v>999</v>
          </cell>
        </row>
        <row r="29">
          <cell r="A29">
            <v>28</v>
          </cell>
          <cell r="E29">
            <v>999</v>
          </cell>
        </row>
        <row r="30">
          <cell r="A30">
            <v>29</v>
          </cell>
          <cell r="E30">
            <v>999</v>
          </cell>
        </row>
        <row r="31">
          <cell r="A31">
            <v>30</v>
          </cell>
          <cell r="E31">
            <v>999</v>
          </cell>
        </row>
        <row r="32">
          <cell r="A32">
            <v>31</v>
          </cell>
          <cell r="E32">
            <v>999</v>
          </cell>
        </row>
        <row r="33">
          <cell r="A33">
            <v>32</v>
          </cell>
          <cell r="E33">
            <v>999</v>
          </cell>
        </row>
        <row r="34">
          <cell r="A34">
            <v>33</v>
          </cell>
          <cell r="E34">
            <v>999</v>
          </cell>
        </row>
        <row r="35">
          <cell r="A35">
            <v>34</v>
          </cell>
          <cell r="E35">
            <v>999</v>
          </cell>
        </row>
        <row r="36">
          <cell r="A36">
            <v>35</v>
          </cell>
          <cell r="E36">
            <v>999</v>
          </cell>
        </row>
        <row r="37">
          <cell r="A37">
            <v>36</v>
          </cell>
          <cell r="E37">
            <v>999</v>
          </cell>
        </row>
        <row r="38">
          <cell r="A38">
            <v>37</v>
          </cell>
          <cell r="E38">
            <v>999</v>
          </cell>
        </row>
        <row r="39">
          <cell r="A39">
            <v>38</v>
          </cell>
          <cell r="E39">
            <v>999</v>
          </cell>
        </row>
        <row r="40">
          <cell r="A40">
            <v>39</v>
          </cell>
          <cell r="E40">
            <v>999</v>
          </cell>
        </row>
        <row r="41">
          <cell r="A41">
            <v>40</v>
          </cell>
          <cell r="E41">
            <v>999</v>
          </cell>
        </row>
        <row r="42">
          <cell r="A42">
            <v>41</v>
          </cell>
          <cell r="E42">
            <v>999</v>
          </cell>
        </row>
        <row r="43">
          <cell r="A43">
            <v>42</v>
          </cell>
          <cell r="E43">
            <v>999</v>
          </cell>
        </row>
        <row r="44">
          <cell r="A44">
            <v>43</v>
          </cell>
          <cell r="E44">
            <v>999</v>
          </cell>
        </row>
        <row r="45">
          <cell r="A45">
            <v>44</v>
          </cell>
          <cell r="E45">
            <v>999</v>
          </cell>
        </row>
        <row r="46">
          <cell r="A46">
            <v>45</v>
          </cell>
          <cell r="E46">
            <v>999</v>
          </cell>
        </row>
        <row r="47">
          <cell r="A47">
            <v>46</v>
          </cell>
          <cell r="E47">
            <v>999</v>
          </cell>
        </row>
        <row r="48">
          <cell r="A48">
            <v>47</v>
          </cell>
          <cell r="E48">
            <v>999</v>
          </cell>
        </row>
        <row r="49">
          <cell r="A49">
            <v>48</v>
          </cell>
          <cell r="E49">
            <v>999</v>
          </cell>
        </row>
        <row r="50">
          <cell r="A50">
            <v>49</v>
          </cell>
          <cell r="E50">
            <v>999</v>
          </cell>
        </row>
        <row r="51">
          <cell r="A51">
            <v>50</v>
          </cell>
          <cell r="E51">
            <v>999</v>
          </cell>
        </row>
        <row r="52">
          <cell r="A52">
            <v>51</v>
          </cell>
          <cell r="E52">
            <v>999</v>
          </cell>
        </row>
        <row r="53">
          <cell r="A53">
            <v>52</v>
          </cell>
          <cell r="E53">
            <v>999</v>
          </cell>
        </row>
        <row r="54">
          <cell r="A54">
            <v>53</v>
          </cell>
          <cell r="E54">
            <v>999</v>
          </cell>
        </row>
        <row r="55">
          <cell r="A55">
            <v>54</v>
          </cell>
          <cell r="E55">
            <v>999</v>
          </cell>
        </row>
        <row r="56">
          <cell r="A56">
            <v>55</v>
          </cell>
          <cell r="E56">
            <v>999</v>
          </cell>
        </row>
        <row r="57">
          <cell r="A57">
            <v>56</v>
          </cell>
          <cell r="E57">
            <v>999</v>
          </cell>
        </row>
        <row r="58">
          <cell r="A58">
            <v>57</v>
          </cell>
          <cell r="E58">
            <v>999</v>
          </cell>
        </row>
        <row r="59">
          <cell r="A59">
            <v>58</v>
          </cell>
          <cell r="E59">
            <v>999</v>
          </cell>
        </row>
        <row r="60">
          <cell r="A60">
            <v>59</v>
          </cell>
          <cell r="E60">
            <v>999</v>
          </cell>
        </row>
        <row r="61">
          <cell r="A61">
            <v>60</v>
          </cell>
          <cell r="E61">
            <v>999</v>
          </cell>
        </row>
        <row r="62">
          <cell r="A62">
            <v>61</v>
          </cell>
          <cell r="E62">
            <v>999</v>
          </cell>
        </row>
        <row r="63">
          <cell r="A63">
            <v>62</v>
          </cell>
          <cell r="E63">
            <v>999</v>
          </cell>
        </row>
        <row r="64">
          <cell r="A64">
            <v>63</v>
          </cell>
          <cell r="E64">
            <v>999</v>
          </cell>
        </row>
        <row r="65">
          <cell r="A65">
            <v>64</v>
          </cell>
          <cell r="E65">
            <v>999</v>
          </cell>
        </row>
        <row r="66">
          <cell r="A66">
            <v>65</v>
          </cell>
          <cell r="E66">
            <v>999</v>
          </cell>
        </row>
        <row r="67">
          <cell r="A67">
            <v>66</v>
          </cell>
          <cell r="E67">
            <v>999</v>
          </cell>
        </row>
        <row r="68">
          <cell r="A68">
            <v>67</v>
          </cell>
          <cell r="E68">
            <v>999</v>
          </cell>
        </row>
        <row r="69">
          <cell r="A69">
            <v>68</v>
          </cell>
          <cell r="E69">
            <v>999</v>
          </cell>
        </row>
        <row r="70">
          <cell r="A70">
            <v>69</v>
          </cell>
          <cell r="E70">
            <v>999</v>
          </cell>
        </row>
        <row r="71">
          <cell r="A71">
            <v>70</v>
          </cell>
          <cell r="E71">
            <v>999</v>
          </cell>
        </row>
        <row r="72">
          <cell r="A72">
            <v>71</v>
          </cell>
          <cell r="E72">
            <v>999</v>
          </cell>
        </row>
        <row r="73">
          <cell r="A73">
            <v>72</v>
          </cell>
          <cell r="E73">
            <v>999</v>
          </cell>
        </row>
        <row r="74">
          <cell r="A74">
            <v>73</v>
          </cell>
          <cell r="E74">
            <v>999</v>
          </cell>
        </row>
        <row r="75">
          <cell r="A75">
            <v>74</v>
          </cell>
          <cell r="E75">
            <v>999</v>
          </cell>
        </row>
        <row r="76">
          <cell r="A76">
            <v>75</v>
          </cell>
          <cell r="E76">
            <v>999</v>
          </cell>
        </row>
        <row r="77">
          <cell r="A77">
            <v>76</v>
          </cell>
          <cell r="E77">
            <v>999</v>
          </cell>
        </row>
        <row r="78">
          <cell r="A78">
            <v>77</v>
          </cell>
          <cell r="E78">
            <v>999</v>
          </cell>
        </row>
        <row r="79">
          <cell r="A79">
            <v>78</v>
          </cell>
          <cell r="E79">
            <v>999</v>
          </cell>
        </row>
        <row r="80">
          <cell r="A80">
            <v>79</v>
          </cell>
          <cell r="E80">
            <v>999</v>
          </cell>
        </row>
        <row r="81">
          <cell r="A81">
            <v>80</v>
          </cell>
          <cell r="E81">
            <v>999</v>
          </cell>
        </row>
        <row r="82">
          <cell r="A82">
            <v>81</v>
          </cell>
          <cell r="E82">
            <v>999</v>
          </cell>
        </row>
        <row r="83">
          <cell r="A83">
            <v>82</v>
          </cell>
          <cell r="E83">
            <v>999</v>
          </cell>
        </row>
        <row r="84">
          <cell r="A84">
            <v>83</v>
          </cell>
          <cell r="E84">
            <v>999</v>
          </cell>
        </row>
        <row r="85">
          <cell r="A85">
            <v>84</v>
          </cell>
          <cell r="E85">
            <v>999</v>
          </cell>
        </row>
        <row r="86">
          <cell r="A86">
            <v>85</v>
          </cell>
          <cell r="E86">
            <v>999</v>
          </cell>
        </row>
        <row r="87">
          <cell r="A87">
            <v>86</v>
          </cell>
          <cell r="E87">
            <v>999</v>
          </cell>
        </row>
        <row r="88">
          <cell r="A88">
            <v>87</v>
          </cell>
          <cell r="E88">
            <v>999</v>
          </cell>
        </row>
        <row r="89">
          <cell r="A89">
            <v>88</v>
          </cell>
          <cell r="E89">
            <v>999</v>
          </cell>
        </row>
        <row r="90">
          <cell r="A90">
            <v>89</v>
          </cell>
          <cell r="E90">
            <v>999</v>
          </cell>
        </row>
        <row r="91">
          <cell r="A91">
            <v>90</v>
          </cell>
          <cell r="E91">
            <v>999</v>
          </cell>
        </row>
        <row r="92">
          <cell r="A92">
            <v>91</v>
          </cell>
          <cell r="E92">
            <v>999</v>
          </cell>
        </row>
        <row r="93">
          <cell r="A93">
            <v>92</v>
          </cell>
          <cell r="E93">
            <v>999</v>
          </cell>
        </row>
        <row r="94">
          <cell r="A94">
            <v>93</v>
          </cell>
          <cell r="E94">
            <v>999</v>
          </cell>
        </row>
        <row r="95">
          <cell r="A95">
            <v>94</v>
          </cell>
          <cell r="E95">
            <v>999</v>
          </cell>
        </row>
        <row r="96">
          <cell r="A96">
            <v>95</v>
          </cell>
          <cell r="E96">
            <v>999</v>
          </cell>
        </row>
        <row r="97">
          <cell r="A97">
            <v>96</v>
          </cell>
          <cell r="E97">
            <v>999</v>
          </cell>
        </row>
        <row r="98">
          <cell r="A98">
            <v>97</v>
          </cell>
          <cell r="E98">
            <v>999</v>
          </cell>
        </row>
        <row r="99">
          <cell r="A99">
            <v>98</v>
          </cell>
          <cell r="E99">
            <v>999</v>
          </cell>
        </row>
        <row r="100">
          <cell r="A100">
            <v>99</v>
          </cell>
          <cell r="E100">
            <v>999</v>
          </cell>
        </row>
        <row r="101">
          <cell r="A101">
            <v>100</v>
          </cell>
          <cell r="E101">
            <v>999</v>
          </cell>
        </row>
        <row r="102">
          <cell r="A102">
            <v>101</v>
          </cell>
          <cell r="E102">
            <v>999</v>
          </cell>
        </row>
        <row r="103">
          <cell r="A103">
            <v>102</v>
          </cell>
          <cell r="E103">
            <v>999</v>
          </cell>
        </row>
        <row r="104">
          <cell r="A104">
            <v>103</v>
          </cell>
          <cell r="E104">
            <v>999</v>
          </cell>
        </row>
        <row r="105">
          <cell r="A105">
            <v>104</v>
          </cell>
          <cell r="E105">
            <v>999</v>
          </cell>
        </row>
        <row r="106">
          <cell r="A106">
            <v>105</v>
          </cell>
          <cell r="E106">
            <v>999</v>
          </cell>
        </row>
        <row r="107">
          <cell r="A107">
            <v>106</v>
          </cell>
          <cell r="E107">
            <v>999</v>
          </cell>
        </row>
        <row r="108">
          <cell r="A108">
            <v>107</v>
          </cell>
          <cell r="E108">
            <v>999</v>
          </cell>
        </row>
        <row r="109">
          <cell r="A109">
            <v>108</v>
          </cell>
          <cell r="E109">
            <v>999</v>
          </cell>
        </row>
        <row r="110">
          <cell r="A110">
            <v>109</v>
          </cell>
          <cell r="E110">
            <v>999</v>
          </cell>
        </row>
        <row r="111">
          <cell r="A111">
            <v>110</v>
          </cell>
          <cell r="E111">
            <v>999</v>
          </cell>
        </row>
        <row r="112">
          <cell r="A112">
            <v>111</v>
          </cell>
          <cell r="E112">
            <v>999</v>
          </cell>
        </row>
        <row r="113">
          <cell r="A113">
            <v>112</v>
          </cell>
          <cell r="E113">
            <v>999</v>
          </cell>
        </row>
        <row r="114">
          <cell r="A114">
            <v>113</v>
          </cell>
          <cell r="E114">
            <v>999</v>
          </cell>
        </row>
        <row r="115">
          <cell r="A115">
            <v>114</v>
          </cell>
          <cell r="E115">
            <v>999</v>
          </cell>
        </row>
        <row r="116">
          <cell r="A116">
            <v>115</v>
          </cell>
          <cell r="E116">
            <v>999</v>
          </cell>
        </row>
        <row r="117">
          <cell r="A117">
            <v>116</v>
          </cell>
          <cell r="E117">
            <v>999</v>
          </cell>
        </row>
        <row r="118">
          <cell r="A118">
            <v>117</v>
          </cell>
          <cell r="E118">
            <v>999</v>
          </cell>
        </row>
        <row r="119">
          <cell r="A119">
            <v>118</v>
          </cell>
          <cell r="E119">
            <v>999</v>
          </cell>
        </row>
        <row r="120">
          <cell r="A120">
            <v>119</v>
          </cell>
          <cell r="E120">
            <v>999</v>
          </cell>
        </row>
        <row r="121">
          <cell r="A121">
            <v>120</v>
          </cell>
          <cell r="E121">
            <v>999</v>
          </cell>
        </row>
        <row r="122">
          <cell r="A122">
            <v>121</v>
          </cell>
          <cell r="E122">
            <v>999</v>
          </cell>
        </row>
        <row r="123">
          <cell r="A123">
            <v>122</v>
          </cell>
          <cell r="E123">
            <v>999</v>
          </cell>
        </row>
        <row r="124">
          <cell r="A124">
            <v>123</v>
          </cell>
          <cell r="E124">
            <v>999</v>
          </cell>
        </row>
        <row r="125">
          <cell r="A125">
            <v>124</v>
          </cell>
          <cell r="E125">
            <v>999</v>
          </cell>
        </row>
        <row r="126">
          <cell r="A126">
            <v>125</v>
          </cell>
          <cell r="E126">
            <v>999</v>
          </cell>
        </row>
        <row r="127">
          <cell r="A127">
            <v>126</v>
          </cell>
          <cell r="E127">
            <v>999</v>
          </cell>
        </row>
        <row r="128">
          <cell r="A128">
            <v>127</v>
          </cell>
          <cell r="E128">
            <v>999</v>
          </cell>
        </row>
        <row r="129">
          <cell r="A129">
            <v>128</v>
          </cell>
          <cell r="E129">
            <v>999</v>
          </cell>
        </row>
        <row r="130">
          <cell r="A130">
            <v>129</v>
          </cell>
          <cell r="E130">
            <v>999</v>
          </cell>
        </row>
        <row r="131">
          <cell r="A131">
            <v>130</v>
          </cell>
          <cell r="E131">
            <v>999</v>
          </cell>
        </row>
        <row r="132">
          <cell r="A132">
            <v>131</v>
          </cell>
          <cell r="E132">
            <v>999</v>
          </cell>
        </row>
        <row r="133">
          <cell r="A133">
            <v>132</v>
          </cell>
          <cell r="E133">
            <v>999</v>
          </cell>
        </row>
        <row r="134">
          <cell r="A134">
            <v>133</v>
          </cell>
          <cell r="E134">
            <v>999</v>
          </cell>
        </row>
        <row r="135">
          <cell r="A135">
            <v>134</v>
          </cell>
          <cell r="E135">
            <v>999</v>
          </cell>
        </row>
        <row r="136">
          <cell r="A136">
            <v>135</v>
          </cell>
          <cell r="E136">
            <v>999</v>
          </cell>
        </row>
        <row r="137">
          <cell r="A137">
            <v>136</v>
          </cell>
          <cell r="E137">
            <v>999</v>
          </cell>
        </row>
        <row r="138">
          <cell r="A138">
            <v>137</v>
          </cell>
          <cell r="E138">
            <v>999</v>
          </cell>
        </row>
        <row r="139">
          <cell r="A139">
            <v>138</v>
          </cell>
          <cell r="E139">
            <v>999</v>
          </cell>
        </row>
        <row r="140">
          <cell r="A140">
            <v>139</v>
          </cell>
          <cell r="E140">
            <v>999</v>
          </cell>
        </row>
        <row r="141">
          <cell r="A141">
            <v>140</v>
          </cell>
          <cell r="E141">
            <v>999</v>
          </cell>
        </row>
        <row r="142">
          <cell r="A142">
            <v>141</v>
          </cell>
          <cell r="E142">
            <v>999</v>
          </cell>
        </row>
        <row r="143">
          <cell r="A143">
            <v>142</v>
          </cell>
          <cell r="E143">
            <v>999</v>
          </cell>
        </row>
        <row r="144">
          <cell r="A144">
            <v>143</v>
          </cell>
          <cell r="E144">
            <v>999</v>
          </cell>
        </row>
        <row r="145">
          <cell r="A145">
            <v>144</v>
          </cell>
          <cell r="E145">
            <v>999</v>
          </cell>
        </row>
        <row r="146">
          <cell r="A146">
            <v>145</v>
          </cell>
          <cell r="E146">
            <v>999</v>
          </cell>
        </row>
        <row r="147">
          <cell r="A147">
            <v>146</v>
          </cell>
          <cell r="E147">
            <v>999</v>
          </cell>
        </row>
        <row r="148">
          <cell r="A148">
            <v>147</v>
          </cell>
          <cell r="E148">
            <v>999</v>
          </cell>
        </row>
        <row r="149">
          <cell r="A149">
            <v>148</v>
          </cell>
          <cell r="E149">
            <v>999</v>
          </cell>
        </row>
        <row r="150">
          <cell r="A150">
            <v>149</v>
          </cell>
          <cell r="E150">
            <v>999</v>
          </cell>
        </row>
        <row r="151">
          <cell r="A151">
            <v>150</v>
          </cell>
          <cell r="E151">
            <v>999</v>
          </cell>
        </row>
        <row r="152">
          <cell r="A152">
            <v>151</v>
          </cell>
          <cell r="E152">
            <v>999</v>
          </cell>
        </row>
        <row r="153">
          <cell r="A153">
            <v>152</v>
          </cell>
          <cell r="E153">
            <v>999</v>
          </cell>
        </row>
        <row r="154">
          <cell r="A154">
            <v>153</v>
          </cell>
          <cell r="E154">
            <v>999</v>
          </cell>
        </row>
        <row r="155">
          <cell r="A155">
            <v>154</v>
          </cell>
          <cell r="E155">
            <v>999</v>
          </cell>
        </row>
        <row r="156">
          <cell r="A156">
            <v>155</v>
          </cell>
          <cell r="E156">
            <v>999</v>
          </cell>
        </row>
        <row r="157">
          <cell r="A157">
            <v>156</v>
          </cell>
          <cell r="E157">
            <v>999</v>
          </cell>
        </row>
        <row r="158">
          <cell r="A158">
            <v>157</v>
          </cell>
          <cell r="E158">
            <v>999</v>
          </cell>
        </row>
        <row r="159">
          <cell r="A159">
            <v>158</v>
          </cell>
          <cell r="E159">
            <v>999</v>
          </cell>
        </row>
        <row r="160">
          <cell r="A160">
            <v>159</v>
          </cell>
          <cell r="E160">
            <v>999</v>
          </cell>
        </row>
        <row r="161">
          <cell r="A161">
            <v>160</v>
          </cell>
          <cell r="E161">
            <v>999</v>
          </cell>
        </row>
        <row r="162">
          <cell r="A162">
            <v>161</v>
          </cell>
          <cell r="E162">
            <v>999</v>
          </cell>
        </row>
        <row r="163">
          <cell r="A163">
            <v>162</v>
          </cell>
          <cell r="E163">
            <v>999</v>
          </cell>
        </row>
        <row r="164">
          <cell r="A164">
            <v>163</v>
          </cell>
          <cell r="E164">
            <v>999</v>
          </cell>
        </row>
        <row r="165">
          <cell r="A165">
            <v>164</v>
          </cell>
          <cell r="E165">
            <v>999</v>
          </cell>
        </row>
        <row r="166">
          <cell r="A166">
            <v>165</v>
          </cell>
          <cell r="E166">
            <v>999</v>
          </cell>
        </row>
        <row r="167">
          <cell r="A167">
            <v>166</v>
          </cell>
          <cell r="E167">
            <v>999</v>
          </cell>
        </row>
        <row r="168">
          <cell r="A168">
            <v>167</v>
          </cell>
          <cell r="E168">
            <v>999</v>
          </cell>
        </row>
        <row r="169">
          <cell r="A169">
            <v>168</v>
          </cell>
          <cell r="E169">
            <v>999</v>
          </cell>
        </row>
        <row r="170">
          <cell r="A170">
            <v>169</v>
          </cell>
          <cell r="E170">
            <v>999</v>
          </cell>
        </row>
        <row r="171">
          <cell r="A171">
            <v>170</v>
          </cell>
          <cell r="E171">
            <v>999</v>
          </cell>
        </row>
        <row r="172">
          <cell r="A172">
            <v>171</v>
          </cell>
          <cell r="E172">
            <v>999</v>
          </cell>
        </row>
        <row r="173">
          <cell r="A173">
            <v>172</v>
          </cell>
          <cell r="E173">
            <v>999</v>
          </cell>
        </row>
        <row r="174">
          <cell r="A174">
            <v>173</v>
          </cell>
          <cell r="E174">
            <v>999</v>
          </cell>
        </row>
        <row r="175">
          <cell r="A175">
            <v>174</v>
          </cell>
          <cell r="E175">
            <v>999</v>
          </cell>
        </row>
        <row r="176">
          <cell r="A176">
            <v>175</v>
          </cell>
          <cell r="E176">
            <v>999</v>
          </cell>
        </row>
        <row r="177">
          <cell r="A177">
            <v>176</v>
          </cell>
          <cell r="E177">
            <v>999</v>
          </cell>
        </row>
        <row r="178">
          <cell r="A178">
            <v>177</v>
          </cell>
          <cell r="E178">
            <v>999</v>
          </cell>
        </row>
        <row r="179">
          <cell r="A179">
            <v>178</v>
          </cell>
          <cell r="E179">
            <v>999</v>
          </cell>
        </row>
        <row r="180">
          <cell r="A180">
            <v>179</v>
          </cell>
          <cell r="E180">
            <v>999</v>
          </cell>
        </row>
        <row r="181">
          <cell r="A181">
            <v>180</v>
          </cell>
          <cell r="E181">
            <v>999</v>
          </cell>
        </row>
        <row r="182">
          <cell r="A182">
            <v>181</v>
          </cell>
          <cell r="E182">
            <v>999</v>
          </cell>
        </row>
        <row r="183">
          <cell r="A183">
            <v>182</v>
          </cell>
          <cell r="E183">
            <v>999</v>
          </cell>
        </row>
        <row r="184">
          <cell r="A184">
            <v>183</v>
          </cell>
          <cell r="E184">
            <v>999</v>
          </cell>
        </row>
        <row r="185">
          <cell r="A185">
            <v>184</v>
          </cell>
          <cell r="E185">
            <v>999</v>
          </cell>
        </row>
        <row r="186">
          <cell r="A186">
            <v>185</v>
          </cell>
          <cell r="E186">
            <v>999</v>
          </cell>
        </row>
        <row r="187">
          <cell r="A187">
            <v>186</v>
          </cell>
          <cell r="E187">
            <v>999</v>
          </cell>
        </row>
        <row r="188">
          <cell r="A188">
            <v>187</v>
          </cell>
          <cell r="E188">
            <v>999</v>
          </cell>
        </row>
        <row r="189">
          <cell r="A189">
            <v>188</v>
          </cell>
          <cell r="E189">
            <v>999</v>
          </cell>
        </row>
        <row r="190">
          <cell r="A190">
            <v>189</v>
          </cell>
          <cell r="E190">
            <v>999</v>
          </cell>
        </row>
        <row r="191">
          <cell r="A191">
            <v>190</v>
          </cell>
          <cell r="E191">
            <v>999</v>
          </cell>
        </row>
        <row r="192">
          <cell r="A192">
            <v>191</v>
          </cell>
          <cell r="E192">
            <v>999</v>
          </cell>
        </row>
        <row r="193">
          <cell r="A193">
            <v>192</v>
          </cell>
          <cell r="E193">
            <v>999</v>
          </cell>
        </row>
        <row r="194">
          <cell r="A194">
            <v>193</v>
          </cell>
          <cell r="E194">
            <v>999</v>
          </cell>
        </row>
        <row r="195">
          <cell r="A195">
            <v>194</v>
          </cell>
          <cell r="E195">
            <v>999</v>
          </cell>
        </row>
        <row r="196">
          <cell r="A196">
            <v>195</v>
          </cell>
          <cell r="E196">
            <v>999</v>
          </cell>
        </row>
        <row r="197">
          <cell r="A197">
            <v>196</v>
          </cell>
          <cell r="E197">
            <v>999</v>
          </cell>
        </row>
        <row r="198">
          <cell r="A198">
            <v>197</v>
          </cell>
          <cell r="E198">
            <v>999</v>
          </cell>
        </row>
        <row r="199">
          <cell r="A199">
            <v>198</v>
          </cell>
          <cell r="E199">
            <v>999</v>
          </cell>
        </row>
        <row r="200">
          <cell r="A200">
            <v>199</v>
          </cell>
          <cell r="E200">
            <v>999</v>
          </cell>
        </row>
        <row r="201">
          <cell r="A201">
            <v>200</v>
          </cell>
          <cell r="E201">
            <v>999</v>
          </cell>
        </row>
        <row r="202">
          <cell r="A202">
            <v>201</v>
          </cell>
          <cell r="E202">
            <v>999</v>
          </cell>
        </row>
        <row r="203">
          <cell r="A203">
            <v>202</v>
          </cell>
          <cell r="E203">
            <v>999</v>
          </cell>
        </row>
        <row r="204">
          <cell r="A204">
            <v>203</v>
          </cell>
          <cell r="E204">
            <v>999</v>
          </cell>
        </row>
        <row r="205">
          <cell r="A205">
            <v>204</v>
          </cell>
          <cell r="E205">
            <v>999</v>
          </cell>
        </row>
        <row r="206">
          <cell r="A206">
            <v>205</v>
          </cell>
          <cell r="E206">
            <v>999</v>
          </cell>
        </row>
        <row r="207">
          <cell r="A207">
            <v>206</v>
          </cell>
          <cell r="E207">
            <v>999</v>
          </cell>
        </row>
        <row r="208">
          <cell r="A208">
            <v>207</v>
          </cell>
          <cell r="E208">
            <v>999</v>
          </cell>
        </row>
        <row r="209">
          <cell r="A209">
            <v>208</v>
          </cell>
          <cell r="E209">
            <v>999</v>
          </cell>
        </row>
        <row r="210">
          <cell r="A210">
            <v>209</v>
          </cell>
          <cell r="E210">
            <v>999</v>
          </cell>
        </row>
        <row r="211">
          <cell r="A211">
            <v>210</v>
          </cell>
          <cell r="E211">
            <v>999</v>
          </cell>
        </row>
        <row r="212">
          <cell r="A212">
            <v>211</v>
          </cell>
          <cell r="E212">
            <v>999</v>
          </cell>
        </row>
        <row r="213">
          <cell r="A213">
            <v>212</v>
          </cell>
          <cell r="E213">
            <v>999</v>
          </cell>
        </row>
        <row r="214">
          <cell r="A214">
            <v>213</v>
          </cell>
          <cell r="E214">
            <v>999</v>
          </cell>
        </row>
        <row r="215">
          <cell r="A215">
            <v>214</v>
          </cell>
          <cell r="E215">
            <v>999</v>
          </cell>
        </row>
        <row r="216">
          <cell r="A216">
            <v>215</v>
          </cell>
          <cell r="E216">
            <v>999</v>
          </cell>
        </row>
        <row r="217">
          <cell r="A217">
            <v>216</v>
          </cell>
          <cell r="E217">
            <v>999</v>
          </cell>
        </row>
        <row r="218">
          <cell r="A218">
            <v>217</v>
          </cell>
          <cell r="E218">
            <v>999</v>
          </cell>
        </row>
        <row r="219">
          <cell r="A219">
            <v>218</v>
          </cell>
          <cell r="E219">
            <v>999</v>
          </cell>
        </row>
        <row r="220">
          <cell r="A220">
            <v>219</v>
          </cell>
          <cell r="E220">
            <v>999</v>
          </cell>
        </row>
        <row r="221">
          <cell r="A221">
            <v>220</v>
          </cell>
          <cell r="E221">
            <v>999</v>
          </cell>
        </row>
        <row r="222">
          <cell r="A222">
            <v>221</v>
          </cell>
          <cell r="E222">
            <v>999</v>
          </cell>
        </row>
        <row r="223">
          <cell r="A223">
            <v>222</v>
          </cell>
          <cell r="E223">
            <v>999</v>
          </cell>
        </row>
        <row r="224">
          <cell r="A224">
            <v>223</v>
          </cell>
          <cell r="E224">
            <v>999</v>
          </cell>
        </row>
        <row r="225">
          <cell r="A225">
            <v>224</v>
          </cell>
          <cell r="E225">
            <v>999</v>
          </cell>
        </row>
        <row r="226">
          <cell r="A226">
            <v>225</v>
          </cell>
          <cell r="E226">
            <v>999</v>
          </cell>
        </row>
        <row r="227">
          <cell r="A227">
            <v>226</v>
          </cell>
          <cell r="E227">
            <v>999</v>
          </cell>
        </row>
        <row r="228">
          <cell r="A228">
            <v>227</v>
          </cell>
          <cell r="E228">
            <v>999</v>
          </cell>
        </row>
        <row r="229">
          <cell r="A229">
            <v>228</v>
          </cell>
          <cell r="E229">
            <v>999</v>
          </cell>
        </row>
        <row r="230">
          <cell r="A230">
            <v>229</v>
          </cell>
          <cell r="E230">
            <v>999</v>
          </cell>
        </row>
        <row r="231">
          <cell r="A231">
            <v>230</v>
          </cell>
          <cell r="E231">
            <v>999</v>
          </cell>
        </row>
        <row r="232">
          <cell r="A232">
            <v>231</v>
          </cell>
          <cell r="E232">
            <v>999</v>
          </cell>
        </row>
        <row r="233">
          <cell r="A233">
            <v>232</v>
          </cell>
          <cell r="E233">
            <v>999</v>
          </cell>
        </row>
        <row r="234">
          <cell r="A234">
            <v>233</v>
          </cell>
          <cell r="E234">
            <v>999</v>
          </cell>
        </row>
        <row r="235">
          <cell r="A235">
            <v>234</v>
          </cell>
          <cell r="E235">
            <v>999</v>
          </cell>
        </row>
        <row r="236">
          <cell r="A236">
            <v>235</v>
          </cell>
          <cell r="E236">
            <v>999</v>
          </cell>
        </row>
        <row r="237">
          <cell r="A237">
            <v>236</v>
          </cell>
          <cell r="E237">
            <v>999</v>
          </cell>
        </row>
        <row r="238">
          <cell r="A238">
            <v>237</v>
          </cell>
          <cell r="E238">
            <v>999</v>
          </cell>
        </row>
        <row r="239">
          <cell r="A239">
            <v>238</v>
          </cell>
          <cell r="E239">
            <v>999</v>
          </cell>
        </row>
        <row r="240">
          <cell r="A240">
            <v>239</v>
          </cell>
          <cell r="E240">
            <v>999</v>
          </cell>
        </row>
        <row r="241">
          <cell r="A241">
            <v>240</v>
          </cell>
          <cell r="E241">
            <v>999</v>
          </cell>
        </row>
        <row r="242">
          <cell r="A242">
            <v>241</v>
          </cell>
          <cell r="E242">
            <v>999</v>
          </cell>
        </row>
        <row r="243">
          <cell r="A243">
            <v>242</v>
          </cell>
          <cell r="E243">
            <v>999</v>
          </cell>
        </row>
        <row r="244">
          <cell r="A244">
            <v>243</v>
          </cell>
          <cell r="E244">
            <v>999</v>
          </cell>
        </row>
        <row r="245">
          <cell r="A245">
            <v>244</v>
          </cell>
          <cell r="E245">
            <v>999</v>
          </cell>
        </row>
        <row r="246">
          <cell r="A246">
            <v>245</v>
          </cell>
          <cell r="E246">
            <v>999</v>
          </cell>
        </row>
        <row r="247">
          <cell r="A247">
            <v>246</v>
          </cell>
          <cell r="E247">
            <v>999</v>
          </cell>
        </row>
        <row r="248">
          <cell r="A248">
            <v>247</v>
          </cell>
          <cell r="E248">
            <v>999</v>
          </cell>
        </row>
        <row r="249">
          <cell r="A249">
            <v>248</v>
          </cell>
          <cell r="E249">
            <v>999</v>
          </cell>
        </row>
        <row r="250">
          <cell r="A250">
            <v>249</v>
          </cell>
          <cell r="E250">
            <v>999</v>
          </cell>
        </row>
        <row r="251">
          <cell r="A251">
            <v>250</v>
          </cell>
          <cell r="E251">
            <v>999</v>
          </cell>
        </row>
        <row r="252">
          <cell r="A252">
            <v>251</v>
          </cell>
          <cell r="E252">
            <v>999</v>
          </cell>
        </row>
        <row r="253">
          <cell r="A253">
            <v>252</v>
          </cell>
          <cell r="E253">
            <v>999</v>
          </cell>
        </row>
        <row r="254">
          <cell r="A254">
            <v>253</v>
          </cell>
          <cell r="E254">
            <v>999</v>
          </cell>
        </row>
        <row r="255">
          <cell r="A255">
            <v>254</v>
          </cell>
          <cell r="E255">
            <v>999</v>
          </cell>
        </row>
        <row r="256">
          <cell r="A256">
            <v>255</v>
          </cell>
          <cell r="E256">
            <v>999</v>
          </cell>
        </row>
        <row r="257">
          <cell r="A257">
            <v>256</v>
          </cell>
          <cell r="E257">
            <v>999</v>
          </cell>
        </row>
      </sheetData>
      <sheetData sheetId="16">
        <row r="1">
          <cell r="B1" t="str">
            <v>Vyplněný název turnaje v listu úvod</v>
          </cell>
        </row>
      </sheetData>
      <sheetData sheetId="31">
        <row r="2">
          <cell r="V2" t="str">
            <v/>
          </cell>
          <cell r="Z2" t="str">
            <v/>
          </cell>
        </row>
        <row r="3">
          <cell r="V3" t="str">
            <v/>
          </cell>
          <cell r="Z3" t="str">
            <v/>
          </cell>
        </row>
        <row r="4">
          <cell r="V4" t="str">
            <v/>
          </cell>
          <cell r="Z4" t="str">
            <v/>
          </cell>
        </row>
        <row r="5">
          <cell r="V5" t="str">
            <v/>
          </cell>
          <cell r="Z5" t="str">
            <v/>
          </cell>
        </row>
        <row r="6">
          <cell r="V6" t="str">
            <v/>
          </cell>
          <cell r="Z6" t="str">
            <v/>
          </cell>
        </row>
        <row r="7">
          <cell r="V7" t="str">
            <v/>
          </cell>
          <cell r="Z7" t="str">
            <v/>
          </cell>
        </row>
        <row r="8">
          <cell r="V8" t="str">
            <v/>
          </cell>
          <cell r="Z8" t="str">
            <v/>
          </cell>
        </row>
        <row r="9">
          <cell r="V9" t="str">
            <v/>
          </cell>
          <cell r="X9" t="str">
            <v/>
          </cell>
        </row>
        <row r="10">
          <cell r="V10" t="str">
            <v/>
          </cell>
          <cell r="Z10" t="str">
            <v/>
          </cell>
        </row>
        <row r="11">
          <cell r="V11" t="str">
            <v/>
          </cell>
          <cell r="Z11" t="str">
            <v/>
          </cell>
        </row>
        <row r="12">
          <cell r="V12" t="str">
            <v/>
          </cell>
          <cell r="Z12" t="str">
            <v/>
          </cell>
        </row>
        <row r="13">
          <cell r="V13" t="str">
            <v/>
          </cell>
          <cell r="Z13" t="str">
            <v/>
          </cell>
        </row>
        <row r="14">
          <cell r="V14" t="str">
            <v/>
          </cell>
          <cell r="Z14" t="str">
            <v/>
          </cell>
        </row>
        <row r="15">
          <cell r="V15" t="str">
            <v/>
          </cell>
          <cell r="Z15" t="str">
            <v/>
          </cell>
        </row>
        <row r="16">
          <cell r="V16" t="str">
            <v/>
          </cell>
          <cell r="Z16" t="str">
            <v/>
          </cell>
        </row>
        <row r="17">
          <cell r="V17" t="str">
            <v/>
          </cell>
          <cell r="Z17" t="str">
            <v/>
          </cell>
        </row>
        <row r="19">
          <cell r="V19" t="str">
            <v/>
          </cell>
          <cell r="Z19" t="str">
            <v/>
          </cell>
        </row>
        <row r="20">
          <cell r="V20" t="str">
            <v/>
          </cell>
        </row>
        <row r="21">
          <cell r="V21" t="str">
            <v/>
          </cell>
        </row>
        <row r="22">
          <cell r="V22" t="str">
            <v/>
          </cell>
        </row>
        <row r="23">
          <cell r="V23" t="str">
            <v/>
          </cell>
        </row>
        <row r="24">
          <cell r="V24" t="str">
            <v/>
          </cell>
        </row>
        <row r="25">
          <cell r="V25" t="str">
            <v/>
          </cell>
        </row>
        <row r="26">
          <cell r="V26" t="str">
            <v/>
          </cell>
          <cell r="X26" t="str">
            <v/>
          </cell>
        </row>
        <row r="28">
          <cell r="V28" t="str">
            <v/>
          </cell>
        </row>
        <row r="29">
          <cell r="V29" t="str">
            <v/>
          </cell>
        </row>
        <row r="30">
          <cell r="V30" t="str">
            <v/>
          </cell>
        </row>
        <row r="31">
          <cell r="V31" t="str">
            <v/>
          </cell>
        </row>
        <row r="33">
          <cell r="V33" t="str">
            <v/>
          </cell>
        </row>
        <row r="34">
          <cell r="V34" t="str">
            <v/>
          </cell>
        </row>
        <row r="36">
          <cell r="V3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-2 8x5"/>
      <sheetName val="úvod"/>
      <sheetName val="seznam"/>
      <sheetName val="debl"/>
      <sheetName val="P-1 256"/>
      <sheetName val="V-1 256"/>
      <sheetName val="P-1 128"/>
      <sheetName val="V-1 128"/>
      <sheetName val="P-1 64"/>
      <sheetName val="V-1 64"/>
      <sheetName val="P-1 32"/>
      <sheetName val="V-1 32"/>
      <sheetName val="V-2 32"/>
      <sheetName val="postup 32"/>
      <sheetName val="V-2 16"/>
      <sheetName val="postup 16"/>
      <sheetName val="útěcha-muži-pavouk"/>
      <sheetName val="útěchy   výsledky"/>
      <sheetName val="MIX dospělí"/>
      <sheetName val="V-3 8"/>
      <sheetName val="P-U 128"/>
      <sheetName val="V-U 128"/>
      <sheetName val="P-U 64"/>
      <sheetName val="V-U 64"/>
      <sheetName val="P-U 32"/>
      <sheetName val="V-U 32"/>
      <sheetName val="P-D 128"/>
      <sheetName val="V-D 128"/>
      <sheetName val="P-D 64"/>
      <sheetName val="V-D 64"/>
      <sheetName val="P-D 32"/>
      <sheetName val="V-D 32"/>
      <sheetName val="Z-singl"/>
      <sheetName val="T-singl"/>
      <sheetName val="Z-debl"/>
      <sheetName val="T-debl"/>
    </sheetNames>
    <sheetDataSet>
      <sheetData sheetId="1">
        <row r="6">
          <cell r="C6" t="str">
            <v>reg.přebor RSST Náchod</v>
          </cell>
        </row>
        <row r="7">
          <cell r="C7" t="str">
            <v>4.1.2014</v>
          </cell>
        </row>
        <row r="8">
          <cell r="C8" t="str">
            <v>útěcha muži</v>
          </cell>
        </row>
      </sheetData>
      <sheetData sheetId="2">
        <row r="2">
          <cell r="A2">
            <v>1</v>
          </cell>
          <cell r="B2" t="str">
            <v>Gombarčík Karel ml.</v>
          </cell>
          <cell r="D2" t="str">
            <v>Broumov Slovan</v>
          </cell>
          <cell r="E2">
            <v>1</v>
          </cell>
        </row>
        <row r="3">
          <cell r="A3">
            <v>2</v>
          </cell>
          <cell r="B3" t="str">
            <v>Dražinovský Tomáš</v>
          </cell>
          <cell r="D3" t="str">
            <v>Broumov Slovan</v>
          </cell>
          <cell r="E3">
            <v>3</v>
          </cell>
        </row>
        <row r="4">
          <cell r="A4">
            <v>3</v>
          </cell>
          <cell r="B4" t="str">
            <v>Ďoubek Jiří</v>
          </cell>
          <cell r="D4" t="str">
            <v>Broumov Slovan</v>
          </cell>
          <cell r="E4">
            <v>10</v>
          </cell>
        </row>
        <row r="5">
          <cell r="A5">
            <v>4</v>
          </cell>
          <cell r="B5" t="str">
            <v>Čepelka Jan</v>
          </cell>
          <cell r="D5" t="str">
            <v>Broumov Slovan</v>
          </cell>
          <cell r="E5">
            <v>14</v>
          </cell>
        </row>
        <row r="6">
          <cell r="A6">
            <v>5</v>
          </cell>
          <cell r="B6" t="str">
            <v>Šuda Radek</v>
          </cell>
          <cell r="D6" t="str">
            <v>Broumov Slovan</v>
          </cell>
          <cell r="E6">
            <v>23</v>
          </cell>
        </row>
        <row r="7">
          <cell r="A7">
            <v>6</v>
          </cell>
          <cell r="B7" t="str">
            <v>Gombarčík Karel st.</v>
          </cell>
          <cell r="D7" t="str">
            <v>Broumov Slovan</v>
          </cell>
          <cell r="E7">
            <v>27</v>
          </cell>
        </row>
        <row r="8">
          <cell r="A8">
            <v>7</v>
          </cell>
          <cell r="B8" t="str">
            <v>Vodal Vladimír</v>
          </cell>
          <cell r="D8" t="str">
            <v>Broumov Slovan</v>
          </cell>
          <cell r="E8">
            <v>38</v>
          </cell>
        </row>
        <row r="9">
          <cell r="A9">
            <v>8</v>
          </cell>
          <cell r="B9" t="str">
            <v>Černý Miroslav</v>
          </cell>
          <cell r="D9" t="str">
            <v>Broumov Slovan</v>
          </cell>
          <cell r="E9">
            <v>75</v>
          </cell>
        </row>
        <row r="10">
          <cell r="A10">
            <v>9</v>
          </cell>
          <cell r="B10" t="str">
            <v>Hornych Josef</v>
          </cell>
          <cell r="D10" t="str">
            <v>Broumov Slovan</v>
          </cell>
          <cell r="E10">
            <v>95</v>
          </cell>
        </row>
        <row r="11">
          <cell r="A11">
            <v>10</v>
          </cell>
          <cell r="B11" t="str">
            <v>Šrůtek Milan</v>
          </cell>
          <cell r="D11" t="str">
            <v>Nové Město n. Met. TTC</v>
          </cell>
          <cell r="E11">
            <v>7</v>
          </cell>
        </row>
        <row r="12">
          <cell r="A12">
            <v>11</v>
          </cell>
          <cell r="B12" t="str">
            <v>Krejčí Petr</v>
          </cell>
          <cell r="D12" t="str">
            <v>Meziměstí Lokomotiva</v>
          </cell>
          <cell r="E12">
            <v>50</v>
          </cell>
        </row>
        <row r="13">
          <cell r="A13">
            <v>12</v>
          </cell>
          <cell r="B13" t="str">
            <v>Holeček Petr</v>
          </cell>
          <cell r="D13" t="str">
            <v>Meziměstí Lokomotiva</v>
          </cell>
          <cell r="E13">
            <v>95</v>
          </cell>
        </row>
        <row r="14">
          <cell r="A14">
            <v>13</v>
          </cell>
          <cell r="B14" t="str">
            <v>Marinica Kamil</v>
          </cell>
          <cell r="D14" t="str">
            <v>Česká Skalice Sokol</v>
          </cell>
          <cell r="E14">
            <v>10</v>
          </cell>
        </row>
        <row r="15">
          <cell r="A15">
            <v>14</v>
          </cell>
          <cell r="B15" t="str">
            <v>Roleček Patrik</v>
          </cell>
          <cell r="D15" t="str">
            <v>Jasenná Sokol</v>
          </cell>
          <cell r="E15">
            <v>26</v>
          </cell>
        </row>
        <row r="16">
          <cell r="A16">
            <v>15</v>
          </cell>
          <cell r="B16" t="str">
            <v>Škoda Jan</v>
          </cell>
          <cell r="D16" t="str">
            <v>Jasenná Sokol</v>
          </cell>
          <cell r="E16">
            <v>65</v>
          </cell>
        </row>
        <row r="17">
          <cell r="A17">
            <v>16</v>
          </cell>
          <cell r="B17" t="str">
            <v>Ptáček Antonín</v>
          </cell>
          <cell r="D17" t="str">
            <v>Nové Město n. Met. TTC</v>
          </cell>
          <cell r="E17">
            <v>65</v>
          </cell>
        </row>
        <row r="18">
          <cell r="A18">
            <v>17</v>
          </cell>
          <cell r="B18" t="str">
            <v>Barták Zdeněk</v>
          </cell>
          <cell r="D18" t="str">
            <v>Nové Město n. Met. TTC</v>
          </cell>
          <cell r="E18">
            <v>999</v>
          </cell>
        </row>
        <row r="19">
          <cell r="A19">
            <v>18</v>
          </cell>
          <cell r="B19" t="str">
            <v>Divecky Filip</v>
          </cell>
          <cell r="D19" t="str">
            <v>Jaroměř - Josefov Sokol</v>
          </cell>
          <cell r="E19">
            <v>999</v>
          </cell>
        </row>
        <row r="20">
          <cell r="A20">
            <v>19</v>
          </cell>
          <cell r="B20" t="str">
            <v>Divecký Jan</v>
          </cell>
          <cell r="D20" t="str">
            <v>Jaroměř - Josefov Sokol</v>
          </cell>
          <cell r="E20">
            <v>999</v>
          </cell>
        </row>
        <row r="21">
          <cell r="A21">
            <v>20</v>
          </cell>
          <cell r="B21" t="str">
            <v>Kocman Matěj</v>
          </cell>
          <cell r="D21" t="str">
            <v>Jaroměř - Josefov Sokol</v>
          </cell>
          <cell r="E21">
            <v>999</v>
          </cell>
        </row>
        <row r="22">
          <cell r="A22">
            <v>21</v>
          </cell>
          <cell r="B22" t="str">
            <v>Pilař Jiří</v>
          </cell>
          <cell r="D22" t="str">
            <v>Jaroměř - Josefov Sokol</v>
          </cell>
          <cell r="E22">
            <v>999</v>
          </cell>
        </row>
        <row r="23">
          <cell r="A23">
            <v>22</v>
          </cell>
          <cell r="B23" t="str">
            <v>Pilař Matěj</v>
          </cell>
          <cell r="D23" t="str">
            <v>Jaroměř - Josefov Sokol</v>
          </cell>
          <cell r="E23">
            <v>999</v>
          </cell>
        </row>
        <row r="24">
          <cell r="A24">
            <v>23</v>
          </cell>
          <cell r="B24" t="str">
            <v>Čenovský David</v>
          </cell>
          <cell r="D24" t="str">
            <v>Jaroměř - Josefov Sokol</v>
          </cell>
          <cell r="E24">
            <v>999</v>
          </cell>
        </row>
        <row r="25">
          <cell r="A25">
            <v>24</v>
          </cell>
          <cell r="B25" t="str">
            <v>Bouček Stanislav</v>
          </cell>
          <cell r="D25" t="str">
            <v>Jaroměř Jiskra</v>
          </cell>
          <cell r="E25">
            <v>55</v>
          </cell>
        </row>
        <row r="26">
          <cell r="A26">
            <v>25</v>
          </cell>
          <cell r="B26" t="str">
            <v>Dax Ondřej</v>
          </cell>
          <cell r="D26" t="str">
            <v>Jaroměř Jiskra</v>
          </cell>
          <cell r="E26">
            <v>9</v>
          </cell>
        </row>
        <row r="27">
          <cell r="A27">
            <v>26</v>
          </cell>
          <cell r="B27" t="str">
            <v>Svoboda Jiří</v>
          </cell>
          <cell r="D27" t="str">
            <v>Jaroměř Jiskra</v>
          </cell>
          <cell r="E27">
            <v>17</v>
          </cell>
        </row>
        <row r="28">
          <cell r="A28">
            <v>27</v>
          </cell>
          <cell r="B28" t="str">
            <v>Kuchta Petr</v>
          </cell>
          <cell r="D28" t="str">
            <v>Meziměstí Lokomotiva</v>
          </cell>
          <cell r="E28">
            <v>999</v>
          </cell>
        </row>
        <row r="29">
          <cell r="A29">
            <v>28</v>
          </cell>
          <cell r="B29" t="str">
            <v>Prosa Stanislav</v>
          </cell>
          <cell r="D29" t="str">
            <v>Česká Skalice Sokol</v>
          </cell>
          <cell r="E29">
            <v>85</v>
          </cell>
        </row>
        <row r="30">
          <cell r="A30">
            <v>29</v>
          </cell>
          <cell r="B30" t="str">
            <v>Valčík Lukáš</v>
          </cell>
          <cell r="D30" t="str">
            <v>Jaroměř - Josefov Sokol</v>
          </cell>
          <cell r="E30">
            <v>999</v>
          </cell>
        </row>
        <row r="31">
          <cell r="A31">
            <v>30</v>
          </cell>
          <cell r="B31" t="str">
            <v>Doubek Jan</v>
          </cell>
          <cell r="D31" t="str">
            <v>Jaroměř - Josefov Sokol</v>
          </cell>
          <cell r="E31">
            <v>999</v>
          </cell>
        </row>
        <row r="32">
          <cell r="A32">
            <v>31</v>
          </cell>
          <cell r="E32">
            <v>999</v>
          </cell>
        </row>
        <row r="33">
          <cell r="A33">
            <v>32</v>
          </cell>
          <cell r="E33">
            <v>999</v>
          </cell>
        </row>
        <row r="34">
          <cell r="A34">
            <v>33</v>
          </cell>
          <cell r="E34">
            <v>999</v>
          </cell>
        </row>
        <row r="35">
          <cell r="A35">
            <v>34</v>
          </cell>
          <cell r="E35">
            <v>999</v>
          </cell>
        </row>
        <row r="36">
          <cell r="A36">
            <v>35</v>
          </cell>
          <cell r="E36">
            <v>999</v>
          </cell>
        </row>
        <row r="37">
          <cell r="A37">
            <v>36</v>
          </cell>
          <cell r="E37">
            <v>999</v>
          </cell>
        </row>
        <row r="38">
          <cell r="A38">
            <v>37</v>
          </cell>
          <cell r="E38">
            <v>999</v>
          </cell>
        </row>
        <row r="39">
          <cell r="A39">
            <v>38</v>
          </cell>
          <cell r="E39">
            <v>999</v>
          </cell>
        </row>
        <row r="40">
          <cell r="A40">
            <v>39</v>
          </cell>
          <cell r="E40">
            <v>999</v>
          </cell>
        </row>
        <row r="41">
          <cell r="A41">
            <v>40</v>
          </cell>
          <cell r="E41">
            <v>999</v>
          </cell>
        </row>
        <row r="42">
          <cell r="A42">
            <v>41</v>
          </cell>
          <cell r="E42">
            <v>999</v>
          </cell>
        </row>
        <row r="43">
          <cell r="A43">
            <v>42</v>
          </cell>
          <cell r="E43">
            <v>999</v>
          </cell>
        </row>
        <row r="44">
          <cell r="A44">
            <v>43</v>
          </cell>
          <cell r="E44">
            <v>999</v>
          </cell>
        </row>
        <row r="45">
          <cell r="A45">
            <v>44</v>
          </cell>
          <cell r="E45">
            <v>999</v>
          </cell>
        </row>
        <row r="46">
          <cell r="A46">
            <v>45</v>
          </cell>
          <cell r="E46">
            <v>999</v>
          </cell>
        </row>
        <row r="47">
          <cell r="A47">
            <v>46</v>
          </cell>
          <cell r="E47">
            <v>999</v>
          </cell>
        </row>
        <row r="48">
          <cell r="A48">
            <v>47</v>
          </cell>
          <cell r="E48">
            <v>999</v>
          </cell>
        </row>
        <row r="49">
          <cell r="A49">
            <v>48</v>
          </cell>
          <cell r="E49">
            <v>999</v>
          </cell>
        </row>
        <row r="50">
          <cell r="A50">
            <v>49</v>
          </cell>
          <cell r="E50">
            <v>999</v>
          </cell>
        </row>
        <row r="51">
          <cell r="A51">
            <v>50</v>
          </cell>
          <cell r="E51">
            <v>999</v>
          </cell>
        </row>
        <row r="52">
          <cell r="A52">
            <v>51</v>
          </cell>
          <cell r="E52">
            <v>999</v>
          </cell>
        </row>
        <row r="53">
          <cell r="A53">
            <v>52</v>
          </cell>
          <cell r="E53">
            <v>999</v>
          </cell>
        </row>
        <row r="54">
          <cell r="A54">
            <v>53</v>
          </cell>
          <cell r="E54">
            <v>999</v>
          </cell>
        </row>
        <row r="55">
          <cell r="A55">
            <v>54</v>
          </cell>
          <cell r="E55">
            <v>999</v>
          </cell>
        </row>
        <row r="56">
          <cell r="A56">
            <v>55</v>
          </cell>
          <cell r="E56">
            <v>999</v>
          </cell>
        </row>
        <row r="57">
          <cell r="A57">
            <v>56</v>
          </cell>
          <cell r="E57">
            <v>999</v>
          </cell>
        </row>
        <row r="58">
          <cell r="A58">
            <v>57</v>
          </cell>
          <cell r="E58">
            <v>999</v>
          </cell>
        </row>
        <row r="59">
          <cell r="A59">
            <v>58</v>
          </cell>
          <cell r="E59">
            <v>999</v>
          </cell>
        </row>
        <row r="60">
          <cell r="A60">
            <v>59</v>
          </cell>
          <cell r="E60">
            <v>999</v>
          </cell>
        </row>
        <row r="61">
          <cell r="A61">
            <v>60</v>
          </cell>
          <cell r="E61">
            <v>999</v>
          </cell>
        </row>
        <row r="62">
          <cell r="A62">
            <v>61</v>
          </cell>
          <cell r="E62">
            <v>999</v>
          </cell>
        </row>
        <row r="63">
          <cell r="A63">
            <v>62</v>
          </cell>
          <cell r="E63">
            <v>999</v>
          </cell>
        </row>
        <row r="64">
          <cell r="A64">
            <v>63</v>
          </cell>
          <cell r="E64">
            <v>999</v>
          </cell>
        </row>
        <row r="65">
          <cell r="A65">
            <v>64</v>
          </cell>
          <cell r="E65">
            <v>999</v>
          </cell>
        </row>
        <row r="66">
          <cell r="A66">
            <v>65</v>
          </cell>
          <cell r="E66">
            <v>999</v>
          </cell>
        </row>
        <row r="67">
          <cell r="A67">
            <v>66</v>
          </cell>
          <cell r="E67">
            <v>999</v>
          </cell>
        </row>
        <row r="68">
          <cell r="A68">
            <v>67</v>
          </cell>
          <cell r="E68">
            <v>999</v>
          </cell>
        </row>
        <row r="69">
          <cell r="A69">
            <v>68</v>
          </cell>
          <cell r="E69">
            <v>999</v>
          </cell>
        </row>
        <row r="70">
          <cell r="A70">
            <v>69</v>
          </cell>
          <cell r="E70">
            <v>999</v>
          </cell>
        </row>
        <row r="71">
          <cell r="A71">
            <v>70</v>
          </cell>
          <cell r="E71">
            <v>999</v>
          </cell>
        </row>
        <row r="72">
          <cell r="A72">
            <v>71</v>
          </cell>
          <cell r="E72">
            <v>999</v>
          </cell>
        </row>
        <row r="73">
          <cell r="A73">
            <v>72</v>
          </cell>
          <cell r="E73">
            <v>999</v>
          </cell>
        </row>
        <row r="74">
          <cell r="A74">
            <v>73</v>
          </cell>
          <cell r="E74">
            <v>999</v>
          </cell>
        </row>
        <row r="75">
          <cell r="A75">
            <v>74</v>
          </cell>
          <cell r="E75">
            <v>999</v>
          </cell>
        </row>
        <row r="76">
          <cell r="A76">
            <v>75</v>
          </cell>
          <cell r="E76">
            <v>999</v>
          </cell>
        </row>
        <row r="77">
          <cell r="A77">
            <v>76</v>
          </cell>
          <cell r="E77">
            <v>999</v>
          </cell>
        </row>
        <row r="78">
          <cell r="A78">
            <v>77</v>
          </cell>
          <cell r="E78">
            <v>999</v>
          </cell>
        </row>
        <row r="79">
          <cell r="A79">
            <v>78</v>
          </cell>
          <cell r="E79">
            <v>999</v>
          </cell>
        </row>
        <row r="80">
          <cell r="A80">
            <v>79</v>
          </cell>
          <cell r="E80">
            <v>999</v>
          </cell>
        </row>
        <row r="81">
          <cell r="A81">
            <v>80</v>
          </cell>
          <cell r="E81">
            <v>999</v>
          </cell>
        </row>
        <row r="82">
          <cell r="A82">
            <v>81</v>
          </cell>
          <cell r="E82">
            <v>999</v>
          </cell>
        </row>
        <row r="83">
          <cell r="A83">
            <v>82</v>
          </cell>
          <cell r="E83">
            <v>999</v>
          </cell>
        </row>
        <row r="84">
          <cell r="A84">
            <v>83</v>
          </cell>
          <cell r="E84">
            <v>999</v>
          </cell>
        </row>
        <row r="85">
          <cell r="A85">
            <v>84</v>
          </cell>
          <cell r="E85">
            <v>999</v>
          </cell>
        </row>
        <row r="86">
          <cell r="A86">
            <v>85</v>
          </cell>
          <cell r="E86">
            <v>999</v>
          </cell>
        </row>
        <row r="87">
          <cell r="A87">
            <v>86</v>
          </cell>
          <cell r="E87">
            <v>999</v>
          </cell>
        </row>
        <row r="88">
          <cell r="A88">
            <v>87</v>
          </cell>
          <cell r="E88">
            <v>999</v>
          </cell>
        </row>
        <row r="89">
          <cell r="A89">
            <v>88</v>
          </cell>
          <cell r="E89">
            <v>999</v>
          </cell>
        </row>
        <row r="90">
          <cell r="A90">
            <v>89</v>
          </cell>
          <cell r="E90">
            <v>999</v>
          </cell>
        </row>
        <row r="91">
          <cell r="A91">
            <v>90</v>
          </cell>
          <cell r="E91">
            <v>999</v>
          </cell>
        </row>
        <row r="92">
          <cell r="A92">
            <v>91</v>
          </cell>
          <cell r="E92">
            <v>999</v>
          </cell>
        </row>
        <row r="93">
          <cell r="A93">
            <v>92</v>
          </cell>
          <cell r="E93">
            <v>999</v>
          </cell>
        </row>
        <row r="94">
          <cell r="A94">
            <v>93</v>
          </cell>
          <cell r="E94">
            <v>999</v>
          </cell>
        </row>
        <row r="95">
          <cell r="A95">
            <v>94</v>
          </cell>
          <cell r="E95">
            <v>999</v>
          </cell>
        </row>
        <row r="96">
          <cell r="A96">
            <v>95</v>
          </cell>
          <cell r="E96">
            <v>999</v>
          </cell>
        </row>
        <row r="97">
          <cell r="A97">
            <v>96</v>
          </cell>
          <cell r="E97">
            <v>999</v>
          </cell>
        </row>
        <row r="98">
          <cell r="A98">
            <v>97</v>
          </cell>
          <cell r="E98">
            <v>999</v>
          </cell>
        </row>
        <row r="99">
          <cell r="A99">
            <v>98</v>
          </cell>
          <cell r="E99">
            <v>999</v>
          </cell>
        </row>
        <row r="100">
          <cell r="A100">
            <v>99</v>
          </cell>
          <cell r="E100">
            <v>999</v>
          </cell>
        </row>
        <row r="101">
          <cell r="A101">
            <v>100</v>
          </cell>
          <cell r="E101">
            <v>999</v>
          </cell>
        </row>
        <row r="102">
          <cell r="A102">
            <v>101</v>
          </cell>
          <cell r="E102">
            <v>999</v>
          </cell>
        </row>
        <row r="103">
          <cell r="A103">
            <v>102</v>
          </cell>
          <cell r="E103">
            <v>999</v>
          </cell>
        </row>
        <row r="104">
          <cell r="A104">
            <v>103</v>
          </cell>
          <cell r="E104">
            <v>999</v>
          </cell>
        </row>
        <row r="105">
          <cell r="A105">
            <v>104</v>
          </cell>
          <cell r="E105">
            <v>999</v>
          </cell>
        </row>
        <row r="106">
          <cell r="A106">
            <v>105</v>
          </cell>
          <cell r="E106">
            <v>999</v>
          </cell>
        </row>
        <row r="107">
          <cell r="A107">
            <v>106</v>
          </cell>
          <cell r="E107">
            <v>999</v>
          </cell>
        </row>
        <row r="108">
          <cell r="A108">
            <v>107</v>
          </cell>
          <cell r="E108">
            <v>999</v>
          </cell>
        </row>
        <row r="109">
          <cell r="A109">
            <v>108</v>
          </cell>
          <cell r="E109">
            <v>999</v>
          </cell>
        </row>
        <row r="110">
          <cell r="A110">
            <v>109</v>
          </cell>
          <cell r="E110">
            <v>999</v>
          </cell>
        </row>
        <row r="111">
          <cell r="A111">
            <v>110</v>
          </cell>
          <cell r="E111">
            <v>999</v>
          </cell>
        </row>
        <row r="112">
          <cell r="A112">
            <v>111</v>
          </cell>
          <cell r="E112">
            <v>999</v>
          </cell>
        </row>
        <row r="113">
          <cell r="A113">
            <v>112</v>
          </cell>
          <cell r="E113">
            <v>999</v>
          </cell>
        </row>
        <row r="114">
          <cell r="A114">
            <v>113</v>
          </cell>
          <cell r="E114">
            <v>999</v>
          </cell>
        </row>
        <row r="115">
          <cell r="A115">
            <v>114</v>
          </cell>
          <cell r="E115">
            <v>999</v>
          </cell>
        </row>
        <row r="116">
          <cell r="A116">
            <v>115</v>
          </cell>
          <cell r="E116">
            <v>999</v>
          </cell>
        </row>
        <row r="117">
          <cell r="A117">
            <v>116</v>
          </cell>
          <cell r="E117">
            <v>999</v>
          </cell>
        </row>
        <row r="118">
          <cell r="A118">
            <v>117</v>
          </cell>
          <cell r="E118">
            <v>999</v>
          </cell>
        </row>
        <row r="119">
          <cell r="A119">
            <v>118</v>
          </cell>
          <cell r="E119">
            <v>999</v>
          </cell>
        </row>
        <row r="120">
          <cell r="A120">
            <v>119</v>
          </cell>
          <cell r="E120">
            <v>999</v>
          </cell>
        </row>
        <row r="121">
          <cell r="A121">
            <v>120</v>
          </cell>
          <cell r="E121">
            <v>999</v>
          </cell>
        </row>
        <row r="122">
          <cell r="A122">
            <v>121</v>
          </cell>
          <cell r="E122">
            <v>999</v>
          </cell>
        </row>
        <row r="123">
          <cell r="A123">
            <v>122</v>
          </cell>
          <cell r="E123">
            <v>999</v>
          </cell>
        </row>
        <row r="124">
          <cell r="A124">
            <v>123</v>
          </cell>
          <cell r="E124">
            <v>999</v>
          </cell>
        </row>
        <row r="125">
          <cell r="A125">
            <v>124</v>
          </cell>
          <cell r="E125">
            <v>999</v>
          </cell>
        </row>
        <row r="126">
          <cell r="A126">
            <v>125</v>
          </cell>
          <cell r="E126">
            <v>999</v>
          </cell>
        </row>
        <row r="127">
          <cell r="A127">
            <v>126</v>
          </cell>
          <cell r="E127">
            <v>999</v>
          </cell>
        </row>
        <row r="128">
          <cell r="A128">
            <v>127</v>
          </cell>
          <cell r="E128">
            <v>999</v>
          </cell>
        </row>
        <row r="129">
          <cell r="A129">
            <v>128</v>
          </cell>
          <cell r="E129">
            <v>999</v>
          </cell>
        </row>
        <row r="130">
          <cell r="A130">
            <v>129</v>
          </cell>
          <cell r="E130">
            <v>999</v>
          </cell>
        </row>
        <row r="131">
          <cell r="A131">
            <v>130</v>
          </cell>
          <cell r="E131">
            <v>999</v>
          </cell>
        </row>
        <row r="132">
          <cell r="A132">
            <v>131</v>
          </cell>
          <cell r="E132">
            <v>999</v>
          </cell>
        </row>
        <row r="133">
          <cell r="A133">
            <v>132</v>
          </cell>
          <cell r="E133">
            <v>999</v>
          </cell>
        </row>
        <row r="134">
          <cell r="A134">
            <v>133</v>
          </cell>
          <cell r="E134">
            <v>999</v>
          </cell>
        </row>
        <row r="135">
          <cell r="A135">
            <v>134</v>
          </cell>
          <cell r="E135">
            <v>999</v>
          </cell>
        </row>
        <row r="136">
          <cell r="A136">
            <v>135</v>
          </cell>
          <cell r="E136">
            <v>999</v>
          </cell>
        </row>
        <row r="137">
          <cell r="A137">
            <v>136</v>
          </cell>
          <cell r="E137">
            <v>999</v>
          </cell>
        </row>
        <row r="138">
          <cell r="A138">
            <v>137</v>
          </cell>
          <cell r="E138">
            <v>999</v>
          </cell>
        </row>
        <row r="139">
          <cell r="A139">
            <v>138</v>
          </cell>
          <cell r="E139">
            <v>999</v>
          </cell>
        </row>
        <row r="140">
          <cell r="A140">
            <v>139</v>
          </cell>
          <cell r="E140">
            <v>999</v>
          </cell>
        </row>
        <row r="141">
          <cell r="A141">
            <v>140</v>
          </cell>
          <cell r="E141">
            <v>999</v>
          </cell>
        </row>
        <row r="142">
          <cell r="A142">
            <v>141</v>
          </cell>
          <cell r="E142">
            <v>999</v>
          </cell>
        </row>
        <row r="143">
          <cell r="A143">
            <v>142</v>
          </cell>
          <cell r="E143">
            <v>999</v>
          </cell>
        </row>
        <row r="144">
          <cell r="A144">
            <v>143</v>
          </cell>
          <cell r="E144">
            <v>999</v>
          </cell>
        </row>
        <row r="145">
          <cell r="A145">
            <v>144</v>
          </cell>
          <cell r="E145">
            <v>999</v>
          </cell>
        </row>
        <row r="146">
          <cell r="A146">
            <v>145</v>
          </cell>
          <cell r="E146">
            <v>999</v>
          </cell>
        </row>
        <row r="147">
          <cell r="A147">
            <v>146</v>
          </cell>
          <cell r="E147">
            <v>999</v>
          </cell>
        </row>
        <row r="148">
          <cell r="A148">
            <v>147</v>
          </cell>
          <cell r="E148">
            <v>999</v>
          </cell>
        </row>
        <row r="149">
          <cell r="A149">
            <v>148</v>
          </cell>
          <cell r="E149">
            <v>999</v>
          </cell>
        </row>
        <row r="150">
          <cell r="A150">
            <v>149</v>
          </cell>
          <cell r="E150">
            <v>999</v>
          </cell>
        </row>
        <row r="151">
          <cell r="A151">
            <v>150</v>
          </cell>
          <cell r="E151">
            <v>999</v>
          </cell>
        </row>
        <row r="152">
          <cell r="A152">
            <v>151</v>
          </cell>
          <cell r="E152">
            <v>999</v>
          </cell>
        </row>
        <row r="153">
          <cell r="A153">
            <v>152</v>
          </cell>
          <cell r="E153">
            <v>999</v>
          </cell>
        </row>
        <row r="154">
          <cell r="A154">
            <v>153</v>
          </cell>
          <cell r="E154">
            <v>999</v>
          </cell>
        </row>
        <row r="155">
          <cell r="A155">
            <v>154</v>
          </cell>
          <cell r="E155">
            <v>999</v>
          </cell>
        </row>
        <row r="156">
          <cell r="A156">
            <v>155</v>
          </cell>
          <cell r="E156">
            <v>999</v>
          </cell>
        </row>
        <row r="157">
          <cell r="A157">
            <v>156</v>
          </cell>
          <cell r="E157">
            <v>999</v>
          </cell>
        </row>
        <row r="158">
          <cell r="A158">
            <v>157</v>
          </cell>
          <cell r="E158">
            <v>999</v>
          </cell>
        </row>
        <row r="159">
          <cell r="A159">
            <v>158</v>
          </cell>
          <cell r="E159">
            <v>999</v>
          </cell>
        </row>
        <row r="160">
          <cell r="A160">
            <v>159</v>
          </cell>
          <cell r="E160">
            <v>999</v>
          </cell>
        </row>
        <row r="161">
          <cell r="A161">
            <v>160</v>
          </cell>
          <cell r="E161">
            <v>999</v>
          </cell>
        </row>
        <row r="162">
          <cell r="A162">
            <v>161</v>
          </cell>
          <cell r="E162">
            <v>999</v>
          </cell>
        </row>
        <row r="163">
          <cell r="A163">
            <v>162</v>
          </cell>
          <cell r="E163">
            <v>999</v>
          </cell>
        </row>
        <row r="164">
          <cell r="A164">
            <v>163</v>
          </cell>
          <cell r="E164">
            <v>999</v>
          </cell>
        </row>
        <row r="165">
          <cell r="A165">
            <v>164</v>
          </cell>
          <cell r="E165">
            <v>999</v>
          </cell>
        </row>
        <row r="166">
          <cell r="A166">
            <v>165</v>
          </cell>
          <cell r="E166">
            <v>999</v>
          </cell>
        </row>
        <row r="167">
          <cell r="A167">
            <v>166</v>
          </cell>
          <cell r="E167">
            <v>999</v>
          </cell>
        </row>
        <row r="168">
          <cell r="A168">
            <v>167</v>
          </cell>
          <cell r="E168">
            <v>999</v>
          </cell>
        </row>
        <row r="169">
          <cell r="A169">
            <v>168</v>
          </cell>
          <cell r="E169">
            <v>999</v>
          </cell>
        </row>
        <row r="170">
          <cell r="A170">
            <v>169</v>
          </cell>
          <cell r="E170">
            <v>999</v>
          </cell>
        </row>
        <row r="171">
          <cell r="A171">
            <v>170</v>
          </cell>
          <cell r="E171">
            <v>999</v>
          </cell>
        </row>
        <row r="172">
          <cell r="A172">
            <v>171</v>
          </cell>
          <cell r="E172">
            <v>999</v>
          </cell>
        </row>
        <row r="173">
          <cell r="A173">
            <v>172</v>
          </cell>
          <cell r="E173">
            <v>999</v>
          </cell>
        </row>
        <row r="174">
          <cell r="A174">
            <v>173</v>
          </cell>
          <cell r="E174">
            <v>999</v>
          </cell>
        </row>
        <row r="175">
          <cell r="A175">
            <v>174</v>
          </cell>
          <cell r="E175">
            <v>999</v>
          </cell>
        </row>
        <row r="176">
          <cell r="A176">
            <v>175</v>
          </cell>
          <cell r="E176">
            <v>999</v>
          </cell>
        </row>
        <row r="177">
          <cell r="A177">
            <v>176</v>
          </cell>
          <cell r="E177">
            <v>999</v>
          </cell>
        </row>
        <row r="178">
          <cell r="A178">
            <v>177</v>
          </cell>
          <cell r="E178">
            <v>999</v>
          </cell>
        </row>
        <row r="179">
          <cell r="A179">
            <v>178</v>
          </cell>
          <cell r="E179">
            <v>999</v>
          </cell>
        </row>
        <row r="180">
          <cell r="A180">
            <v>179</v>
          </cell>
          <cell r="E180">
            <v>999</v>
          </cell>
        </row>
        <row r="181">
          <cell r="A181">
            <v>180</v>
          </cell>
          <cell r="E181">
            <v>999</v>
          </cell>
        </row>
        <row r="182">
          <cell r="A182">
            <v>181</v>
          </cell>
          <cell r="E182">
            <v>999</v>
          </cell>
        </row>
        <row r="183">
          <cell r="A183">
            <v>182</v>
          </cell>
          <cell r="E183">
            <v>999</v>
          </cell>
        </row>
        <row r="184">
          <cell r="A184">
            <v>183</v>
          </cell>
          <cell r="E184">
            <v>999</v>
          </cell>
        </row>
        <row r="185">
          <cell r="A185">
            <v>184</v>
          </cell>
          <cell r="E185">
            <v>999</v>
          </cell>
        </row>
        <row r="186">
          <cell r="A186">
            <v>185</v>
          </cell>
          <cell r="E186">
            <v>999</v>
          </cell>
        </row>
        <row r="187">
          <cell r="A187">
            <v>186</v>
          </cell>
          <cell r="E187">
            <v>999</v>
          </cell>
        </row>
        <row r="188">
          <cell r="A188">
            <v>187</v>
          </cell>
          <cell r="E188">
            <v>999</v>
          </cell>
        </row>
        <row r="189">
          <cell r="A189">
            <v>188</v>
          </cell>
          <cell r="E189">
            <v>999</v>
          </cell>
        </row>
        <row r="190">
          <cell r="A190">
            <v>189</v>
          </cell>
          <cell r="E190">
            <v>999</v>
          </cell>
        </row>
        <row r="191">
          <cell r="A191">
            <v>190</v>
          </cell>
          <cell r="E191">
            <v>999</v>
          </cell>
        </row>
        <row r="192">
          <cell r="A192">
            <v>191</v>
          </cell>
          <cell r="E192">
            <v>999</v>
          </cell>
        </row>
        <row r="193">
          <cell r="A193">
            <v>192</v>
          </cell>
          <cell r="E193">
            <v>999</v>
          </cell>
        </row>
        <row r="194">
          <cell r="A194">
            <v>193</v>
          </cell>
          <cell r="E194">
            <v>999</v>
          </cell>
        </row>
        <row r="195">
          <cell r="A195">
            <v>194</v>
          </cell>
          <cell r="E195">
            <v>999</v>
          </cell>
        </row>
        <row r="196">
          <cell r="A196">
            <v>195</v>
          </cell>
          <cell r="E196">
            <v>999</v>
          </cell>
        </row>
        <row r="197">
          <cell r="A197">
            <v>196</v>
          </cell>
          <cell r="E197">
            <v>999</v>
          </cell>
        </row>
        <row r="198">
          <cell r="A198">
            <v>197</v>
          </cell>
          <cell r="E198">
            <v>999</v>
          </cell>
        </row>
        <row r="199">
          <cell r="A199">
            <v>198</v>
          </cell>
          <cell r="E199">
            <v>999</v>
          </cell>
        </row>
        <row r="200">
          <cell r="A200">
            <v>199</v>
          </cell>
          <cell r="E200">
            <v>999</v>
          </cell>
        </row>
        <row r="201">
          <cell r="A201">
            <v>200</v>
          </cell>
          <cell r="E201">
            <v>999</v>
          </cell>
        </row>
        <row r="202">
          <cell r="A202">
            <v>201</v>
          </cell>
          <cell r="E202">
            <v>999</v>
          </cell>
        </row>
        <row r="203">
          <cell r="A203">
            <v>202</v>
          </cell>
          <cell r="E203">
            <v>999</v>
          </cell>
        </row>
        <row r="204">
          <cell r="A204">
            <v>203</v>
          </cell>
          <cell r="E204">
            <v>999</v>
          </cell>
        </row>
        <row r="205">
          <cell r="A205">
            <v>204</v>
          </cell>
          <cell r="E205">
            <v>999</v>
          </cell>
        </row>
        <row r="206">
          <cell r="A206">
            <v>205</v>
          </cell>
          <cell r="E206">
            <v>999</v>
          </cell>
        </row>
        <row r="207">
          <cell r="A207">
            <v>206</v>
          </cell>
          <cell r="E207">
            <v>999</v>
          </cell>
        </row>
        <row r="208">
          <cell r="A208">
            <v>207</v>
          </cell>
          <cell r="E208">
            <v>999</v>
          </cell>
        </row>
        <row r="209">
          <cell r="A209">
            <v>208</v>
          </cell>
          <cell r="E209">
            <v>999</v>
          </cell>
        </row>
        <row r="210">
          <cell r="A210">
            <v>209</v>
          </cell>
          <cell r="E210">
            <v>999</v>
          </cell>
        </row>
        <row r="211">
          <cell r="A211">
            <v>210</v>
          </cell>
          <cell r="E211">
            <v>999</v>
          </cell>
        </row>
        <row r="212">
          <cell r="A212">
            <v>211</v>
          </cell>
          <cell r="E212">
            <v>999</v>
          </cell>
        </row>
        <row r="213">
          <cell r="A213">
            <v>212</v>
          </cell>
          <cell r="E213">
            <v>999</v>
          </cell>
        </row>
        <row r="214">
          <cell r="A214">
            <v>213</v>
          </cell>
          <cell r="E214">
            <v>999</v>
          </cell>
        </row>
        <row r="215">
          <cell r="A215">
            <v>214</v>
          </cell>
          <cell r="E215">
            <v>999</v>
          </cell>
        </row>
        <row r="216">
          <cell r="A216">
            <v>215</v>
          </cell>
          <cell r="E216">
            <v>999</v>
          </cell>
        </row>
        <row r="217">
          <cell r="A217">
            <v>216</v>
          </cell>
          <cell r="E217">
            <v>999</v>
          </cell>
        </row>
        <row r="218">
          <cell r="A218">
            <v>217</v>
          </cell>
          <cell r="E218">
            <v>999</v>
          </cell>
        </row>
        <row r="219">
          <cell r="A219">
            <v>218</v>
          </cell>
          <cell r="E219">
            <v>999</v>
          </cell>
        </row>
        <row r="220">
          <cell r="A220">
            <v>219</v>
          </cell>
          <cell r="E220">
            <v>999</v>
          </cell>
        </row>
        <row r="221">
          <cell r="A221">
            <v>220</v>
          </cell>
          <cell r="E221">
            <v>999</v>
          </cell>
        </row>
        <row r="222">
          <cell r="A222">
            <v>221</v>
          </cell>
          <cell r="E222">
            <v>999</v>
          </cell>
        </row>
        <row r="223">
          <cell r="A223">
            <v>222</v>
          </cell>
          <cell r="E223">
            <v>999</v>
          </cell>
        </row>
        <row r="224">
          <cell r="A224">
            <v>223</v>
          </cell>
          <cell r="E224">
            <v>999</v>
          </cell>
        </row>
        <row r="225">
          <cell r="A225">
            <v>224</v>
          </cell>
          <cell r="E225">
            <v>999</v>
          </cell>
        </row>
        <row r="226">
          <cell r="A226">
            <v>225</v>
          </cell>
          <cell r="E226">
            <v>999</v>
          </cell>
        </row>
        <row r="227">
          <cell r="A227">
            <v>226</v>
          </cell>
          <cell r="E227">
            <v>999</v>
          </cell>
        </row>
        <row r="228">
          <cell r="A228">
            <v>227</v>
          </cell>
          <cell r="E228">
            <v>999</v>
          </cell>
        </row>
        <row r="229">
          <cell r="A229">
            <v>228</v>
          </cell>
          <cell r="E229">
            <v>999</v>
          </cell>
        </row>
        <row r="230">
          <cell r="A230">
            <v>229</v>
          </cell>
          <cell r="E230">
            <v>999</v>
          </cell>
        </row>
        <row r="231">
          <cell r="A231">
            <v>230</v>
          </cell>
          <cell r="E231">
            <v>999</v>
          </cell>
        </row>
        <row r="232">
          <cell r="A232">
            <v>231</v>
          </cell>
          <cell r="E232">
            <v>999</v>
          </cell>
        </row>
        <row r="233">
          <cell r="A233">
            <v>232</v>
          </cell>
          <cell r="E233">
            <v>999</v>
          </cell>
        </row>
        <row r="234">
          <cell r="A234">
            <v>233</v>
          </cell>
          <cell r="E234">
            <v>999</v>
          </cell>
        </row>
        <row r="235">
          <cell r="A235">
            <v>234</v>
          </cell>
          <cell r="E235">
            <v>999</v>
          </cell>
        </row>
        <row r="236">
          <cell r="A236">
            <v>235</v>
          </cell>
          <cell r="E236">
            <v>999</v>
          </cell>
        </row>
        <row r="237">
          <cell r="A237">
            <v>236</v>
          </cell>
          <cell r="E237">
            <v>999</v>
          </cell>
        </row>
        <row r="238">
          <cell r="A238">
            <v>237</v>
          </cell>
          <cell r="E238">
            <v>999</v>
          </cell>
        </row>
        <row r="239">
          <cell r="A239">
            <v>238</v>
          </cell>
          <cell r="E239">
            <v>999</v>
          </cell>
        </row>
        <row r="240">
          <cell r="A240">
            <v>239</v>
          </cell>
          <cell r="E240">
            <v>999</v>
          </cell>
        </row>
        <row r="241">
          <cell r="A241">
            <v>240</v>
          </cell>
          <cell r="E241">
            <v>999</v>
          </cell>
        </row>
        <row r="242">
          <cell r="A242">
            <v>241</v>
          </cell>
          <cell r="E242">
            <v>999</v>
          </cell>
        </row>
        <row r="243">
          <cell r="A243">
            <v>242</v>
          </cell>
          <cell r="E243">
            <v>999</v>
          </cell>
        </row>
        <row r="244">
          <cell r="A244">
            <v>243</v>
          </cell>
          <cell r="E244">
            <v>999</v>
          </cell>
        </row>
        <row r="245">
          <cell r="A245">
            <v>244</v>
          </cell>
          <cell r="E245">
            <v>999</v>
          </cell>
        </row>
        <row r="246">
          <cell r="A246">
            <v>245</v>
          </cell>
          <cell r="E246">
            <v>999</v>
          </cell>
        </row>
        <row r="247">
          <cell r="A247">
            <v>246</v>
          </cell>
          <cell r="E247">
            <v>999</v>
          </cell>
        </row>
        <row r="248">
          <cell r="A248">
            <v>247</v>
          </cell>
          <cell r="E248">
            <v>999</v>
          </cell>
        </row>
        <row r="249">
          <cell r="A249">
            <v>248</v>
          </cell>
          <cell r="E249">
            <v>999</v>
          </cell>
        </row>
        <row r="250">
          <cell r="A250">
            <v>249</v>
          </cell>
          <cell r="E250">
            <v>999</v>
          </cell>
        </row>
        <row r="251">
          <cell r="A251">
            <v>250</v>
          </cell>
          <cell r="E251">
            <v>999</v>
          </cell>
        </row>
        <row r="252">
          <cell r="A252">
            <v>251</v>
          </cell>
          <cell r="E252">
            <v>999</v>
          </cell>
        </row>
        <row r="253">
          <cell r="A253">
            <v>252</v>
          </cell>
          <cell r="E253">
            <v>999</v>
          </cell>
        </row>
        <row r="254">
          <cell r="A254">
            <v>253</v>
          </cell>
          <cell r="E254">
            <v>999</v>
          </cell>
        </row>
        <row r="255">
          <cell r="A255">
            <v>254</v>
          </cell>
          <cell r="E255">
            <v>999</v>
          </cell>
        </row>
        <row r="256">
          <cell r="A256">
            <v>255</v>
          </cell>
          <cell r="E256">
            <v>999</v>
          </cell>
        </row>
        <row r="257">
          <cell r="A257">
            <v>256</v>
          </cell>
          <cell r="E257">
            <v>999</v>
          </cell>
        </row>
      </sheetData>
      <sheetData sheetId="16">
        <row r="4">
          <cell r="B4">
            <v>17</v>
          </cell>
        </row>
        <row r="8">
          <cell r="B8">
            <v>12</v>
          </cell>
        </row>
        <row r="10">
          <cell r="B10">
            <v>19</v>
          </cell>
        </row>
        <row r="12">
          <cell r="B12">
            <v>27</v>
          </cell>
        </row>
        <row r="14">
          <cell r="B14">
            <v>9</v>
          </cell>
        </row>
        <row r="18">
          <cell r="B18">
            <v>18</v>
          </cell>
        </row>
        <row r="20">
          <cell r="B20">
            <v>5</v>
          </cell>
        </row>
        <row r="22">
          <cell r="B22">
            <v>21</v>
          </cell>
        </row>
        <row r="24">
          <cell r="B24">
            <v>23</v>
          </cell>
        </row>
        <row r="26">
          <cell r="B26">
            <v>22</v>
          </cell>
        </row>
        <row r="28">
          <cell r="B28">
            <v>20</v>
          </cell>
        </row>
        <row r="30">
          <cell r="B30">
            <v>8</v>
          </cell>
        </row>
        <row r="34">
          <cell r="B34">
            <v>15</v>
          </cell>
        </row>
      </sheetData>
      <sheetData sheetId="17">
        <row r="2">
          <cell r="P2" t="str">
            <v>Barták Zdeněk</v>
          </cell>
          <cell r="R2" t="str">
            <v>3:0 (,,)</v>
          </cell>
        </row>
        <row r="3">
          <cell r="P3" t="str">
            <v>Divecký Jan</v>
          </cell>
          <cell r="R3" t="str">
            <v>3:1 (0,0,0,0)</v>
          </cell>
        </row>
        <row r="4">
          <cell r="P4" t="str">
            <v>Kuchta Petr</v>
          </cell>
          <cell r="R4" t="str">
            <v>3:1 (,,,)</v>
          </cell>
        </row>
        <row r="5">
          <cell r="P5" t="str">
            <v>Divecky Filip</v>
          </cell>
          <cell r="R5" t="str">
            <v>3:0 (0,0,0)</v>
          </cell>
        </row>
        <row r="6">
          <cell r="P6" t="str">
            <v>Šuda Radek</v>
          </cell>
          <cell r="R6" t="str">
            <v>3:0 (,,)</v>
          </cell>
        </row>
        <row r="7">
          <cell r="P7" t="str">
            <v>Pilař Matěj</v>
          </cell>
          <cell r="R7" t="str">
            <v>3:1 (0,0,0,0)</v>
          </cell>
        </row>
        <row r="8">
          <cell r="P8" t="str">
            <v>Černý Miroslav</v>
          </cell>
          <cell r="R8" t="str">
            <v>3:0 (0,0,0)</v>
          </cell>
        </row>
        <row r="9">
          <cell r="P9" t="str">
            <v>Škoda Jan</v>
          </cell>
          <cell r="R9" t="str">
            <v>3:0 (0,0,0)</v>
          </cell>
        </row>
        <row r="11">
          <cell r="P11" t="str">
            <v>Barták Zdeněk</v>
          </cell>
          <cell r="R11" t="str">
            <v>3:1 (,,,)</v>
          </cell>
        </row>
        <row r="12">
          <cell r="P12" t="str">
            <v>Divecky Filip</v>
          </cell>
          <cell r="R12" t="str">
            <v>3:1 (0,0,0,0)</v>
          </cell>
        </row>
        <row r="13">
          <cell r="P13" t="str">
            <v>Šuda Radek</v>
          </cell>
          <cell r="R13" t="str">
            <v>3:0 (,,)</v>
          </cell>
        </row>
        <row r="14">
          <cell r="P14" t="str">
            <v>Škoda Jan</v>
          </cell>
          <cell r="R14" t="str">
            <v>3:2 (0,0,0,0,0)</v>
          </cell>
        </row>
        <row r="16">
          <cell r="P16" t="str">
            <v>Divecky Filip</v>
          </cell>
          <cell r="R16" t="str">
            <v>3:0 (0,0,0)</v>
          </cell>
        </row>
        <row r="17">
          <cell r="P17" t="str">
            <v>Šuda Radek</v>
          </cell>
          <cell r="R17" t="str">
            <v>3:1 (,,,)</v>
          </cell>
        </row>
        <row r="19">
          <cell r="P19" t="str">
            <v>Šuda Radek</v>
          </cell>
          <cell r="R19" t="str">
            <v>3:0 (0,0,0)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8.00390625" style="0" customWidth="1"/>
    <col min="2" max="2" width="6.125" style="0" customWidth="1"/>
  </cols>
  <sheetData>
    <row r="1" spans="1:3" ht="12.75">
      <c r="A1" t="s">
        <v>85</v>
      </c>
      <c r="C1" t="s">
        <v>86</v>
      </c>
    </row>
    <row r="2" ht="12.75">
      <c r="C2" t="s">
        <v>87</v>
      </c>
    </row>
    <row r="3" spans="1:3" ht="12.75">
      <c r="A3" t="s">
        <v>88</v>
      </c>
      <c r="C3" t="s">
        <v>97</v>
      </c>
    </row>
    <row r="4" ht="12.75">
      <c r="C4" t="s">
        <v>98</v>
      </c>
    </row>
    <row r="5" ht="12.75">
      <c r="A5" t="s">
        <v>89</v>
      </c>
    </row>
    <row r="6" spans="1:3" ht="12.75">
      <c r="A6" s="76" t="s">
        <v>27</v>
      </c>
      <c r="C6" s="76" t="s">
        <v>781</v>
      </c>
    </row>
    <row r="7" spans="1:4" ht="12.75">
      <c r="A7" s="76" t="s">
        <v>28</v>
      </c>
      <c r="C7" s="82" t="s">
        <v>782</v>
      </c>
      <c r="D7" s="79"/>
    </row>
    <row r="8" spans="1:3" ht="12.75">
      <c r="A8" s="76" t="s">
        <v>29</v>
      </c>
      <c r="C8" s="76" t="s">
        <v>107</v>
      </c>
    </row>
    <row r="9" spans="1:3" ht="12.75">
      <c r="A9" s="76" t="s">
        <v>96</v>
      </c>
      <c r="C9" s="76">
        <f>COUNTA(prezentace!B2:B257)</f>
        <v>30</v>
      </c>
    </row>
    <row r="11" ht="12.75">
      <c r="A11" s="76" t="s">
        <v>75</v>
      </c>
    </row>
    <row r="12" ht="12.75">
      <c r="A12" s="76" t="s">
        <v>105</v>
      </c>
    </row>
    <row r="13" ht="12.75">
      <c r="A13" s="76" t="s">
        <v>106</v>
      </c>
    </row>
    <row r="14" ht="15.75">
      <c r="A14" s="81" t="s">
        <v>32</v>
      </c>
    </row>
    <row r="15" spans="1:2" ht="12.75">
      <c r="A15" t="s">
        <v>33</v>
      </c>
      <c r="B15" t="s">
        <v>34</v>
      </c>
    </row>
    <row r="16" ht="12.75">
      <c r="B16" s="76" t="s">
        <v>38</v>
      </c>
    </row>
    <row r="17" ht="12.75">
      <c r="B17" s="76" t="s">
        <v>81</v>
      </c>
    </row>
    <row r="18" ht="12.75">
      <c r="B18" t="s">
        <v>84</v>
      </c>
    </row>
    <row r="19" spans="1:2" ht="12.75">
      <c r="A19" t="s">
        <v>35</v>
      </c>
      <c r="B19" s="76" t="s">
        <v>76</v>
      </c>
    </row>
    <row r="20" ht="12.75">
      <c r="B20" t="s">
        <v>36</v>
      </c>
    </row>
    <row r="21" spans="1:2" ht="12.75">
      <c r="A21" t="s">
        <v>37</v>
      </c>
      <c r="B21" t="s">
        <v>92</v>
      </c>
    </row>
    <row r="22" ht="12.75">
      <c r="B22" t="s">
        <v>77</v>
      </c>
    </row>
    <row r="23" ht="12.75">
      <c r="B23" s="76" t="s">
        <v>78</v>
      </c>
    </row>
    <row r="24" ht="12.75">
      <c r="B24" s="76" t="s">
        <v>39</v>
      </c>
    </row>
    <row r="25" ht="12.75">
      <c r="B25" s="76" t="s">
        <v>90</v>
      </c>
    </row>
    <row r="26" spans="1:2" ht="12.75">
      <c r="A26" t="s">
        <v>40</v>
      </c>
      <c r="B26" t="s">
        <v>41</v>
      </c>
    </row>
    <row r="27" ht="12.75">
      <c r="B27" t="s">
        <v>42</v>
      </c>
    </row>
    <row r="28" ht="12.75">
      <c r="B28" t="s">
        <v>91</v>
      </c>
    </row>
    <row r="29" ht="12.75">
      <c r="B29" s="76" t="s">
        <v>99</v>
      </c>
    </row>
    <row r="30" ht="12.75">
      <c r="B30" s="76" t="s">
        <v>100</v>
      </c>
    </row>
    <row r="31" ht="12.75">
      <c r="B31" s="76" t="s">
        <v>93</v>
      </c>
    </row>
    <row r="32" ht="12.75">
      <c r="B32" s="76" t="s">
        <v>94</v>
      </c>
    </row>
    <row r="33" ht="12.75">
      <c r="B33" t="s">
        <v>43</v>
      </c>
    </row>
    <row r="34" spans="1:2" ht="12.75">
      <c r="A34" t="s">
        <v>44</v>
      </c>
      <c r="B34" t="s">
        <v>45</v>
      </c>
    </row>
    <row r="35" ht="12.75">
      <c r="B35" s="76" t="s">
        <v>78</v>
      </c>
    </row>
    <row r="36" ht="12.75">
      <c r="B36" s="76" t="s">
        <v>101</v>
      </c>
    </row>
    <row r="37" ht="12.75">
      <c r="B37" s="76" t="s">
        <v>102</v>
      </c>
    </row>
    <row r="38" ht="12.75">
      <c r="B38" t="s">
        <v>103</v>
      </c>
    </row>
    <row r="39" ht="12.75">
      <c r="B39" t="s">
        <v>104</v>
      </c>
    </row>
    <row r="40" ht="12.75">
      <c r="B40" s="76" t="s">
        <v>46</v>
      </c>
    </row>
    <row r="41" spans="1:2" ht="12.75">
      <c r="A41" t="s">
        <v>47</v>
      </c>
      <c r="B41" t="s">
        <v>48</v>
      </c>
    </row>
    <row r="42" spans="1:2" ht="12.75">
      <c r="A42" t="s">
        <v>49</v>
      </c>
      <c r="B42" t="s">
        <v>50</v>
      </c>
    </row>
    <row r="43" ht="12.75">
      <c r="B43" s="76" t="s">
        <v>78</v>
      </c>
    </row>
    <row r="44" spans="1:2" ht="12.75">
      <c r="A44" t="s">
        <v>51</v>
      </c>
      <c r="B44" t="s">
        <v>52</v>
      </c>
    </row>
    <row r="45" ht="12.75">
      <c r="B45" t="s">
        <v>53</v>
      </c>
    </row>
    <row r="46" spans="1:2" ht="12.75">
      <c r="A46" t="s">
        <v>55</v>
      </c>
      <c r="B46" t="s">
        <v>56</v>
      </c>
    </row>
    <row r="47" ht="12.75">
      <c r="B47" t="s">
        <v>54</v>
      </c>
    </row>
    <row r="48" spans="1:2" ht="12.75">
      <c r="A48" t="s">
        <v>57</v>
      </c>
      <c r="B48" t="s">
        <v>58</v>
      </c>
    </row>
    <row r="49" ht="12.75">
      <c r="B49" t="s">
        <v>53</v>
      </c>
    </row>
    <row r="50" spans="1:2" ht="12.75">
      <c r="A50" t="s">
        <v>59</v>
      </c>
      <c r="B50" t="s">
        <v>60</v>
      </c>
    </row>
    <row r="51" ht="12.75">
      <c r="B51" s="76" t="s">
        <v>83</v>
      </c>
    </row>
    <row r="52" spans="1:2" ht="12.75">
      <c r="A52" t="s">
        <v>61</v>
      </c>
      <c r="B52" t="s">
        <v>62</v>
      </c>
    </row>
    <row r="53" ht="12.75">
      <c r="B53" t="s">
        <v>53</v>
      </c>
    </row>
    <row r="54" spans="1:2" ht="12.75">
      <c r="A54" t="s">
        <v>63</v>
      </c>
      <c r="B54" t="s">
        <v>64</v>
      </c>
    </row>
    <row r="55" ht="12.75">
      <c r="B55" s="76" t="s">
        <v>79</v>
      </c>
    </row>
    <row r="56" spans="1:2" ht="12.75">
      <c r="A56" t="s">
        <v>17</v>
      </c>
      <c r="B56" t="s">
        <v>65</v>
      </c>
    </row>
    <row r="57" ht="12.75">
      <c r="B57" s="76" t="s">
        <v>66</v>
      </c>
    </row>
    <row r="58" ht="12.75">
      <c r="B58" t="s">
        <v>67</v>
      </c>
    </row>
    <row r="59" ht="12.75">
      <c r="B59" t="s">
        <v>68</v>
      </c>
    </row>
    <row r="60" spans="1:2" ht="12.75">
      <c r="A60" t="s">
        <v>69</v>
      </c>
      <c r="B60" t="s">
        <v>70</v>
      </c>
    </row>
    <row r="61" ht="12.75">
      <c r="B61" s="76" t="s">
        <v>80</v>
      </c>
    </row>
    <row r="62" spans="1:2" ht="12.75">
      <c r="A62" t="s">
        <v>71</v>
      </c>
      <c r="B62" t="s">
        <v>72</v>
      </c>
    </row>
    <row r="63" spans="1:2" ht="12.75">
      <c r="A63" t="s">
        <v>73</v>
      </c>
      <c r="B63" t="s">
        <v>74</v>
      </c>
    </row>
  </sheetData>
  <sheetProtection/>
  <printOptions/>
  <pageMargins left="0.1968503937007874" right="0.1968503937007874" top="0.1968503937007874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875" style="2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4" t="s">
        <v>4</v>
      </c>
      <c r="I1" s="15" t="s">
        <v>5</v>
      </c>
      <c r="J1" s="15" t="s">
        <v>6</v>
      </c>
      <c r="K1" s="15" t="s">
        <v>7</v>
      </c>
      <c r="L1" s="16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str">
        <f>CONCATENATE("Dvouhra ",úvod!$C$8," - osmifinále")</f>
        <v>Dvouhra Dospělí-muži - osmifinále</v>
      </c>
      <c r="B2" s="2">
        <f>'2.st.muži-pavouk'!$B$4</f>
        <v>1</v>
      </c>
      <c r="C2" s="2" t="str">
        <f>IF($B2=0,"bye",VLOOKUP($B2,prezentace!$A$2:$D$269,2))</f>
        <v>Gombarčík Karel ml.</v>
      </c>
      <c r="D2" s="2" t="str">
        <f>IF($B2=0,"",VLOOKUP($B2,prezentace!$A$2:$E$269,4))</f>
        <v>Broumov Slovan</v>
      </c>
      <c r="E2" s="2">
        <f>'2.st.muži-pavouk'!$B$6</f>
        <v>0</v>
      </c>
      <c r="F2" s="2" t="str">
        <f>IF($E2=0,"bye",VLOOKUP($E2,prezentace!$A$2:$D$269,2))</f>
        <v>bye</v>
      </c>
      <c r="G2" s="2">
        <f>IF($E2=0,"",VLOOKUP($E2,prezentace!$A$2:$E$269,4))</f>
      </c>
      <c r="H2" s="62"/>
      <c r="I2" s="63"/>
      <c r="J2" s="63"/>
      <c r="K2" s="63"/>
      <c r="L2" s="64"/>
      <c r="M2" s="2">
        <v>3</v>
      </c>
      <c r="N2" s="2">
        <f>COUNTIF(T2:X2,"&lt;0")</f>
        <v>0</v>
      </c>
      <c r="O2" s="2">
        <f aca="true" t="shared" si="0" ref="O2:O9">IF(M2=N2,0,IF(M2&gt;N2,B2,E2))</f>
        <v>1</v>
      </c>
      <c r="P2" s="2" t="str">
        <f>IF($O2=0,"",VLOOKUP($O2,prezentace!$A$2:$D$269,2))</f>
        <v>Gombarčík Karel ml.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3:0 (,,)</v>
      </c>
      <c r="R2" s="2" t="str">
        <f aca="true" t="shared" si="1" ref="R2:R19">IF(MAX(M2:N2)=3,Q2,"")</f>
        <v>3:0 (,,)</v>
      </c>
      <c r="S2" s="21"/>
      <c r="T2" s="21">
        <f>IF(H2="",0,IF(MID(H2,1,1)="-",-1,1))</f>
        <v>0</v>
      </c>
      <c r="U2" s="21">
        <f>IF(I2="",0,IF(MID(I2,1,1)="-",-1,1))</f>
        <v>0</v>
      </c>
      <c r="V2" s="21">
        <f>IF(J2="",0,IF(MID(J2,1,1)="-",-1,1))</f>
        <v>0</v>
      </c>
      <c r="W2" s="21">
        <f>IF(K2="",0,IF(MID(K2,1,1)="-",-1,1))</f>
        <v>0</v>
      </c>
      <c r="X2" s="21">
        <f>IF(L2="",0,IF(MID(L2,1,1)="-",-1,1))</f>
        <v>0</v>
      </c>
    </row>
    <row r="3" spans="1:24" ht="12.75">
      <c r="A3" s="2" t="str">
        <f>CONCATENATE("Dvouhra ",úvod!$C$8," - osmifinále")</f>
        <v>Dvouhra Dospělí-muži - osmifinále</v>
      </c>
      <c r="B3" s="2">
        <f>'2.st.muži-pavouk'!$B$8</f>
        <v>24</v>
      </c>
      <c r="C3" s="2" t="str">
        <f>IF($B3=0,"bye",VLOOKUP($B3,prezentace!$A$2:$D$269,2))</f>
        <v>Bouček Stanislav</v>
      </c>
      <c r="D3" s="2" t="str">
        <f>IF($B3=0,"",VLOOKUP($B3,prezentace!$A$2:$E$269,4))</f>
        <v>Jaroměř Jiskra</v>
      </c>
      <c r="E3" s="2">
        <f>'2.st.muži-pavouk'!$B$10</f>
        <v>6</v>
      </c>
      <c r="F3" s="2" t="str">
        <f>IF($E3=0,"bye",VLOOKUP($E3,prezentace!$A$2:$D$269,2))</f>
        <v>Gombarčík Karel st.</v>
      </c>
      <c r="G3" s="2" t="str">
        <f>IF($E3=0,"",VLOOKUP($E3,prezentace!$A$2:$E$269,4))</f>
        <v>Broumov Slovan</v>
      </c>
      <c r="H3" s="65" t="s">
        <v>799</v>
      </c>
      <c r="I3" s="66" t="s">
        <v>795</v>
      </c>
      <c r="J3" s="66" t="s">
        <v>835</v>
      </c>
      <c r="K3" s="66"/>
      <c r="L3" s="67"/>
      <c r="M3" s="2">
        <f aca="true" t="shared" si="2" ref="M3:M9">COUNTIF(T3:X3,"&gt;0")</f>
        <v>0</v>
      </c>
      <c r="N3" s="2">
        <f aca="true" t="shared" si="3" ref="N3:N8">COUNTIF(T3:X3,"&lt;0")</f>
        <v>3</v>
      </c>
      <c r="O3" s="2">
        <f t="shared" si="0"/>
        <v>6</v>
      </c>
      <c r="P3" s="2" t="str">
        <f>IF($O3=0,"",VLOOKUP($O3,prezentace!$A$2:$D$269,2))</f>
        <v>Gombarčík Karel st.</v>
      </c>
      <c r="Q3" s="2" t="str">
        <f aca="true" t="shared" si="4" ref="Q3:Q9"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3:0 (6,4,15)</v>
      </c>
      <c r="R3" s="2" t="str">
        <f t="shared" si="1"/>
        <v>3:0 (6,4,15)</v>
      </c>
      <c r="T3" s="21">
        <f aca="true" t="shared" si="5" ref="T3:W9">IF(H3="",0,IF(MID(H3,1,1)="-",-1,1))</f>
        <v>-1</v>
      </c>
      <c r="U3" s="21">
        <f t="shared" si="5"/>
        <v>-1</v>
      </c>
      <c r="V3" s="21">
        <f t="shared" si="5"/>
        <v>-1</v>
      </c>
      <c r="W3" s="21">
        <f t="shared" si="5"/>
        <v>0</v>
      </c>
      <c r="X3" s="21">
        <f aca="true" t="shared" si="6" ref="X3:X9">IF(L3="",0,IF(MID(L3,1,1)="-",-1,1))</f>
        <v>0</v>
      </c>
    </row>
    <row r="4" spans="1:24" ht="12.75">
      <c r="A4" s="2" t="str">
        <f>CONCATENATE("Dvouhra ",úvod!$C$8," - osmifinále")</f>
        <v>Dvouhra Dospělí-muži - osmifinále</v>
      </c>
      <c r="B4" s="2">
        <f>'2.st.muži-pavouk'!$B$12</f>
        <v>11</v>
      </c>
      <c r="C4" s="2" t="str">
        <f>IF($B4=0,"bye",VLOOKUP($B4,prezentace!$A$2:$D$269,2))</f>
        <v>Krejčí Petr</v>
      </c>
      <c r="D4" s="2" t="str">
        <f>IF($B4=0,"",VLOOKUP($B4,prezentace!$A$2:$E$269,4))</f>
        <v>Meziměstí Lokomotiva</v>
      </c>
      <c r="E4" s="2">
        <f>'2.st.muži-pavouk'!$B$14</f>
        <v>3</v>
      </c>
      <c r="F4" s="2" t="str">
        <f>IF($E4=0,"bye",VLOOKUP($E4,prezentace!$A$2:$D$269,2))</f>
        <v>Ďoubek Jiří</v>
      </c>
      <c r="G4" s="2" t="str">
        <f>IF($E4=0,"",VLOOKUP($E4,prezentace!$A$2:$E$269,4))</f>
        <v>Broumov Slovan</v>
      </c>
      <c r="H4" s="65" t="s">
        <v>807</v>
      </c>
      <c r="I4" s="66" t="s">
        <v>795</v>
      </c>
      <c r="J4" s="66" t="s">
        <v>801</v>
      </c>
      <c r="K4" s="66"/>
      <c r="L4" s="67"/>
      <c r="M4" s="2">
        <f t="shared" si="2"/>
        <v>0</v>
      </c>
      <c r="N4" s="2">
        <f t="shared" si="3"/>
        <v>3</v>
      </c>
      <c r="O4" s="2">
        <f t="shared" si="0"/>
        <v>3</v>
      </c>
      <c r="P4" s="2" t="str">
        <f>IF($O4=0,"",VLOOKUP($O4,prezentace!$A$2:$D$269,2))</f>
        <v>Ďoubek Jiří</v>
      </c>
      <c r="Q4" s="2" t="str">
        <f t="shared" si="4"/>
        <v>3:0 (8,4,5)</v>
      </c>
      <c r="R4" s="2" t="str">
        <f t="shared" si="1"/>
        <v>3:0 (8,4,5)</v>
      </c>
      <c r="T4" s="21">
        <f t="shared" si="5"/>
        <v>-1</v>
      </c>
      <c r="U4" s="21">
        <f t="shared" si="5"/>
        <v>-1</v>
      </c>
      <c r="V4" s="21">
        <f t="shared" si="5"/>
        <v>-1</v>
      </c>
      <c r="W4" s="21">
        <f t="shared" si="5"/>
        <v>0</v>
      </c>
      <c r="X4" s="21">
        <f t="shared" si="6"/>
        <v>0</v>
      </c>
    </row>
    <row r="5" spans="1:24" ht="12.75">
      <c r="A5" s="2" t="str">
        <f>CONCATENATE("Dvouhra ",úvod!$C$8," - osmifinále")</f>
        <v>Dvouhra Dospělí-muži - osmifinále</v>
      </c>
      <c r="B5" s="2">
        <f>'2.st.muži-pavouk'!$B$16</f>
        <v>25</v>
      </c>
      <c r="C5" s="2" t="str">
        <f>IF($B5=0,"bye",VLOOKUP($B5,prezentace!$A$2:$D$269,2))</f>
        <v>Dax Ondřej</v>
      </c>
      <c r="D5" s="2" t="str">
        <f>IF($B5=0,"",VLOOKUP($B5,prezentace!$A$2:$E$269,4))</f>
        <v>Jaroměř Jiskra</v>
      </c>
      <c r="E5" s="2">
        <f>'2.st.muži-pavouk'!$B$18</f>
        <v>10</v>
      </c>
      <c r="F5" s="2" t="str">
        <f>IF($E5=0,"bye",VLOOKUP($E5,prezentace!$A$2:$D$269,2))</f>
        <v>Šrůtek Milan</v>
      </c>
      <c r="G5" s="2" t="str">
        <f>IF($E5=0,"",VLOOKUP($E5,prezentace!$A$2:$E$269,4))</f>
        <v>Nové Město n. Met. TTC</v>
      </c>
      <c r="H5" s="65" t="s">
        <v>831</v>
      </c>
      <c r="I5" s="66" t="s">
        <v>793</v>
      </c>
      <c r="J5" s="66" t="s">
        <v>796</v>
      </c>
      <c r="K5" s="66" t="s">
        <v>807</v>
      </c>
      <c r="L5" s="67" t="s">
        <v>796</v>
      </c>
      <c r="M5" s="2">
        <f t="shared" si="2"/>
        <v>2</v>
      </c>
      <c r="N5" s="2">
        <f t="shared" si="3"/>
        <v>3</v>
      </c>
      <c r="O5" s="2">
        <f t="shared" si="0"/>
        <v>10</v>
      </c>
      <c r="P5" s="2" t="str">
        <f>IF($O5=0,"",VLOOKUP($O5,prezentace!$A$2:$D$269,2))</f>
        <v>Šrůtek Milan</v>
      </c>
      <c r="Q5" s="2" t="str">
        <f t="shared" si="4"/>
        <v>3:2 (-1,-6,7,8,7)</v>
      </c>
      <c r="R5" s="2" t="str">
        <f t="shared" si="1"/>
        <v>3:2 (-1,-6,7,8,7)</v>
      </c>
      <c r="T5" s="21">
        <f t="shared" si="5"/>
        <v>1</v>
      </c>
      <c r="U5" s="21">
        <f t="shared" si="5"/>
        <v>1</v>
      </c>
      <c r="V5" s="21">
        <f t="shared" si="5"/>
        <v>-1</v>
      </c>
      <c r="W5" s="21">
        <f t="shared" si="5"/>
        <v>-1</v>
      </c>
      <c r="X5" s="21">
        <f t="shared" si="6"/>
        <v>-1</v>
      </c>
    </row>
    <row r="6" spans="1:24" ht="12.75">
      <c r="A6" s="2" t="str">
        <f>CONCATENATE("Dvouhra ",úvod!$C$8," - osmifinále")</f>
        <v>Dvouhra Dospělí-muži - osmifinále</v>
      </c>
      <c r="B6" s="2">
        <f>'2.st.muži-pavouk'!$B$20</f>
        <v>26</v>
      </c>
      <c r="C6" s="2" t="str">
        <f>IF($B6=0,"bye",VLOOKUP($B6,prezentace!$A$2:$D$269,2))</f>
        <v>Svoboda Jiří</v>
      </c>
      <c r="D6" s="2" t="str">
        <f>IF($B6=0,"",VLOOKUP($B6,prezentace!$A$2:$E$269,4))</f>
        <v>Jaroměř Jiskra</v>
      </c>
      <c r="E6" s="2">
        <f>'2.st.muži-pavouk'!$B$22</f>
        <v>7</v>
      </c>
      <c r="F6" s="2" t="str">
        <f>IF($E6=0,"bye",VLOOKUP($E6,prezentace!$A$2:$D$269,2))</f>
        <v>Vodal Vladimír</v>
      </c>
      <c r="G6" s="2" t="str">
        <f>IF($E6=0,"",VLOOKUP($E6,prezentace!$A$2:$E$269,4))</f>
        <v>Broumov Slovan</v>
      </c>
      <c r="H6" s="65" t="s">
        <v>797</v>
      </c>
      <c r="I6" s="66" t="s">
        <v>804</v>
      </c>
      <c r="J6" s="66" t="s">
        <v>795</v>
      </c>
      <c r="K6" s="66" t="s">
        <v>808</v>
      </c>
      <c r="L6" s="67"/>
      <c r="M6" s="2">
        <f t="shared" si="2"/>
        <v>3</v>
      </c>
      <c r="N6" s="2">
        <f t="shared" si="3"/>
        <v>1</v>
      </c>
      <c r="O6" s="2">
        <f t="shared" si="0"/>
        <v>26</v>
      </c>
      <c r="P6" s="2" t="str">
        <f>IF($O6=0,"",VLOOKUP($O6,prezentace!$A$2:$D$269,2))</f>
        <v>Svoboda Jiří</v>
      </c>
      <c r="Q6" s="2" t="str">
        <f t="shared" si="4"/>
        <v>3:1 (9,8,-4,5)</v>
      </c>
      <c r="R6" s="2" t="str">
        <f t="shared" si="1"/>
        <v>3:1 (9,8,-4,5)</v>
      </c>
      <c r="T6" s="21">
        <f t="shared" si="5"/>
        <v>1</v>
      </c>
      <c r="U6" s="21">
        <f t="shared" si="5"/>
        <v>1</v>
      </c>
      <c r="V6" s="21">
        <f t="shared" si="5"/>
        <v>-1</v>
      </c>
      <c r="W6" s="21">
        <f t="shared" si="5"/>
        <v>1</v>
      </c>
      <c r="X6" s="21">
        <f t="shared" si="6"/>
        <v>0</v>
      </c>
    </row>
    <row r="7" spans="1:24" ht="12.75">
      <c r="A7" s="2" t="str">
        <f>CONCATENATE("Dvouhra ",úvod!$C$8," - osmifinále")</f>
        <v>Dvouhra Dospělí-muži - osmifinále</v>
      </c>
      <c r="B7" s="2">
        <f>'2.st.muži-pavouk'!$B$24</f>
        <v>4</v>
      </c>
      <c r="C7" s="2" t="str">
        <f>IF($B7=0,"bye",VLOOKUP($B7,prezentace!$A$2:$D$269,2))</f>
        <v>Čepelka Jan</v>
      </c>
      <c r="D7" s="2" t="str">
        <f>IF($B7=0,"",VLOOKUP($B7,prezentace!$A$2:$E$269,4))</f>
        <v>Broumov Slovan</v>
      </c>
      <c r="E7" s="2">
        <f>'2.st.muži-pavouk'!$B$26</f>
        <v>16</v>
      </c>
      <c r="F7" s="2" t="str">
        <f>IF($E7=0,"bye",VLOOKUP($E7,prezentace!$A$2:$D$269,2))</f>
        <v>Ptáček Antonín</v>
      </c>
      <c r="G7" s="2" t="str">
        <f>IF($E7=0,"",VLOOKUP($E7,prezentace!$A$2:$E$269,4))</f>
        <v>Nové Město n. Met. TTC</v>
      </c>
      <c r="H7" s="65" t="s">
        <v>830</v>
      </c>
      <c r="I7" s="66" t="s">
        <v>807</v>
      </c>
      <c r="J7" s="66" t="s">
        <v>803</v>
      </c>
      <c r="K7" s="66" t="s">
        <v>827</v>
      </c>
      <c r="L7" s="67" t="s">
        <v>806</v>
      </c>
      <c r="M7" s="2">
        <f t="shared" si="2"/>
        <v>3</v>
      </c>
      <c r="N7" s="2">
        <f t="shared" si="3"/>
        <v>2</v>
      </c>
      <c r="O7" s="2">
        <f t="shared" si="0"/>
        <v>4</v>
      </c>
      <c r="P7" s="2" t="str">
        <f>IF($O7=0,"",VLOOKUP($O7,prezentace!$A$2:$D$269,2))</f>
        <v>Čepelka Jan</v>
      </c>
      <c r="Q7" s="2" t="str">
        <f t="shared" si="4"/>
        <v>3:2 (12,-8,7,-10,10)</v>
      </c>
      <c r="R7" s="2" t="str">
        <f t="shared" si="1"/>
        <v>3:2 (12,-8,7,-10,10)</v>
      </c>
      <c r="T7" s="21">
        <f t="shared" si="5"/>
        <v>1</v>
      </c>
      <c r="U7" s="21">
        <f t="shared" si="5"/>
        <v>-1</v>
      </c>
      <c r="V7" s="21">
        <f t="shared" si="5"/>
        <v>1</v>
      </c>
      <c r="W7" s="21">
        <f t="shared" si="5"/>
        <v>-1</v>
      </c>
      <c r="X7" s="21">
        <f t="shared" si="6"/>
        <v>1</v>
      </c>
    </row>
    <row r="8" spans="1:24" ht="12.75">
      <c r="A8" s="2" t="str">
        <f>CONCATENATE("Dvouhra ",úvod!$C$8," - osmifinále")</f>
        <v>Dvouhra Dospělí-muži - osmifinále</v>
      </c>
      <c r="B8" s="2">
        <f>'2.st.muži-pavouk'!$B$28</f>
        <v>14</v>
      </c>
      <c r="C8" s="2" t="str">
        <f>IF($B8=0,"bye",VLOOKUP($B8,prezentace!$A$2:$D$269,2))</f>
        <v>Roleček Patrik</v>
      </c>
      <c r="D8" s="2" t="str">
        <f>IF($B8=0,"",VLOOKUP($B8,prezentace!$A$2:$E$269,4))</f>
        <v>Jasenná Sokol</v>
      </c>
      <c r="E8" s="2">
        <f>'2.st.muži-pavouk'!$B$30</f>
        <v>13</v>
      </c>
      <c r="F8" s="2" t="str">
        <f>IF($E8=0,"bye",VLOOKUP($E8,prezentace!$A$2:$D$269,2))</f>
        <v>Marinica Kamil</v>
      </c>
      <c r="G8" s="2" t="str">
        <f>IF($E8=0,"",VLOOKUP($E8,prezentace!$A$2:$E$269,4))</f>
        <v>Česká Skalice Sokol</v>
      </c>
      <c r="H8" s="65" t="s">
        <v>807</v>
      </c>
      <c r="I8" s="66" t="s">
        <v>806</v>
      </c>
      <c r="J8" s="66" t="s">
        <v>836</v>
      </c>
      <c r="K8" s="66" t="s">
        <v>805</v>
      </c>
      <c r="L8" s="67" t="s">
        <v>828</v>
      </c>
      <c r="M8" s="2">
        <f t="shared" si="2"/>
        <v>2</v>
      </c>
      <c r="N8" s="2">
        <f t="shared" si="3"/>
        <v>3</v>
      </c>
      <c r="O8" s="2">
        <f t="shared" si="0"/>
        <v>13</v>
      </c>
      <c r="P8" s="2" t="str">
        <f>IF($O8=0,"",VLOOKUP($O8,prezentace!$A$2:$D$269,2))</f>
        <v>Marinica Kamil</v>
      </c>
      <c r="Q8" s="2" t="str">
        <f t="shared" si="4"/>
        <v>3:2 (8,-10,-16,9,11)</v>
      </c>
      <c r="R8" s="2" t="str">
        <f t="shared" si="1"/>
        <v>3:2 (8,-10,-16,9,11)</v>
      </c>
      <c r="T8" s="21">
        <f t="shared" si="5"/>
        <v>-1</v>
      </c>
      <c r="U8" s="21">
        <f t="shared" si="5"/>
        <v>1</v>
      </c>
      <c r="V8" s="21">
        <f t="shared" si="5"/>
        <v>1</v>
      </c>
      <c r="W8" s="21">
        <f t="shared" si="5"/>
        <v>-1</v>
      </c>
      <c r="X8" s="21">
        <f t="shared" si="6"/>
        <v>-1</v>
      </c>
    </row>
    <row r="9" spans="1:24" ht="13.5" thickBot="1">
      <c r="A9" s="2" t="str">
        <f>CONCATENATE("Dvouhra ",úvod!$C$8," - osmifinále")</f>
        <v>Dvouhra Dospělí-muži - osmifinále</v>
      </c>
      <c r="B9" s="2">
        <f>'2.st.muži-pavouk'!$B$32</f>
        <v>0</v>
      </c>
      <c r="C9" s="2" t="str">
        <f>IF($B9=0,"bye",VLOOKUP($B9,prezentace!$A$2:$D$269,2))</f>
        <v>bye</v>
      </c>
      <c r="D9" s="2">
        <f>IF($B9=0,"",VLOOKUP($B9,prezentace!$A$2:$E$269,4))</f>
      </c>
      <c r="E9" s="2">
        <f>'2.st.muži-pavouk'!$B$34</f>
        <v>2</v>
      </c>
      <c r="F9" s="2" t="str">
        <f>IF($E9=0,"bye",VLOOKUP($E9,prezentace!$A$2:$D$269,2))</f>
        <v>Dražinovský Tomáš</v>
      </c>
      <c r="G9" s="2" t="str">
        <f>IF($E9=0,"",VLOOKUP($E9,prezentace!$A$2:$E$269,4))</f>
        <v>Broumov Slovan</v>
      </c>
      <c r="H9" s="68" t="s">
        <v>837</v>
      </c>
      <c r="I9" s="69" t="s">
        <v>837</v>
      </c>
      <c r="J9" s="69" t="s">
        <v>837</v>
      </c>
      <c r="K9" s="69"/>
      <c r="L9" s="70"/>
      <c r="M9" s="2">
        <f t="shared" si="2"/>
        <v>0</v>
      </c>
      <c r="N9" s="2">
        <v>3</v>
      </c>
      <c r="O9" s="2">
        <f t="shared" si="0"/>
        <v>2</v>
      </c>
      <c r="P9" s="2" t="str">
        <f>IF($O9=0,"",VLOOKUP($O9,prezentace!$A$2:$D$269,2))</f>
        <v>Dražinovský Tomáš</v>
      </c>
      <c r="Q9" s="2" t="str">
        <f t="shared" si="4"/>
        <v>3:0 (0,0,0)</v>
      </c>
      <c r="R9" s="2" t="str">
        <f t="shared" si="1"/>
        <v>3:0 (0,0,0)</v>
      </c>
      <c r="T9" s="21">
        <f t="shared" si="5"/>
        <v>-1</v>
      </c>
      <c r="U9" s="21">
        <f t="shared" si="5"/>
        <v>-1</v>
      </c>
      <c r="V9" s="21">
        <f t="shared" si="5"/>
        <v>-1</v>
      </c>
      <c r="W9" s="21">
        <f t="shared" si="5"/>
        <v>0</v>
      </c>
      <c r="X9" s="21">
        <f t="shared" si="6"/>
        <v>0</v>
      </c>
    </row>
    <row r="10" spans="8:12" ht="14.25" thickBot="1" thickTop="1">
      <c r="H10" s="17"/>
      <c r="I10" s="17"/>
      <c r="J10" s="17"/>
      <c r="K10" s="17"/>
      <c r="L10" s="17"/>
    </row>
    <row r="11" spans="1:24" ht="13.5" thickTop="1">
      <c r="A11" s="2" t="str">
        <f>CONCATENATE("Dvouhra ",úvod!$C$8," - čtvrtfinále")</f>
        <v>Dvouhra Dospělí-muži - čtvrtfinále</v>
      </c>
      <c r="B11" s="2">
        <f>O2</f>
        <v>1</v>
      </c>
      <c r="C11" s="2" t="str">
        <f>IF($B11=0,"",VLOOKUP($B11,prezentace!$A$2:$D$269,2))</f>
        <v>Gombarčík Karel ml.</v>
      </c>
      <c r="D11" s="2" t="str">
        <f>IF($B11=0,"",VLOOKUP($B11,prezentace!$A$2:$E$269,4))</f>
        <v>Broumov Slovan</v>
      </c>
      <c r="E11" s="2">
        <f>O3</f>
        <v>6</v>
      </c>
      <c r="F11" s="2" t="str">
        <f>IF($E11=0,"",VLOOKUP($E11,prezentace!$A$2:$D$269,2))</f>
        <v>Gombarčík Karel st.</v>
      </c>
      <c r="G11" s="2" t="str">
        <f>IF($E11=0,"",VLOOKUP($E11,prezentace!$A$2:$E$269,4))</f>
        <v>Broumov Slovan</v>
      </c>
      <c r="H11" s="62" t="s">
        <v>793</v>
      </c>
      <c r="I11" s="63" t="s">
        <v>793</v>
      </c>
      <c r="J11" s="63" t="s">
        <v>807</v>
      </c>
      <c r="K11" s="63" t="s">
        <v>809</v>
      </c>
      <c r="L11" s="64"/>
      <c r="M11" s="2">
        <f>COUNTIF(T11:X11,"&gt;0")</f>
        <v>3</v>
      </c>
      <c r="N11" s="2">
        <f>COUNTIF(T11:X11,"&lt;0")</f>
        <v>1</v>
      </c>
      <c r="O11" s="2">
        <f>IF(M11=N11,0,IF(M11&gt;N11,B11,E11))</f>
        <v>1</v>
      </c>
      <c r="P11" s="2" t="str">
        <f>IF($O11=0,"",VLOOKUP($O11,prezentace!$A$2:$D$269,2))</f>
        <v>Gombarčík Karel ml.</v>
      </c>
      <c r="Q11" s="2" t="str">
        <f>IF(M11=N11,"",IF(M11&gt;N11,CONCATENATE(M11,":",N11," (",H11,",",I11,",",J11,IF(SUM(M11:N11)&gt;3,",",""),K11,IF(SUM(M11:N11)&gt;4,",",""),L11,")"),CONCATENATE(N11,":",M11," (",IF(H11="0","-0",-H11),",",IF(I11="0","-0",-I11),",",IF(J11="0","-0",-J11),IF(SUM(M11:N11)&gt;3,CONCATENATE(",",IF(K11="0","-0",-K11)),""),IF(SUM(M11:N11)&gt;4,CONCATENATE(",",IF(L11="0","-0",-L11)),""),")")))</f>
        <v>3:1 (6,6,-8,11)</v>
      </c>
      <c r="R11" s="2" t="str">
        <f t="shared" si="1"/>
        <v>3:1 (6,6,-8,11)</v>
      </c>
      <c r="T11" s="21">
        <f aca="true" t="shared" si="7" ref="T11:X14">IF(H11="",0,IF(MID(H11,1,1)="-",-1,1))</f>
        <v>1</v>
      </c>
      <c r="U11" s="21">
        <f t="shared" si="7"/>
        <v>1</v>
      </c>
      <c r="V11" s="21">
        <f t="shared" si="7"/>
        <v>-1</v>
      </c>
      <c r="W11" s="21">
        <f t="shared" si="7"/>
        <v>1</v>
      </c>
      <c r="X11" s="21">
        <f t="shared" si="7"/>
        <v>0</v>
      </c>
    </row>
    <row r="12" spans="1:24" ht="12.75">
      <c r="A12" s="2" t="str">
        <f>CONCATENATE("Dvouhra ",úvod!$C$8," - čtvrtfinále")</f>
        <v>Dvouhra Dospělí-muži - čtvrtfinále</v>
      </c>
      <c r="B12" s="2">
        <f>O4</f>
        <v>3</v>
      </c>
      <c r="C12" s="2" t="str">
        <f>IF($B12=0,"",VLOOKUP($B12,prezentace!$A$2:$D$269,2))</f>
        <v>Ďoubek Jiří</v>
      </c>
      <c r="D12" s="2" t="str">
        <f>IF($B12=0,"",VLOOKUP($B12,prezentace!$A$2:$E$269,4))</f>
        <v>Broumov Slovan</v>
      </c>
      <c r="E12" s="2">
        <f>O5</f>
        <v>10</v>
      </c>
      <c r="F12" s="2" t="str">
        <f>IF($E12=0,"",VLOOKUP($E12,prezentace!$A$2:$D$269,2))</f>
        <v>Šrůtek Milan</v>
      </c>
      <c r="G12" s="2" t="str">
        <f>IF($E12=0,"",VLOOKUP($E12,prezentace!$A$2:$E$269,4))</f>
        <v>Nové Město n. Met. TTC</v>
      </c>
      <c r="H12" s="65" t="s">
        <v>795</v>
      </c>
      <c r="I12" s="66" t="s">
        <v>805</v>
      </c>
      <c r="J12" s="66" t="s">
        <v>799</v>
      </c>
      <c r="K12" s="66"/>
      <c r="L12" s="67"/>
      <c r="M12" s="2">
        <f>COUNTIF(T12:X12,"&gt;0")</f>
        <v>0</v>
      </c>
      <c r="N12" s="2">
        <f>COUNTIF(T12:X12,"&lt;0")</f>
        <v>3</v>
      </c>
      <c r="O12" s="2">
        <f>IF(M12=N12,0,IF(M12&gt;N12,B12,E12))</f>
        <v>10</v>
      </c>
      <c r="P12" s="2" t="str">
        <f>IF($O12=0,"",VLOOKUP($O12,prezentace!$A$2:$D$269,2))</f>
        <v>Šrůtek Milan</v>
      </c>
      <c r="Q12" s="2" t="str">
        <f>IF(M12=N12,"",IF(M12&gt;N12,CONCATENATE(M12,":",N12," (",H12,",",I12,",",J12,IF(SUM(M12:N12)&gt;3,",",""),K12,IF(SUM(M12:N12)&gt;4,",",""),L12,")"),CONCATENATE(N12,":",M12," (",IF(H12="0","-0",-H12),",",IF(I12="0","-0",-I12),",",IF(J12="0","-0",-J12),IF(SUM(M12:N12)&gt;3,CONCATENATE(",",IF(K12="0","-0",-K12)),""),IF(SUM(M12:N12)&gt;4,CONCATENATE(",",IF(L12="0","-0",-L12)),""),")")))</f>
        <v>3:0 (4,9,6)</v>
      </c>
      <c r="R12" s="2" t="str">
        <f t="shared" si="1"/>
        <v>3:0 (4,9,6)</v>
      </c>
      <c r="T12" s="21">
        <f t="shared" si="7"/>
        <v>-1</v>
      </c>
      <c r="U12" s="21">
        <f t="shared" si="7"/>
        <v>-1</v>
      </c>
      <c r="V12" s="21">
        <f t="shared" si="7"/>
        <v>-1</v>
      </c>
      <c r="W12" s="21">
        <f t="shared" si="7"/>
        <v>0</v>
      </c>
      <c r="X12" s="21">
        <f t="shared" si="7"/>
        <v>0</v>
      </c>
    </row>
    <row r="13" spans="1:24" ht="12.75">
      <c r="A13" s="2" t="str">
        <f>CONCATENATE("Dvouhra ",úvod!$C$8," - čtvrtfinále")</f>
        <v>Dvouhra Dospělí-muži - čtvrtfinále</v>
      </c>
      <c r="B13" s="2">
        <f>O6</f>
        <v>26</v>
      </c>
      <c r="C13" s="2" t="str">
        <f>IF($B13=0,"",VLOOKUP($B13,prezentace!$A$2:$D$269,2))</f>
        <v>Svoboda Jiří</v>
      </c>
      <c r="D13" s="2" t="str">
        <f>IF($B13=0,"",VLOOKUP($B13,prezentace!$A$2:$E$269,4))</f>
        <v>Jaroměř Jiskra</v>
      </c>
      <c r="E13" s="2">
        <f>O7</f>
        <v>4</v>
      </c>
      <c r="F13" s="2" t="str">
        <f>IF($E13=0,"",VLOOKUP($E13,prezentace!$A$2:$D$269,2))</f>
        <v>Čepelka Jan</v>
      </c>
      <c r="G13" s="2" t="str">
        <f>IF($E13=0,"",VLOOKUP($E13,prezentace!$A$2:$E$269,4))</f>
        <v>Broumov Slovan</v>
      </c>
      <c r="H13" s="65" t="s">
        <v>803</v>
      </c>
      <c r="I13" s="66" t="s">
        <v>807</v>
      </c>
      <c r="J13" s="66" t="s">
        <v>807</v>
      </c>
      <c r="K13" s="66" t="s">
        <v>797</v>
      </c>
      <c r="L13" s="67" t="s">
        <v>807</v>
      </c>
      <c r="M13" s="2">
        <f>COUNTIF(T13:X13,"&gt;0")</f>
        <v>2</v>
      </c>
      <c r="N13" s="2">
        <f>COUNTIF(T13:X13,"&lt;0")</f>
        <v>3</v>
      </c>
      <c r="O13" s="2">
        <f>IF(M13=N13,0,IF(M13&gt;N13,B13,E13))</f>
        <v>4</v>
      </c>
      <c r="P13" s="2" t="str">
        <f>IF($O13=0,"",VLOOKUP($O13,prezentace!$A$2:$D$269,2))</f>
        <v>Čepelka Jan</v>
      </c>
      <c r="Q13" s="2" t="str">
        <f>IF(M13=N13,"",IF(M13&gt;N13,CONCATENATE(M13,":",N13," (",H13,",",I13,",",J13,IF(SUM(M13:N13)&gt;3,",",""),K13,IF(SUM(M13:N13)&gt;4,",",""),L13,")"),CONCATENATE(N13,":",M13," (",IF(H13="0","-0",-H13),",",IF(I13="0","-0",-I13),",",IF(J13="0","-0",-J13),IF(SUM(M13:N13)&gt;3,CONCATENATE(",",IF(K13="0","-0",-K13)),""),IF(SUM(M13:N13)&gt;4,CONCATENATE(",",IF(L13="0","-0",-L13)),""),")")))</f>
        <v>3:2 (-7,8,8,-9,8)</v>
      </c>
      <c r="R13" s="2" t="str">
        <f t="shared" si="1"/>
        <v>3:2 (-7,8,8,-9,8)</v>
      </c>
      <c r="T13" s="21">
        <f t="shared" si="7"/>
        <v>1</v>
      </c>
      <c r="U13" s="21">
        <f t="shared" si="7"/>
        <v>-1</v>
      </c>
      <c r="V13" s="21">
        <f t="shared" si="7"/>
        <v>-1</v>
      </c>
      <c r="W13" s="21">
        <f t="shared" si="7"/>
        <v>1</v>
      </c>
      <c r="X13" s="21">
        <f t="shared" si="7"/>
        <v>-1</v>
      </c>
    </row>
    <row r="14" spans="1:24" ht="13.5" thickBot="1">
      <c r="A14" s="2" t="str">
        <f>CONCATENATE("Dvouhra ",úvod!$C$8," - čtvrtfinále")</f>
        <v>Dvouhra Dospělí-muži - čtvrtfinále</v>
      </c>
      <c r="B14" s="2">
        <f>O8</f>
        <v>13</v>
      </c>
      <c r="C14" s="2" t="str">
        <f>IF($B14=0,"",VLOOKUP($B14,prezentace!$A$2:$D$269,2))</f>
        <v>Marinica Kamil</v>
      </c>
      <c r="D14" s="2" t="str">
        <f>IF($B14=0,"",VLOOKUP($B14,prezentace!$A$2:$E$269,4))</f>
        <v>Česká Skalice Sokol</v>
      </c>
      <c r="E14" s="2">
        <f>O9</f>
        <v>2</v>
      </c>
      <c r="F14" s="2" t="str">
        <f>IF($E14=0,"",VLOOKUP($E14,prezentace!$A$2:$D$269,2))</f>
        <v>Dražinovský Tomáš</v>
      </c>
      <c r="G14" s="2" t="str">
        <f>IF($E14=0,"",VLOOKUP($E14,prezentace!$A$2:$E$269,4))</f>
        <v>Broumov Slovan</v>
      </c>
      <c r="H14" s="68" t="s">
        <v>799</v>
      </c>
      <c r="I14" s="69" t="s">
        <v>805</v>
      </c>
      <c r="J14" s="69" t="s">
        <v>796</v>
      </c>
      <c r="K14" s="69"/>
      <c r="L14" s="70"/>
      <c r="M14" s="2">
        <f>COUNTIF(T14:X14,"&gt;0")</f>
        <v>0</v>
      </c>
      <c r="N14" s="2">
        <f>COUNTIF(T14:X14,"&lt;0")</f>
        <v>3</v>
      </c>
      <c r="O14" s="2">
        <f>IF(M14=N14,0,IF(M14&gt;N14,B14,E14))</f>
        <v>2</v>
      </c>
      <c r="P14" s="2" t="str">
        <f>IF($O14=0,"",VLOOKUP($O14,prezentace!$A$2:$D$269,2))</f>
        <v>Dražinovský Tomáš</v>
      </c>
      <c r="Q14" s="2" t="str">
        <f>IF(M14=N14,"",IF(M14&gt;N14,CONCATENATE(M14,":",N14," (",H14,",",I14,",",J14,IF(SUM(M14:N14)&gt;3,",",""),K14,IF(SUM(M14:N14)&gt;4,",",""),L14,")"),CONCATENATE(N14,":",M14," (",IF(H14="0","-0",-H14),",",IF(I14="0","-0",-I14),",",IF(J14="0","-0",-J14),IF(SUM(M14:N14)&gt;3,CONCATENATE(",",IF(K14="0","-0",-K14)),""),IF(SUM(M14:N14)&gt;4,CONCATENATE(",",IF(L14="0","-0",-L14)),""),")")))</f>
        <v>3:0 (6,9,7)</v>
      </c>
      <c r="R14" s="2" t="str">
        <f t="shared" si="1"/>
        <v>3:0 (6,9,7)</v>
      </c>
      <c r="T14" s="21">
        <f t="shared" si="7"/>
        <v>-1</v>
      </c>
      <c r="U14" s="21">
        <f t="shared" si="7"/>
        <v>-1</v>
      </c>
      <c r="V14" s="21">
        <f t="shared" si="7"/>
        <v>-1</v>
      </c>
      <c r="W14" s="21">
        <f t="shared" si="7"/>
        <v>0</v>
      </c>
      <c r="X14" s="21">
        <f t="shared" si="7"/>
        <v>0</v>
      </c>
    </row>
    <row r="15" spans="8:12" ht="14.25" thickBot="1" thickTop="1">
      <c r="H15" s="17"/>
      <c r="I15" s="17"/>
      <c r="J15" s="17"/>
      <c r="K15" s="17"/>
      <c r="L15" s="17"/>
    </row>
    <row r="16" spans="1:24" ht="13.5" thickTop="1">
      <c r="A16" s="2" t="str">
        <f>CONCATENATE("Dvouhra ",úvod!$C$8," - semifinále")</f>
        <v>Dvouhra Dospělí-muži - semifinále</v>
      </c>
      <c r="B16" s="2">
        <f>O11</f>
        <v>1</v>
      </c>
      <c r="C16" s="2" t="str">
        <f>IF($B16=0,"",VLOOKUP($B16,prezentace!$A$2:$D$269,2))</f>
        <v>Gombarčík Karel ml.</v>
      </c>
      <c r="D16" s="2" t="str">
        <f>IF($B16=0,"",VLOOKUP($B16,prezentace!$A$2:$E$269,4))</f>
        <v>Broumov Slovan</v>
      </c>
      <c r="E16" s="2">
        <f>O12</f>
        <v>10</v>
      </c>
      <c r="F16" s="2" t="str">
        <f>IF($E16=0,"",VLOOKUP($E16,prezentace!$A$2:$D$269,2))</f>
        <v>Šrůtek Milan</v>
      </c>
      <c r="G16" s="2" t="str">
        <f>IF($E16=0,"",VLOOKUP($E16,prezentace!$A$2:$E$269,4))</f>
        <v>Nové Město n. Met. TTC</v>
      </c>
      <c r="H16" s="62" t="s">
        <v>792</v>
      </c>
      <c r="I16" s="63" t="s">
        <v>803</v>
      </c>
      <c r="J16" s="63" t="s">
        <v>794</v>
      </c>
      <c r="K16" s="63"/>
      <c r="L16" s="64"/>
      <c r="M16" s="2">
        <f>COUNTIF(T16:X16,"&gt;0")</f>
        <v>3</v>
      </c>
      <c r="N16" s="2">
        <f>COUNTIF(T16:X16,"&lt;0")</f>
        <v>0</v>
      </c>
      <c r="O16" s="2">
        <f>IF(M16=N16,0,IF(M16&gt;N16,B16,E16))</f>
        <v>1</v>
      </c>
      <c r="P16" s="2" t="str">
        <f>IF($O16=0,"",VLOOKUP($O16,prezentace!$A$2:$D$269,2))</f>
        <v>Gombarčík Karel ml.</v>
      </c>
      <c r="Q16" s="2" t="str">
        <f>IF(M16=N16,"",IF(M16&gt;N16,CONCATENATE(M16,":",N16," (",H16,",",I16,",",J16,IF(SUM(M16:N16)&gt;3,",",""),K16,IF(SUM(M16:N16)&gt;4,",",""),L16,")"),CONCATENATE(N16,":",M16," (",IF(H16="0","-0",-H16),",",IF(I16="0","-0",-I16),",",IF(J16="0","-0",-J16),IF(SUM(M16:N16)&gt;3,CONCATENATE(",",IF(K16="0","-0",-K16)),""),IF(SUM(M16:N16)&gt;4,CONCATENATE(",",IF(L16="0","-0",-L16)),""),")")))</f>
        <v>3:0 (4,7,3)</v>
      </c>
      <c r="R16" s="2" t="str">
        <f t="shared" si="1"/>
        <v>3:0 (4,7,3)</v>
      </c>
      <c r="T16" s="21">
        <f aca="true" t="shared" si="8" ref="T16:X17">IF(H16="",0,IF(MID(H16,1,1)="-",-1,1))</f>
        <v>1</v>
      </c>
      <c r="U16" s="21">
        <f t="shared" si="8"/>
        <v>1</v>
      </c>
      <c r="V16" s="21">
        <f t="shared" si="8"/>
        <v>1</v>
      </c>
      <c r="W16" s="21">
        <f t="shared" si="8"/>
        <v>0</v>
      </c>
      <c r="X16" s="21">
        <f t="shared" si="8"/>
        <v>0</v>
      </c>
    </row>
    <row r="17" spans="1:24" ht="13.5" thickBot="1">
      <c r="A17" s="2" t="str">
        <f>CONCATENATE("Dvouhra ",úvod!$C$8," - semifinále")</f>
        <v>Dvouhra Dospělí-muži - semifinále</v>
      </c>
      <c r="B17" s="2">
        <f>O13</f>
        <v>4</v>
      </c>
      <c r="C17" s="2" t="str">
        <f>IF($B17=0,"",VLOOKUP($B17,prezentace!$A$2:$D$269,2))</f>
        <v>Čepelka Jan</v>
      </c>
      <c r="D17" s="2" t="str">
        <f>IF($B17=0,"",VLOOKUP($B17,prezentace!$A$2:$E$269,4))</f>
        <v>Broumov Slovan</v>
      </c>
      <c r="E17" s="2">
        <f>O14</f>
        <v>2</v>
      </c>
      <c r="F17" s="2" t="str">
        <f>IF($E17=0,"",VLOOKUP($E17,prezentace!$A$2:$D$269,2))</f>
        <v>Dražinovský Tomáš</v>
      </c>
      <c r="G17" s="2" t="str">
        <f>IF($E17=0,"",VLOOKUP($E17,prezentace!$A$2:$E$269,4))</f>
        <v>Broumov Slovan</v>
      </c>
      <c r="H17" s="68" t="s">
        <v>832</v>
      </c>
      <c r="I17" s="69" t="s">
        <v>803</v>
      </c>
      <c r="J17" s="69" t="s">
        <v>796</v>
      </c>
      <c r="K17" s="69" t="s">
        <v>792</v>
      </c>
      <c r="L17" s="70"/>
      <c r="M17" s="2">
        <f>COUNTIF(T17:X17,"&gt;0")</f>
        <v>3</v>
      </c>
      <c r="N17" s="2">
        <f>COUNTIF(T17:X17,"&lt;0")</f>
        <v>1</v>
      </c>
      <c r="O17" s="2">
        <f>IF(M17=N17,0,IF(M17&gt;N17,B17,E17))</f>
        <v>4</v>
      </c>
      <c r="P17" s="2" t="str">
        <f>IF($O17=0,"",VLOOKUP($O17,prezentace!$A$2:$D$269,2))</f>
        <v>Čepelka Jan</v>
      </c>
      <c r="Q17" s="2" t="str">
        <f>IF(M17=N17,"",IF(M17&gt;N17,CONCATENATE(M17,":",N17," (",H17,",",I17,",",J17,IF(SUM(M17:N17)&gt;3,",",""),K17,IF(SUM(M17:N17)&gt;4,",",""),L17,")"),CONCATENATE(N17,":",M17," (",IF(H17="0","-0",-H17),",",IF(I17="0","-0",-I17),",",IF(J17="0","-0",-J17),IF(SUM(M17:N17)&gt;3,CONCATENATE(",",IF(K17="0","-0",-K17)),""),IF(SUM(M17:N17)&gt;4,CONCATENATE(",",IF(L17="0","-0",-L17)),""),")")))</f>
        <v>3:1 (13,7,-7,4)</v>
      </c>
      <c r="R17" s="2" t="str">
        <f t="shared" si="1"/>
        <v>3:1 (13,7,-7,4)</v>
      </c>
      <c r="T17" s="21">
        <f t="shared" si="8"/>
        <v>1</v>
      </c>
      <c r="U17" s="21">
        <f t="shared" si="8"/>
        <v>1</v>
      </c>
      <c r="V17" s="21">
        <f t="shared" si="8"/>
        <v>-1</v>
      </c>
      <c r="W17" s="21">
        <f t="shared" si="8"/>
        <v>1</v>
      </c>
      <c r="X17" s="21">
        <f t="shared" si="8"/>
        <v>0</v>
      </c>
    </row>
    <row r="18" spans="8:12" ht="14.25" thickBot="1" thickTop="1">
      <c r="H18" s="17"/>
      <c r="I18" s="17"/>
      <c r="J18" s="17"/>
      <c r="K18" s="17"/>
      <c r="L18" s="17"/>
    </row>
    <row r="19" spans="1:24" ht="14.25" thickBot="1" thickTop="1">
      <c r="A19" s="2" t="str">
        <f>CONCATENATE("Dvouhra ",úvod!$C$8," - finále")</f>
        <v>Dvouhra Dospělí-muži - finále</v>
      </c>
      <c r="B19" s="2">
        <f>O16</f>
        <v>1</v>
      </c>
      <c r="C19" s="2" t="str">
        <f>IF($B19=0,"",VLOOKUP($B19,prezentace!$A$2:$D$269,2))</f>
        <v>Gombarčík Karel ml.</v>
      </c>
      <c r="D19" s="2" t="str">
        <f>IF($B19=0,"",VLOOKUP($B19,prezentace!$A$2:$E$269,4))</f>
        <v>Broumov Slovan</v>
      </c>
      <c r="E19" s="2">
        <f>O17</f>
        <v>4</v>
      </c>
      <c r="F19" s="2" t="str">
        <f>IF($E19=0,"",VLOOKUP($E19,prezentace!$A$2:$D$269,2))</f>
        <v>Čepelka Jan</v>
      </c>
      <c r="G19" s="2" t="str">
        <f>IF($E19=0,"",VLOOKUP($E19,prezentace!$A$2:$E$269,4))</f>
        <v>Broumov Slovan</v>
      </c>
      <c r="H19" s="71" t="s">
        <v>827</v>
      </c>
      <c r="I19" s="72" t="s">
        <v>830</v>
      </c>
      <c r="J19" s="72" t="s">
        <v>803</v>
      </c>
      <c r="K19" s="72" t="s">
        <v>804</v>
      </c>
      <c r="L19" s="73"/>
      <c r="M19" s="2">
        <f>COUNTIF(T19:X19,"&gt;0")</f>
        <v>3</v>
      </c>
      <c r="N19" s="2">
        <f>COUNTIF(T19:X19,"&lt;0")</f>
        <v>1</v>
      </c>
      <c r="O19" s="2">
        <f>IF(M19=N19,0,IF(M19&gt;N19,B19,E19))</f>
        <v>1</v>
      </c>
      <c r="P19" s="2" t="str">
        <f>IF($O19=0,"",VLOOKUP($O19,prezentace!$A$2:$D$269,2))</f>
        <v>Gombarčík Karel ml.</v>
      </c>
      <c r="Q19" s="2" t="str">
        <f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>3:1 (-10,12,7,8)</v>
      </c>
      <c r="R19" s="2" t="str">
        <f t="shared" si="1"/>
        <v>3:1 (-10,12,7,8)</v>
      </c>
      <c r="T19" s="21">
        <f>IF(H19="",0,IF(MID(H19,1,1)="-",-1,1))</f>
        <v>-1</v>
      </c>
      <c r="U19" s="21">
        <f>IF(I19="",0,IF(MID(I19,1,1)="-",-1,1))</f>
        <v>1</v>
      </c>
      <c r="V19" s="21">
        <f>IF(J19="",0,IF(MID(J19,1,1)="-",-1,1))</f>
        <v>1</v>
      </c>
      <c r="W19" s="21">
        <f>IF(K19="",0,IF(MID(K19,1,1)="-",-1,1))</f>
        <v>1</v>
      </c>
      <c r="X19" s="21">
        <f>IF(L19="",0,IF(MID(L19,1,1)="-",-1,1))</f>
        <v>0</v>
      </c>
    </row>
    <row r="20" spans="8:12" ht="13.5" thickTop="1">
      <c r="H20" s="17"/>
      <c r="I20" s="17"/>
      <c r="J20" s="17"/>
      <c r="K20" s="17"/>
      <c r="L20" s="17"/>
    </row>
    <row r="21" spans="3:4" ht="12.75">
      <c r="C21" s="2">
        <f>IF($B21=0,"",VLOOKUP($B21,prezentace!$A$2:$D$269,2))</f>
      </c>
      <c r="D21" s="2">
        <f>IF($B21=0,"",VLOOKUP($B21,prezentace!$A$2:$D$269,3))</f>
      </c>
    </row>
    <row r="22" spans="3:4" ht="12.75">
      <c r="C22" s="2">
        <f>IF($B22=0,"",VLOOKUP($B22,prezentace!$A$2:$D$269,2))</f>
      </c>
      <c r="D22" s="2">
        <f>IF($B22=0,"",VLOOKUP($B22,prezentace!$A$2:$D$269,3))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5">
      <selection activeCell="H37" sqref="H37"/>
    </sheetView>
  </sheetViews>
  <sheetFormatPr defaultColWidth="9.00390625" defaultRowHeight="12.75"/>
  <cols>
    <col min="1" max="1" width="3.625" style="2" bestFit="1" customWidth="1"/>
    <col min="2" max="2" width="4.125" style="2" customWidth="1"/>
    <col min="3" max="3" width="32.00390625" style="2" customWidth="1"/>
    <col min="4" max="4" width="0.875" style="2" customWidth="1"/>
    <col min="5" max="6" width="18.25390625" style="2" bestFit="1" customWidth="1"/>
    <col min="7" max="7" width="19.125" style="2" bestFit="1" customWidth="1"/>
    <col min="8" max="8" width="19.25390625" style="2" customWidth="1"/>
    <col min="9" max="16384" width="9.125" style="2" customWidth="1"/>
  </cols>
  <sheetData>
    <row r="1" spans="2:8" ht="27" customHeight="1">
      <c r="B1" s="3" t="str">
        <f>'[1]P-3 16'!B1</f>
        <v>Vyplněný název turnaje v listu úvod</v>
      </c>
      <c r="H1" s="222" t="str">
        <f>IF('[1]úvod'!$C$9&gt;129,"Strana 1 z 4",IF('[1]úvod'!$C$9&gt;65,"Strana 1 z 2","Strana 1 z 1"))</f>
        <v>Strana 1 z 1</v>
      </c>
    </row>
    <row r="2" spans="2:8" ht="21" customHeight="1">
      <c r="B2" s="4" t="s">
        <v>82</v>
      </c>
      <c r="H2" s="18" t="str">
        <f>CONCATENATE("Čtyřhra ",'[1]úvod'!C8)</f>
        <v>Čtyřhra  </v>
      </c>
    </row>
    <row r="3" spans="3:8" ht="13.5">
      <c r="C3" s="2">
        <f>IF($B3="","",CONCATENATE(VLOOKUP($B3,'[1]seznam'!$A$2:$B$269,2)," (",VLOOKUP($B3,'[1]seznam'!$A$2:$E$269,4),")"))</f>
      </c>
      <c r="D3" s="4"/>
      <c r="H3" s="13" t="str">
        <f>'[1]úvod'!C7</f>
        <v>Datum turnaje</v>
      </c>
    </row>
    <row r="4" spans="1:5" ht="12.75">
      <c r="A4" s="2">
        <v>1</v>
      </c>
      <c r="B4" s="5">
        <v>1</v>
      </c>
      <c r="C4" s="5">
        <v>1</v>
      </c>
      <c r="E4" s="2">
        <f>'[1]V-D 32'!V2</f>
      </c>
    </row>
    <row r="5" spans="3:5" ht="12.75">
      <c r="C5" s="2">
        <f>IF($B5="","",CONCATENATE(VLOOKUP($B5,'[1]seznam'!$A$2:$B$269,2)," (",VLOOKUP($B5,'[1]seznam'!$A$2:$E$269,4),")"))</f>
      </c>
      <c r="D5" s="11"/>
      <c r="E5" s="5" t="s">
        <v>812</v>
      </c>
    </row>
    <row r="6" spans="1:6" ht="12.75">
      <c r="A6" s="2">
        <v>2</v>
      </c>
      <c r="B6" s="5">
        <f>IF(B5="","",VLOOKUP(B5,'[1]debl'!$B$1:$C$128,2,FALSE))</f>
      </c>
      <c r="C6" s="5" t="str">
        <f>IF($B6="","bye",CONCATENATE(VLOOKUP($B6,'[1]seznam'!$A$2:$B$269,2)," (",VLOOKUP($B6,'[1]seznam'!$A$2:$E$269,4),")"))</f>
        <v>bye</v>
      </c>
      <c r="D6" s="12"/>
      <c r="E6" s="6">
        <f>'[1]V-D 32'!Z2</f>
      </c>
      <c r="F6" s="2">
        <f>'[1]V-D 32'!V19</f>
      </c>
    </row>
    <row r="7" spans="3:6" ht="12.75">
      <c r="C7" s="2">
        <f>IF($B7="","",CONCATENATE(VLOOKUP($B7,'[1]seznam'!$A$2:$B$269,2)," (",VLOOKUP($B7,'[1]seznam'!$A$2:$E$269,4),")"))</f>
      </c>
      <c r="D7" s="13"/>
      <c r="E7" s="8"/>
      <c r="F7" s="5" t="s">
        <v>812</v>
      </c>
    </row>
    <row r="8" spans="1:6" ht="12.75">
      <c r="A8" s="2">
        <v>3</v>
      </c>
      <c r="B8" s="5">
        <f>IF(B7="","",VLOOKUP(B7,'[1]debl'!$B$1:$C$128,2,FALSE))</f>
      </c>
      <c r="C8" s="5" t="str">
        <f>IF($B8="","bye",CONCATENATE(VLOOKUP($B8,'[1]seznam'!$A$2:$B$269,2)," (",VLOOKUP($B8,'[1]seznam'!$A$2:$E$269,4),")"))</f>
        <v>bye</v>
      </c>
      <c r="D8" s="10"/>
      <c r="E8" s="8">
        <f>'[1]V-D 32'!V3</f>
      </c>
      <c r="F8" s="6">
        <f>'[1]V-D 32'!Z19</f>
      </c>
    </row>
    <row r="9" spans="3:6" ht="12.75">
      <c r="C9" s="2">
        <f>IF($B9="","",CONCATENATE(VLOOKUP($B9,'[1]seznam'!$A$2:$B$269,2)," (",VLOOKUP($B9,'[1]seznam'!$A$2:$E$269,4),")"))</f>
      </c>
      <c r="D9" s="11"/>
      <c r="E9" s="7"/>
      <c r="F9" s="8"/>
    </row>
    <row r="10" spans="1:7" ht="12.75">
      <c r="A10" s="2">
        <v>4</v>
      </c>
      <c r="B10" s="5">
        <f>IF(B9="","",VLOOKUP(B9,'[1]debl'!$B$1:$C$128,2,FALSE))</f>
      </c>
      <c r="C10" s="5" t="str">
        <f>IF($B10="","bye",CONCATENATE(VLOOKUP($B10,'[1]seznam'!$A$2:$B$269,2)," (",VLOOKUP($B10,'[1]seznam'!$A$2:$E$269,4),")"))</f>
        <v>bye</v>
      </c>
      <c r="D10" s="12"/>
      <c r="E10" s="2">
        <f>'[1]V-D 32'!Z3</f>
      </c>
      <c r="F10" s="8"/>
      <c r="G10" s="2">
        <f>'[1]V-D 32'!V28</f>
      </c>
    </row>
    <row r="11" spans="3:7" ht="12.75">
      <c r="C11" s="2">
        <f>IF($B11="","",CONCATENATE(VLOOKUP($B11,'[1]seznam'!$A$2:$B$269,2)," (",VLOOKUP($B11,'[1]seznam'!$A$2:$E$269,4),")"))</f>
      </c>
      <c r="D11" s="13"/>
      <c r="F11" s="8"/>
      <c r="G11" s="5" t="s">
        <v>812</v>
      </c>
    </row>
    <row r="12" spans="1:7" ht="12.75">
      <c r="A12" s="2">
        <v>5</v>
      </c>
      <c r="B12" s="5">
        <f>IF(B11="","",VLOOKUP(B11,'[1]debl'!$B$1:$C$128,2,FALSE))</f>
      </c>
      <c r="C12" s="5" t="str">
        <f>IF($B12="","bye",CONCATENATE(VLOOKUP($B12,'[1]seznam'!$A$2:$B$269,2)," (",VLOOKUP($B12,'[1]seznam'!$A$2:$E$269,4),")"))</f>
        <v>bye</v>
      </c>
      <c r="D12" s="10"/>
      <c r="E12" s="2">
        <f>'[1]V-D 32'!V4</f>
      </c>
      <c r="F12" s="8"/>
      <c r="G12" s="6" t="s">
        <v>834</v>
      </c>
    </row>
    <row r="13" spans="3:7" ht="12.75">
      <c r="C13" s="2">
        <f>IF($B13="","",CONCATENATE(VLOOKUP($B13,'[1]seznam'!$A$2:$B$269,2)," (",VLOOKUP($B13,'[1]seznam'!$A$2:$E$269,4),")"))</f>
      </c>
      <c r="D13" s="11"/>
      <c r="E13" s="5" t="s">
        <v>813</v>
      </c>
      <c r="F13" s="8"/>
      <c r="G13" s="8"/>
    </row>
    <row r="14" spans="1:7" ht="12.75">
      <c r="A14" s="2">
        <v>6</v>
      </c>
      <c r="B14" s="5">
        <f>IF(B13="","",VLOOKUP(B13,'[1]debl'!$B$1:$C$128,2,FALSE))</f>
      </c>
      <c r="C14" s="5" t="str">
        <f>IF($B14="","bye",CONCATENATE(VLOOKUP($B14,'[1]seznam'!$A$2:$B$269,2)," (",VLOOKUP($B14,'[1]seznam'!$A$2:$E$269,4),")"))</f>
        <v>bye</v>
      </c>
      <c r="D14" s="12"/>
      <c r="E14" s="6">
        <f>'[1]V-D 32'!Z4</f>
      </c>
      <c r="F14" s="8">
        <f>'[1]V-D 32'!V20</f>
      </c>
      <c r="G14" s="8"/>
    </row>
    <row r="15" spans="3:7" ht="12.75">
      <c r="C15" s="2">
        <f>IF($B15="","",CONCATENATE(VLOOKUP($B15,'[1]seznam'!$A$2:$B$269,2)," (",VLOOKUP($B15,'[1]seznam'!$A$2:$E$269,4),")"))</f>
      </c>
      <c r="D15" s="13"/>
      <c r="E15" s="8"/>
      <c r="F15" s="7" t="s">
        <v>814</v>
      </c>
      <c r="G15" s="8"/>
    </row>
    <row r="16" spans="1:7" ht="12.75">
      <c r="A16" s="2">
        <v>7</v>
      </c>
      <c r="B16" s="5">
        <f>IF(B15="","",VLOOKUP(B15,'[1]debl'!$B$1:$C$128,2,FALSE))</f>
      </c>
      <c r="C16" s="5" t="str">
        <f>IF($B16="","bye",CONCATENATE(VLOOKUP($B16,'[1]seznam'!$A$2:$B$269,2)," (",VLOOKUP($B16,'[1]seznam'!$A$2:$E$269,4),")"))</f>
        <v>bye</v>
      </c>
      <c r="D16" s="10"/>
      <c r="E16" s="8">
        <f>'[1]V-D 32'!V5</f>
      </c>
      <c r="F16" s="227">
        <v>41642</v>
      </c>
      <c r="G16" s="8"/>
    </row>
    <row r="17" spans="3:7" ht="12.75">
      <c r="C17" s="2">
        <f>IF($B17="","",CONCATENATE(VLOOKUP($B17,'[1]seznam'!$A$2:$B$269,2)," (",VLOOKUP($B17,'[1]seznam'!$A$2:$E$269,4),")"))</f>
      </c>
      <c r="D17" s="11"/>
      <c r="E17" s="7" t="s">
        <v>814</v>
      </c>
      <c r="G17" s="8"/>
    </row>
    <row r="18" spans="1:8" ht="12.75">
      <c r="A18" s="2">
        <v>8</v>
      </c>
      <c r="B18" s="5">
        <f>IF(B17="","",VLOOKUP(B17,'[1]debl'!$B$1:$C$128,2,FALSE))</f>
      </c>
      <c r="C18" s="5" t="str">
        <f>IF($B18="","bye",CONCATENATE(VLOOKUP($B18,'[1]seznam'!$A$2:$B$269,2)," (",VLOOKUP($B18,'[1]seznam'!$A$2:$E$269,4),")"))</f>
        <v>bye</v>
      </c>
      <c r="D18" s="12"/>
      <c r="E18" s="2">
        <f>'[1]V-D 32'!Z5</f>
      </c>
      <c r="G18" s="8"/>
      <c r="H18" s="1">
        <f>'[1]V-D 32'!V33</f>
      </c>
    </row>
    <row r="19" spans="3:8" ht="12.75">
      <c r="C19" s="2">
        <f>IF($B19="","",CONCATENATE(VLOOKUP($B19,'[1]seznam'!$A$2:$B$269,2)," (",VLOOKUP($B19,'[1]seznam'!$A$2:$E$269,4),")"))</f>
      </c>
      <c r="D19" s="13"/>
      <c r="G19" s="8"/>
      <c r="H19" s="5" t="s">
        <v>812</v>
      </c>
    </row>
    <row r="20" spans="1:8" ht="12.75">
      <c r="A20" s="2">
        <v>9</v>
      </c>
      <c r="B20" s="5">
        <f>IF(B19="","",VLOOKUP(B19,'[1]debl'!$B$1:$C$128,2,FALSE))</f>
      </c>
      <c r="C20" s="5" t="str">
        <f>IF($B20="","bye",CONCATENATE(VLOOKUP($B20,'[1]seznam'!$A$2:$B$269,2)," (",VLOOKUP($B20,'[1]seznam'!$A$2:$E$269,4),")"))</f>
        <v>bye</v>
      </c>
      <c r="D20" s="10"/>
      <c r="E20" s="2">
        <f>'[1]V-D 32'!V6</f>
      </c>
      <c r="G20" s="8"/>
      <c r="H20" s="226">
        <v>41673</v>
      </c>
    </row>
    <row r="21" spans="3:8" ht="12.75">
      <c r="C21" s="2">
        <f>IF($B21="","",CONCATENATE(VLOOKUP($B21,'[1]seznam'!$A$2:$B$269,2)," (",VLOOKUP($B21,'[1]seznam'!$A$2:$E$269,4),")"))</f>
      </c>
      <c r="D21" s="11"/>
      <c r="E21" s="5" t="s">
        <v>815</v>
      </c>
      <c r="G21" s="8"/>
      <c r="H21" s="8"/>
    </row>
    <row r="22" spans="1:8" ht="12.75">
      <c r="A22" s="2">
        <v>10</v>
      </c>
      <c r="B22" s="5">
        <f>IF(B21="","",VLOOKUP(B21,'[1]debl'!$B$1:$C$128,2,FALSE))</f>
      </c>
      <c r="C22" s="5" t="str">
        <f>IF($B22="","bye",CONCATENATE(VLOOKUP($B22,'[1]seznam'!$A$2:$B$269,2)," (",VLOOKUP($B22,'[1]seznam'!$A$2:$E$269,4),")"))</f>
        <v>bye</v>
      </c>
      <c r="D22" s="12"/>
      <c r="E22" s="6">
        <f>'[1]V-D 32'!Z6</f>
      </c>
      <c r="F22" s="2">
        <f>'[1]V-D 32'!V21</f>
      </c>
      <c r="G22" s="8"/>
      <c r="H22" s="8"/>
    </row>
    <row r="23" spans="3:8" ht="12.75">
      <c r="C23" s="2">
        <f>IF($B23="","",CONCATENATE(VLOOKUP($B23,'[1]seznam'!$A$2:$B$269,2)," (",VLOOKUP($B23,'[1]seznam'!$A$2:$E$269,4),")"))</f>
      </c>
      <c r="D23" s="13"/>
      <c r="E23" s="8"/>
      <c r="F23" s="5" t="s">
        <v>815</v>
      </c>
      <c r="G23" s="8"/>
      <c r="H23" s="8"/>
    </row>
    <row r="24" spans="1:8" ht="12.75">
      <c r="A24" s="2">
        <v>11</v>
      </c>
      <c r="B24" s="5">
        <f>IF(B23="","",VLOOKUP(B23,'[1]debl'!$B$1:$C$128,2,FALSE))</f>
      </c>
      <c r="C24" s="5" t="str">
        <f>IF($B24="","bye",CONCATENATE(VLOOKUP($B24,'[1]seznam'!$A$2:$B$269,2)," (",VLOOKUP($B24,'[1]seznam'!$A$2:$E$269,4),")"))</f>
        <v>bye</v>
      </c>
      <c r="D24" s="10"/>
      <c r="E24" s="8">
        <f>'[1]V-D 32'!V7</f>
      </c>
      <c r="F24" s="226">
        <v>41642</v>
      </c>
      <c r="G24" s="8"/>
      <c r="H24" s="8"/>
    </row>
    <row r="25" spans="3:8" ht="12.75">
      <c r="C25" s="2">
        <f>IF($B25="","",CONCATENATE(VLOOKUP($B25,'[1]seznam'!$A$2:$B$269,2)," (",VLOOKUP($B25,'[1]seznam'!$A$2:$E$269,4),")"))</f>
      </c>
      <c r="D25" s="11"/>
      <c r="E25" s="7" t="s">
        <v>816</v>
      </c>
      <c r="F25" s="8"/>
      <c r="G25" s="8"/>
      <c r="H25" s="8"/>
    </row>
    <row r="26" spans="1:8" ht="12.75">
      <c r="A26" s="2">
        <v>12</v>
      </c>
      <c r="B26" s="5">
        <f>IF(B25="","",VLOOKUP(B25,'[1]debl'!$B$1:$C$128,2,FALSE))</f>
      </c>
      <c r="C26" s="5" t="str">
        <f>IF($B26="","bye",CONCATENATE(VLOOKUP($B26,'[1]seznam'!$A$2:$B$269,2)," (",VLOOKUP($B26,'[1]seznam'!$A$2:$E$269,4),")"))</f>
        <v>bye</v>
      </c>
      <c r="D26" s="12"/>
      <c r="E26" s="2">
        <f>'[1]V-D 32'!Z7</f>
      </c>
      <c r="F26" s="8"/>
      <c r="G26" s="8">
        <f>'[1]V-D 32'!V29</f>
      </c>
      <c r="H26" s="8"/>
    </row>
    <row r="27" spans="3:8" ht="12.75">
      <c r="C27" s="2">
        <f>IF($B27="","",CONCATENATE(VLOOKUP($B27,'[1]seznam'!$A$2:$B$269,2)," (",VLOOKUP($B27,'[1]seznam'!$A$2:$E$269,4),")"))</f>
      </c>
      <c r="D27" s="13"/>
      <c r="F27" s="8"/>
      <c r="G27" s="2" t="s">
        <v>818</v>
      </c>
      <c r="H27" s="8"/>
    </row>
    <row r="28" spans="1:8" ht="12.75">
      <c r="A28" s="2">
        <v>13</v>
      </c>
      <c r="B28" s="5">
        <f>IF(B27="","",VLOOKUP(B27,'[1]debl'!$B$1:$C$128,2,FALSE))</f>
      </c>
      <c r="C28" s="5" t="str">
        <f>IF($B28="","bye",CONCATENATE(VLOOKUP($B28,'[1]seznam'!$A$2:$B$269,2)," (",VLOOKUP($B28,'[1]seznam'!$A$2:$E$269,4),")"))</f>
        <v>bye</v>
      </c>
      <c r="D28" s="10"/>
      <c r="E28" s="2">
        <f>'[1]V-D 32'!V8</f>
      </c>
      <c r="F28" s="8"/>
      <c r="G28" s="227">
        <v>41673</v>
      </c>
      <c r="H28" s="8"/>
    </row>
    <row r="29" spans="3:8" ht="12.75">
      <c r="C29" s="2">
        <f>IF($B29="","",CONCATENATE(VLOOKUP($B29,'[1]seznam'!$A$2:$B$269,2)," (",VLOOKUP($B29,'[1]seznam'!$A$2:$E$269,4),")"))</f>
      </c>
      <c r="D29" s="11"/>
      <c r="E29" s="5" t="s">
        <v>817</v>
      </c>
      <c r="F29" s="8"/>
      <c r="H29" s="8"/>
    </row>
    <row r="30" spans="1:8" ht="12.75">
      <c r="A30" s="2">
        <v>14</v>
      </c>
      <c r="B30" s="5">
        <f>IF(B29="","",VLOOKUP(B29,'[1]debl'!$B$1:$C$128,2,FALSE))</f>
      </c>
      <c r="C30" s="5" t="str">
        <f>IF($B30="","bye",CONCATENATE(VLOOKUP($B30,'[1]seznam'!$A$2:$B$269,2)," (",VLOOKUP($B30,'[1]seznam'!$A$2:$E$269,4),")"))</f>
        <v>bye</v>
      </c>
      <c r="D30" s="12"/>
      <c r="E30" s="6">
        <f>'[1]V-D 32'!Z8</f>
      </c>
      <c r="F30" s="8">
        <f>'[1]V-D 32'!V22</f>
      </c>
      <c r="H30" s="8"/>
    </row>
    <row r="31" spans="3:8" ht="12.75">
      <c r="C31" s="2">
        <f>IF($B31="","",CONCATENATE(VLOOKUP($B31,'[1]seznam'!$A$2:$B$269,2)," (",VLOOKUP($B31,'[1]seznam'!$A$2:$E$269,4),")"))</f>
      </c>
      <c r="D31" s="13"/>
      <c r="E31" s="8"/>
      <c r="F31" s="2" t="s">
        <v>818</v>
      </c>
      <c r="H31" s="8"/>
    </row>
    <row r="32" spans="1:8" ht="12.75">
      <c r="A32" s="2">
        <v>15</v>
      </c>
      <c r="B32" s="5">
        <f>IF(B31="","",VLOOKUP(B31,'[1]debl'!$B$1:$C$128,2,FALSE))</f>
      </c>
      <c r="C32" s="5" t="str">
        <f>IF($B32="","bye",CONCATENATE(VLOOKUP($B32,'[1]seznam'!$A$2:$B$269,2)," (",VLOOKUP($B32,'[1]seznam'!$A$2:$E$269,4),")"))</f>
        <v>bye</v>
      </c>
      <c r="D32" s="10"/>
      <c r="E32" s="8">
        <f>'[1]V-D 32'!V9</f>
      </c>
      <c r="F32" s="2" t="s">
        <v>834</v>
      </c>
      <c r="H32" s="8"/>
    </row>
    <row r="33" spans="3:8" ht="12.75">
      <c r="C33" s="2">
        <f>IF($B33="","",CONCATENATE(VLOOKUP($B33,'[1]seznam'!$A$2:$B$269,2)," (",VLOOKUP($B33,'[1]seznam'!$A$2:$E$269,4),")"))</f>
      </c>
      <c r="D33" s="11"/>
      <c r="E33" s="7">
        <f>'[1]V-D 32'!X9</f>
      </c>
      <c r="H33" s="8"/>
    </row>
    <row r="34" spans="1:8" ht="12.75">
      <c r="A34" s="2">
        <v>16</v>
      </c>
      <c r="B34" s="5">
        <f>IF(B33="","",VLOOKUP(B33,'[1]debl'!$B$1:$C$128,2,FALSE))</f>
      </c>
      <c r="C34" s="5" t="str">
        <f>IF($B34="","bye",CONCATENATE(VLOOKUP($B34,'[1]seznam'!$A$2:$B$269,2)," (",VLOOKUP($B34,'[1]seznam'!$A$2:$E$269,4),")"))</f>
        <v>bye</v>
      </c>
      <c r="D34" s="12"/>
      <c r="E34" s="2" t="s">
        <v>818</v>
      </c>
      <c r="H34" s="224">
        <f>'[1]V-D 32'!V36</f>
      </c>
    </row>
    <row r="35" spans="3:8" ht="12.75">
      <c r="C35" s="2">
        <f>IF($B35="","",CONCATENATE(VLOOKUP($B35,'[1]seznam'!$A$2:$B$269,2)," (",VLOOKUP($B35,'[1]seznam'!$A$2:$E$269,4),")"))</f>
      </c>
      <c r="D35" s="13"/>
      <c r="H35" s="7" t="s">
        <v>826</v>
      </c>
    </row>
    <row r="36" spans="1:8" ht="12.75">
      <c r="A36" s="2">
        <v>17</v>
      </c>
      <c r="B36" s="5">
        <f>IF(B35="","",VLOOKUP(B35,'[1]debl'!$B$1:$C$128,2,FALSE))</f>
      </c>
      <c r="C36" s="5" t="str">
        <f>IF($B36="","bye",CONCATENATE(VLOOKUP($B36,'[1]seznam'!$A$2:$B$269,2)," (",VLOOKUP($B36,'[1]seznam'!$A$2:$E$269,4),")"))</f>
        <v>bye</v>
      </c>
      <c r="D36" s="10"/>
      <c r="E36" s="2">
        <f>'[1]V-D 32'!V10</f>
      </c>
      <c r="H36" s="228">
        <v>41642</v>
      </c>
    </row>
    <row r="37" spans="3:8" ht="12.75">
      <c r="C37" s="2">
        <f>IF($B37="","",CONCATENATE(VLOOKUP($B37,'[1]seznam'!$A$2:$B$269,2)," (",VLOOKUP($B37,'[1]seznam'!$A$2:$E$269,4),")"))</f>
      </c>
      <c r="D37" s="11"/>
      <c r="E37" s="5" t="s">
        <v>819</v>
      </c>
      <c r="H37" s="8"/>
    </row>
    <row r="38" spans="1:8" ht="12.75">
      <c r="A38" s="2">
        <v>18</v>
      </c>
      <c r="B38" s="5">
        <f>IF(B37="","",VLOOKUP(B37,'[1]debl'!$B$1:$C$128,2,FALSE))</f>
      </c>
      <c r="C38" s="5" t="str">
        <f>IF($B38="","bye",CONCATENATE(VLOOKUP($B38,'[1]seznam'!$A$2:$B$269,2)," (",VLOOKUP($B38,'[1]seznam'!$A$2:$E$269,4),")"))</f>
        <v>bye</v>
      </c>
      <c r="D38" s="12"/>
      <c r="E38" s="6">
        <f>'[1]V-D 32'!Z10</f>
      </c>
      <c r="F38" s="2">
        <f>'[1]V-D 32'!V23</f>
      </c>
      <c r="H38" s="8"/>
    </row>
    <row r="39" spans="3:8" ht="12.75">
      <c r="C39" s="2">
        <f>IF($B39="","",CONCATENATE(VLOOKUP($B39,'[1]seznam'!$A$2:$B$269,2)," (",VLOOKUP($B39,'[1]seznam'!$A$2:$E$269,4),")"))</f>
      </c>
      <c r="D39" s="13"/>
      <c r="E39" s="8"/>
      <c r="F39" s="5" t="s">
        <v>819</v>
      </c>
      <c r="H39" s="8"/>
    </row>
    <row r="40" spans="1:8" ht="12.75">
      <c r="A40" s="2">
        <v>19</v>
      </c>
      <c r="B40" s="5">
        <f>IF(B39="","",VLOOKUP(B39,'[1]debl'!$B$1:$C$128,2,FALSE))</f>
      </c>
      <c r="C40" s="5" t="str">
        <f>IF($B40="","bye",CONCATENATE(VLOOKUP($B40,'[1]seznam'!$A$2:$B$269,2)," (",VLOOKUP($B40,'[1]seznam'!$A$2:$E$269,4),")"))</f>
        <v>bye</v>
      </c>
      <c r="D40" s="10"/>
      <c r="E40" s="8">
        <f>'[1]V-D 32'!V11</f>
      </c>
      <c r="F40" s="226">
        <v>41642</v>
      </c>
      <c r="H40" s="8"/>
    </row>
    <row r="41" spans="3:8" ht="12.75">
      <c r="C41" s="2">
        <f>IF($B41="","",CONCATENATE(VLOOKUP($B41,'[1]seznam'!$A$2:$B$269,2)," (",VLOOKUP($B41,'[1]seznam'!$A$2:$E$269,4),")"))</f>
      </c>
      <c r="D41" s="11"/>
      <c r="E41" s="7" t="s">
        <v>820</v>
      </c>
      <c r="F41" s="8"/>
      <c r="H41" s="8"/>
    </row>
    <row r="42" spans="1:8" ht="12.75">
      <c r="A42" s="2">
        <v>20</v>
      </c>
      <c r="B42" s="5">
        <f>IF(B41="","",VLOOKUP(B41,'[1]debl'!$B$1:$C$128,2,FALSE))</f>
      </c>
      <c r="C42" s="5" t="str">
        <f>IF($B42="","bye",CONCATENATE(VLOOKUP($B42,'[1]seznam'!$A$2:$B$269,2)," (",VLOOKUP($B42,'[1]seznam'!$A$2:$E$269,4),")"))</f>
        <v>bye</v>
      </c>
      <c r="D42" s="12"/>
      <c r="E42" s="2">
        <f>'[1]V-D 32'!Z11</f>
      </c>
      <c r="F42" s="8"/>
      <c r="G42" s="2">
        <f>'[1]V-D 32'!V30</f>
      </c>
      <c r="H42" s="8"/>
    </row>
    <row r="43" spans="3:8" ht="12.75">
      <c r="C43" s="2">
        <f>IF($B43="","",CONCATENATE(VLOOKUP($B43,'[1]seznam'!$A$2:$B$269,2)," (",VLOOKUP($B43,'[1]seznam'!$A$2:$E$269,4),")"))</f>
      </c>
      <c r="D43" s="13"/>
      <c r="F43" s="8"/>
      <c r="G43" s="5" t="s">
        <v>819</v>
      </c>
      <c r="H43" s="8"/>
    </row>
    <row r="44" spans="1:8" ht="12.75">
      <c r="A44" s="2">
        <v>21</v>
      </c>
      <c r="B44" s="5">
        <f>IF(B43="","",VLOOKUP(B43,'[1]debl'!$B$1:$C$128,2,FALSE))</f>
      </c>
      <c r="C44" s="5" t="str">
        <f>IF($B44="","bye",CONCATENATE(VLOOKUP($B44,'[1]seznam'!$A$2:$B$269,2)," (",VLOOKUP($B44,'[1]seznam'!$A$2:$E$269,4),")"))</f>
        <v>bye</v>
      </c>
      <c r="D44" s="10"/>
      <c r="E44" s="2">
        <f>'[1]V-D 32'!V12</f>
      </c>
      <c r="F44" s="8"/>
      <c r="G44" s="6" t="s">
        <v>834</v>
      </c>
      <c r="H44" s="8"/>
    </row>
    <row r="45" spans="3:8" ht="12.75">
      <c r="C45" s="2">
        <f>IF($B45="","",CONCATENATE(VLOOKUP($B45,'[1]seznam'!$A$2:$B$269,2)," (",VLOOKUP($B45,'[1]seznam'!$A$2:$E$269,4),")"))</f>
      </c>
      <c r="D45" s="11"/>
      <c r="E45" s="5" t="s">
        <v>821</v>
      </c>
      <c r="F45" s="8"/>
      <c r="G45" s="8"/>
      <c r="H45" s="8"/>
    </row>
    <row r="46" spans="1:8" ht="12.75">
      <c r="A46" s="2">
        <v>22</v>
      </c>
      <c r="B46" s="5">
        <f>IF(B45="","",VLOOKUP(B45,'[1]debl'!$B$1:$C$128,2,FALSE))</f>
      </c>
      <c r="C46" s="5" t="str">
        <f>IF($B46="","bye",CONCATENATE(VLOOKUP($B46,'[1]seznam'!$A$2:$B$269,2)," (",VLOOKUP($B46,'[1]seznam'!$A$2:$E$269,4),")"))</f>
        <v>bye</v>
      </c>
      <c r="D46" s="12"/>
      <c r="E46" s="6">
        <f>'[1]V-D 32'!Z12</f>
      </c>
      <c r="F46" s="8">
        <f>'[1]V-D 32'!V24</f>
      </c>
      <c r="G46" s="8"/>
      <c r="H46" s="8"/>
    </row>
    <row r="47" spans="3:8" ht="12.75">
      <c r="C47" s="2">
        <f>IF($B47="","",CONCATENATE(VLOOKUP($B47,'[1]seznam'!$A$2:$B$269,2)," (",VLOOKUP($B47,'[1]seznam'!$A$2:$E$269,4),")"))</f>
      </c>
      <c r="D47" s="13"/>
      <c r="E47" s="8"/>
      <c r="F47" s="7" t="s">
        <v>822</v>
      </c>
      <c r="G47" s="8"/>
      <c r="H47" s="8"/>
    </row>
    <row r="48" spans="1:8" ht="12.75">
      <c r="A48" s="2">
        <v>23</v>
      </c>
      <c r="B48" s="5">
        <f>IF(B47="","",VLOOKUP(B47,'[1]debl'!$B$1:$C$128,2,FALSE))</f>
      </c>
      <c r="C48" s="5" t="str">
        <f>IF($B48="","bye",CONCATENATE(VLOOKUP($B48,'[1]seznam'!$A$2:$B$269,2)," (",VLOOKUP($B48,'[1]seznam'!$A$2:$E$269,4),")"))</f>
        <v>bye</v>
      </c>
      <c r="D48" s="10"/>
      <c r="E48" s="8">
        <f>'[1]V-D 32'!V13</f>
      </c>
      <c r="F48" s="227">
        <v>41673</v>
      </c>
      <c r="G48" s="8"/>
      <c r="H48" s="8"/>
    </row>
    <row r="49" spans="3:8" ht="12.75">
      <c r="C49" s="2">
        <f>IF($B49="","",CONCATENATE(VLOOKUP($B49,'[1]seznam'!$A$2:$B$269,2)," (",VLOOKUP($B49,'[1]seznam'!$A$2:$E$269,4),")"))</f>
      </c>
      <c r="D49" s="11"/>
      <c r="E49" s="7" t="s">
        <v>822</v>
      </c>
      <c r="G49" s="8"/>
      <c r="H49" s="8"/>
    </row>
    <row r="50" spans="1:8" ht="12.75">
      <c r="A50" s="2">
        <v>24</v>
      </c>
      <c r="B50" s="5">
        <f>IF(B49="","",VLOOKUP(B49,'[1]debl'!$B$1:$C$128,2,FALSE))</f>
      </c>
      <c r="C50" s="5" t="str">
        <f>IF($B50="","bye",CONCATENATE(VLOOKUP($B50,'[1]seznam'!$A$2:$B$269,2)," (",VLOOKUP($B50,'[1]seznam'!$A$2:$E$269,4),")"))</f>
        <v>bye</v>
      </c>
      <c r="D50" s="12"/>
      <c r="E50" s="2">
        <f>'[1]V-D 32'!Z13</f>
      </c>
      <c r="G50" s="8"/>
      <c r="H50" s="224">
        <f>'[1]V-D 32'!V34</f>
      </c>
    </row>
    <row r="51" spans="3:8" ht="12.75">
      <c r="C51" s="2">
        <f>IF($B51="","",CONCATENATE(VLOOKUP($B51,'[1]seznam'!$A$2:$B$269,2)," (",VLOOKUP($B51,'[1]seznam'!$A$2:$E$269,4),")"))</f>
      </c>
      <c r="D51" s="13"/>
      <c r="G51" s="8"/>
      <c r="H51" s="7" t="s">
        <v>826</v>
      </c>
    </row>
    <row r="52" spans="1:8" ht="12.75">
      <c r="A52" s="2">
        <v>25</v>
      </c>
      <c r="B52" s="5">
        <f>IF(B51="","",VLOOKUP(B51,'[1]debl'!$B$1:$C$128,2,FALSE))</f>
      </c>
      <c r="C52" s="5" t="str">
        <f>IF($B52="","bye",CONCATENATE(VLOOKUP($B52,'[1]seznam'!$A$2:$B$269,2)," (",VLOOKUP($B52,'[1]seznam'!$A$2:$E$269,4),")"))</f>
        <v>bye</v>
      </c>
      <c r="D52" s="10"/>
      <c r="E52" s="2">
        <f>'[1]V-D 32'!V14</f>
      </c>
      <c r="G52" s="8"/>
      <c r="H52" s="227">
        <v>41642</v>
      </c>
    </row>
    <row r="53" spans="3:7" ht="12.75">
      <c r="C53" s="2">
        <f>IF($B53="","",CONCATENATE(VLOOKUP($B53,'[1]seznam'!$A$2:$B$269,2)," (",VLOOKUP($B53,'[1]seznam'!$A$2:$E$269,4),")"))</f>
      </c>
      <c r="D53" s="11"/>
      <c r="E53" s="5" t="s">
        <v>823</v>
      </c>
      <c r="G53" s="8"/>
    </row>
    <row r="54" spans="1:7" ht="12.75">
      <c r="A54" s="2">
        <v>26</v>
      </c>
      <c r="B54" s="5">
        <f>IF(B53="","",VLOOKUP(B53,'[1]debl'!$B$1:$C$128,2,FALSE))</f>
      </c>
      <c r="C54" s="5" t="str">
        <f>IF($B54="","bye",CONCATENATE(VLOOKUP($B54,'[1]seznam'!$A$2:$B$269,2)," (",VLOOKUP($B54,'[1]seznam'!$A$2:$E$269,4),")"))</f>
        <v>bye</v>
      </c>
      <c r="D54" s="12"/>
      <c r="E54" s="6">
        <f>'[1]V-D 32'!Z14</f>
      </c>
      <c r="F54" s="2">
        <f>'[1]V-D 32'!V25</f>
      </c>
      <c r="G54" s="8"/>
    </row>
    <row r="55" spans="3:7" ht="12.75">
      <c r="C55" s="2">
        <f>IF($B55="","",CONCATENATE(VLOOKUP($B55,'[1]seznam'!$A$2:$B$269,2)," (",VLOOKUP($B55,'[1]seznam'!$A$2:$E$269,4),")"))</f>
      </c>
      <c r="D55" s="13"/>
      <c r="E55" s="8"/>
      <c r="F55" s="5" t="s">
        <v>823</v>
      </c>
      <c r="G55" s="8"/>
    </row>
    <row r="56" spans="1:7" ht="12.75">
      <c r="A56" s="2">
        <v>27</v>
      </c>
      <c r="B56" s="5">
        <f>IF(B55="","",VLOOKUP(B55,'[1]debl'!$B$1:$C$128,2,FALSE))</f>
      </c>
      <c r="C56" s="5" t="str">
        <f>IF($B56="","bye",CONCATENATE(VLOOKUP($B56,'[1]seznam'!$A$2:$B$269,2)," (",VLOOKUP($B56,'[1]seznam'!$A$2:$E$269,4),")"))</f>
        <v>bye</v>
      </c>
      <c r="D56" s="10"/>
      <c r="E56" s="8">
        <f>'[1]V-D 32'!V15</f>
      </c>
      <c r="F56" s="226">
        <v>41642</v>
      </c>
      <c r="G56" s="8"/>
    </row>
    <row r="57" spans="3:7" ht="12.75">
      <c r="C57" s="2">
        <f>IF($B57="","",CONCATENATE(VLOOKUP($B57,'[1]seznam'!$A$2:$B$269,2)," (",VLOOKUP($B57,'[1]seznam'!$A$2:$E$269,4),")"))</f>
      </c>
      <c r="D57" s="11"/>
      <c r="E57" s="7" t="s">
        <v>824</v>
      </c>
      <c r="F57" s="8"/>
      <c r="G57" s="8"/>
    </row>
    <row r="58" spans="1:7" ht="12.75">
      <c r="A58" s="2">
        <v>28</v>
      </c>
      <c r="B58" s="5">
        <f>IF(B57="","",VLOOKUP(B57,'[1]debl'!$B$1:$C$128,2,FALSE))</f>
      </c>
      <c r="C58" s="5" t="str">
        <f>IF($B58="","bye",CONCATENATE(VLOOKUP($B58,'[1]seznam'!$A$2:$B$269,2)," (",VLOOKUP($B58,'[1]seznam'!$A$2:$E$269,4),")"))</f>
        <v>bye</v>
      </c>
      <c r="D58" s="12"/>
      <c r="E58" s="2">
        <f>'[1]V-D 32'!Z15</f>
      </c>
      <c r="F58" s="8"/>
      <c r="G58" s="8">
        <f>'[1]V-D 32'!V31</f>
      </c>
    </row>
    <row r="59" spans="3:7" ht="12.75">
      <c r="C59" s="2">
        <f>IF($B59="","",CONCATENATE(VLOOKUP($B59,'[1]seznam'!$A$2:$B$269,2)," (",VLOOKUP($B59,'[1]seznam'!$A$2:$E$269,4),")"))</f>
      </c>
      <c r="D59" s="13"/>
      <c r="F59" s="8"/>
      <c r="G59" s="7" t="s">
        <v>826</v>
      </c>
    </row>
    <row r="60" spans="1:7" ht="12.75">
      <c r="A60" s="2">
        <v>29</v>
      </c>
      <c r="B60" s="5">
        <f>IF(B59="","",VLOOKUP(B59,'[1]debl'!$B$1:$C$128,2,FALSE))</f>
      </c>
      <c r="C60" s="5" t="str">
        <f>IF($B60="","bye",CONCATENATE(VLOOKUP($B60,'[1]seznam'!$A$2:$B$269,2)," (",VLOOKUP($B60,'[1]seznam'!$A$2:$E$269,4),")"))</f>
        <v>bye</v>
      </c>
      <c r="D60" s="10"/>
      <c r="E60" s="2">
        <f>'[1]V-D 32'!V16</f>
      </c>
      <c r="F60" s="8"/>
      <c r="G60" s="227">
        <v>41642</v>
      </c>
    </row>
    <row r="61" spans="3:6" ht="12.75">
      <c r="C61" s="2">
        <f>IF($B61="","",CONCATENATE(VLOOKUP($B61,'[1]seznam'!$A$2:$B$269,2)," (",VLOOKUP($B61,'[1]seznam'!$A$2:$E$269,4),")"))</f>
      </c>
      <c r="D61" s="11"/>
      <c r="E61" s="5" t="s">
        <v>825</v>
      </c>
      <c r="F61" s="8"/>
    </row>
    <row r="62" spans="1:6" ht="12.75">
      <c r="A62" s="2">
        <v>30</v>
      </c>
      <c r="B62" s="5">
        <f>IF(B61="","",VLOOKUP(B61,'[1]debl'!$B$1:$C$128,2,FALSE))</f>
      </c>
      <c r="C62" s="5" t="str">
        <f>IF($B62="","bye",CONCATENATE(VLOOKUP($B62,'[1]seznam'!$A$2:$B$269,2)," (",VLOOKUP($B62,'[1]seznam'!$A$2:$E$269,4),")"))</f>
        <v>bye</v>
      </c>
      <c r="D62" s="12"/>
      <c r="E62" s="6">
        <f>'[1]V-D 32'!Z16</f>
      </c>
      <c r="F62" s="8">
        <f>'[1]V-D 32'!V26</f>
      </c>
    </row>
    <row r="63" spans="3:6" ht="12.75">
      <c r="C63" s="2">
        <f>IF($B63="","",CONCATENATE(VLOOKUP($B63,'[1]seznam'!$A$2:$B$269,2)," (",VLOOKUP($B63,'[1]seznam'!$A$2:$E$269,4),")"))</f>
      </c>
      <c r="D63" s="13"/>
      <c r="E63" s="8"/>
      <c r="F63" s="223">
        <f>'[1]V-D 32'!X26</f>
      </c>
    </row>
    <row r="64" spans="1:6" ht="12.75">
      <c r="A64" s="2">
        <v>31</v>
      </c>
      <c r="B64" s="5">
        <f>IF(B63="","",VLOOKUP(B63,'[1]debl'!$B$1:$C$128,2,FALSE))</f>
      </c>
      <c r="C64" s="5" t="str">
        <f>IF($B64="","bye",CONCATENATE(VLOOKUP($B64,'[1]seznam'!$A$2:$B$269,2)," (",VLOOKUP($B64,'[1]seznam'!$A$2:$E$269,4),")"))</f>
        <v>bye</v>
      </c>
      <c r="D64" s="10"/>
      <c r="E64" s="8">
        <f>'[1]V-D 32'!V17</f>
      </c>
      <c r="F64" s="7" t="s">
        <v>826</v>
      </c>
    </row>
    <row r="65" spans="3:6" ht="12.75">
      <c r="C65" s="2">
        <f>IF($B65="","",CONCATENATE(VLOOKUP($B65,'[1]seznam'!$A$2:$B$269,2)," (",VLOOKUP($B65,'[1]seznam'!$A$2:$E$269,4),")"))</f>
      </c>
      <c r="D65" s="11"/>
      <c r="E65" s="7" t="s">
        <v>826</v>
      </c>
      <c r="F65" s="227">
        <v>41642</v>
      </c>
    </row>
    <row r="66" spans="1:5" ht="12.75">
      <c r="A66" s="2">
        <v>32</v>
      </c>
      <c r="B66" s="5">
        <f>IF(B65="","",VLOOKUP(B65,'[1]debl'!$B$1:$C$128,2,FALSE))</f>
      </c>
      <c r="C66" s="5" t="str">
        <f>IF($B66="","bye",CONCATENATE(VLOOKUP($B66,'[1]seznam'!$A$2:$B$269,2)," (",VLOOKUP($B66,'[1]seznam'!$A$2:$E$269,4),")"))</f>
        <v>bye</v>
      </c>
      <c r="D66" s="12"/>
      <c r="E66" s="2">
        <f>'[1]V-D 32'!Z17</f>
      </c>
    </row>
    <row r="67" ht="12.75">
      <c r="D67" s="225"/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fitToHeight="0" horizontalDpi="600" verticalDpi="600" orientation="portrait" paperSize="9" scale="84" r:id="rId1"/>
  <rowBreaks count="1" manualBreakCount="1">
    <brk id="6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7" width="31.375" style="2" customWidth="1"/>
    <col min="8" max="16384" width="9.125" style="2" customWidth="1"/>
  </cols>
  <sheetData>
    <row r="1" spans="2:7" ht="27" customHeight="1">
      <c r="B1" s="3" t="str">
        <f>'[2]úvod'!C6</f>
        <v>reg.přebor RSST Náchod</v>
      </c>
      <c r="G1" s="84" t="s">
        <v>95</v>
      </c>
    </row>
    <row r="2" spans="2:7" ht="21" customHeight="1">
      <c r="B2" s="78" t="s">
        <v>82</v>
      </c>
      <c r="G2" s="18" t="str">
        <f>CONCATENATE("MIX ",C8," - dospělí")</f>
        <v>MIX  - dospělí</v>
      </c>
    </row>
    <row r="3" spans="4:7" ht="13.5">
      <c r="D3" s="4"/>
      <c r="G3" s="80" t="str">
        <f>'[2]úvod'!C7</f>
        <v>4.1.2014</v>
      </c>
    </row>
    <row r="4" spans="4:7" ht="13.5">
      <c r="D4" s="4"/>
      <c r="G4" s="80"/>
    </row>
    <row r="5" spans="1:3" ht="26.25" customHeight="1">
      <c r="A5" s="2">
        <v>1</v>
      </c>
      <c r="B5" s="5"/>
      <c r="C5" s="5" t="s">
        <v>850</v>
      </c>
    </row>
    <row r="6" spans="4:5" ht="26.25" customHeight="1">
      <c r="D6" s="11"/>
      <c r="E6" s="5" t="s">
        <v>850</v>
      </c>
    </row>
    <row r="7" spans="1:5" ht="26.25" customHeight="1">
      <c r="A7" s="2">
        <v>2</v>
      </c>
      <c r="B7" s="5"/>
      <c r="C7" s="5" t="s">
        <v>851</v>
      </c>
      <c r="D7" s="12"/>
      <c r="E7" s="6" t="s">
        <v>852</v>
      </c>
    </row>
    <row r="8" spans="4:6" ht="26.25" customHeight="1">
      <c r="D8" s="13"/>
      <c r="E8" s="8"/>
      <c r="F8" s="5" t="s">
        <v>850</v>
      </c>
    </row>
    <row r="9" spans="1:6" ht="26.25" customHeight="1">
      <c r="A9" s="2">
        <v>3</v>
      </c>
      <c r="B9" s="5"/>
      <c r="C9" s="5" t="s">
        <v>853</v>
      </c>
      <c r="D9" s="10"/>
      <c r="E9" s="8"/>
      <c r="F9" s="6" t="s">
        <v>852</v>
      </c>
    </row>
    <row r="10" spans="4:6" ht="26.25" customHeight="1">
      <c r="D10" s="11"/>
      <c r="E10" s="5" t="s">
        <v>854</v>
      </c>
      <c r="F10" s="8"/>
    </row>
    <row r="11" spans="1:6" ht="26.25" customHeight="1">
      <c r="A11" s="2">
        <v>4</v>
      </c>
      <c r="B11" s="5"/>
      <c r="C11" s="5" t="s">
        <v>854</v>
      </c>
      <c r="D11" s="12"/>
      <c r="E11" s="2" t="s">
        <v>852</v>
      </c>
      <c r="F11" s="8"/>
    </row>
    <row r="12" spans="4:7" ht="26.25" customHeight="1">
      <c r="D12" s="13"/>
      <c r="F12" s="8"/>
      <c r="G12" s="5" t="s">
        <v>850</v>
      </c>
    </row>
    <row r="13" spans="1:7" ht="26.25" customHeight="1">
      <c r="A13" s="2">
        <v>5</v>
      </c>
      <c r="B13" s="5"/>
      <c r="C13" s="5" t="s">
        <v>855</v>
      </c>
      <c r="D13" s="10"/>
      <c r="F13" s="8"/>
      <c r="G13" s="229">
        <v>41642</v>
      </c>
    </row>
    <row r="14" spans="4:7" ht="26.25" customHeight="1">
      <c r="D14" s="11"/>
      <c r="E14" s="5" t="s">
        <v>855</v>
      </c>
      <c r="F14" s="8"/>
      <c r="G14" s="230"/>
    </row>
    <row r="15" spans="1:7" ht="26.25" customHeight="1">
      <c r="A15" s="2">
        <v>6</v>
      </c>
      <c r="B15" s="5"/>
      <c r="C15" s="5" t="s">
        <v>856</v>
      </c>
      <c r="D15" s="12"/>
      <c r="E15" s="6" t="s">
        <v>852</v>
      </c>
      <c r="F15" s="8"/>
      <c r="G15" s="230"/>
    </row>
    <row r="16" spans="4:7" ht="26.25" customHeight="1">
      <c r="D16" s="13"/>
      <c r="E16" s="8"/>
      <c r="F16" s="5" t="s">
        <v>855</v>
      </c>
      <c r="G16" s="230"/>
    </row>
    <row r="17" spans="1:7" ht="26.25" customHeight="1">
      <c r="A17" s="2">
        <v>7</v>
      </c>
      <c r="B17" s="5"/>
      <c r="C17" s="5" t="s">
        <v>857</v>
      </c>
      <c r="D17" s="10"/>
      <c r="E17" s="8"/>
      <c r="F17" s="227">
        <v>41642</v>
      </c>
      <c r="G17" s="230"/>
    </row>
    <row r="18" spans="4:7" ht="26.25" customHeight="1">
      <c r="D18" s="11"/>
      <c r="E18" s="5" t="s">
        <v>858</v>
      </c>
      <c r="G18" s="230"/>
    </row>
    <row r="19" spans="1:7" ht="26.25" customHeight="1">
      <c r="A19" s="2">
        <v>8</v>
      </c>
      <c r="B19" s="5"/>
      <c r="C19" s="5" t="s">
        <v>858</v>
      </c>
      <c r="D19" s="12"/>
      <c r="E19" s="227">
        <v>41673</v>
      </c>
      <c r="G19" s="230"/>
    </row>
    <row r="20" spans="4:7" ht="15" customHeight="1">
      <c r="D20" s="13"/>
      <c r="G20" s="230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8" width="31.375" style="2" customWidth="1"/>
    <col min="9" max="16384" width="9.125" style="2" customWidth="1"/>
  </cols>
  <sheetData>
    <row r="1" spans="2:8" ht="27" customHeight="1">
      <c r="B1" s="3" t="str">
        <f>'[2]úvod'!C6</f>
        <v>reg.přebor RSST Náchod</v>
      </c>
      <c r="H1" s="84" t="s">
        <v>95</v>
      </c>
    </row>
    <row r="2" spans="2:8" ht="21" customHeight="1">
      <c r="B2" s="78" t="s">
        <v>82</v>
      </c>
      <c r="H2" s="18" t="str">
        <f>CONCATENATE("Dvouhra ",'[2]úvod'!C8," - útěcha")</f>
        <v>Dvouhra útěcha muži - útěcha</v>
      </c>
    </row>
    <row r="3" spans="4:8" ht="13.5">
      <c r="D3" s="4"/>
      <c r="H3" s="80" t="str">
        <f>'[2]úvod'!C7</f>
        <v>4.1.2014</v>
      </c>
    </row>
    <row r="4" spans="1:3" ht="15" customHeight="1">
      <c r="A4" s="2">
        <v>1</v>
      </c>
      <c r="B4" s="5">
        <v>17</v>
      </c>
      <c r="C4" s="5" t="str">
        <f>IF($B4="","bye",CONCATENATE(VLOOKUP($B4,'[2]seznam'!$A$2:$E$269,2)," (",VLOOKUP($B4,'[2]seznam'!$A$2:$E$269,4),")"))</f>
        <v>Barták Zdeněk (Nové Město n. Met. TTC)</v>
      </c>
    </row>
    <row r="5" spans="4:5" ht="15" customHeight="1">
      <c r="D5" s="11"/>
      <c r="E5" s="5" t="str">
        <f>'[2]útěchy   výsledky'!P2</f>
        <v>Barták Zdeněk</v>
      </c>
    </row>
    <row r="6" spans="1:5" ht="15" customHeight="1">
      <c r="A6" s="2">
        <v>2</v>
      </c>
      <c r="B6" s="5"/>
      <c r="C6" s="5" t="str">
        <f>IF($B6="","bye",CONCATENATE(VLOOKUP($B6,'[2]seznam'!$A$2:$E$269,2)," (",VLOOKUP($B6,'[2]seznam'!$A$2:$E$269,4),")"))</f>
        <v>bye</v>
      </c>
      <c r="D6" s="12"/>
      <c r="E6" s="6" t="str">
        <f>'[2]útěchy   výsledky'!R2</f>
        <v>3:0 (,,)</v>
      </c>
    </row>
    <row r="7" spans="4:6" ht="15" customHeight="1">
      <c r="D7" s="13"/>
      <c r="E7" s="8"/>
      <c r="F7" s="19" t="str">
        <f>'[2]útěchy   výsledky'!P11</f>
        <v>Barták Zdeněk</v>
      </c>
    </row>
    <row r="8" spans="1:6" ht="15" customHeight="1">
      <c r="A8" s="2">
        <v>3</v>
      </c>
      <c r="B8" s="5">
        <v>12</v>
      </c>
      <c r="C8" s="5" t="str">
        <f>IF($B8="","bye",CONCATENATE(VLOOKUP($B8,'[2]seznam'!$A$2:$E$269,2)," (",VLOOKUP($B8,'[2]seznam'!$A$2:$E$269,4),")"))</f>
        <v>Holeček Petr (Meziměstí Lokomotiva)</v>
      </c>
      <c r="D8" s="10"/>
      <c r="E8" s="8"/>
      <c r="F8" s="6" t="str">
        <f>'[2]útěchy   výsledky'!R11</f>
        <v>3:1 (,,,)</v>
      </c>
    </row>
    <row r="9" spans="4:6" ht="15" customHeight="1">
      <c r="D9" s="11"/>
      <c r="E9" s="7" t="str">
        <f>'[2]útěchy   výsledky'!P3</f>
        <v>Divecký Jan</v>
      </c>
      <c r="F9" s="8"/>
    </row>
    <row r="10" spans="1:6" ht="15" customHeight="1">
      <c r="A10" s="2">
        <v>4</v>
      </c>
      <c r="B10" s="5">
        <v>19</v>
      </c>
      <c r="C10" s="5" t="str">
        <f>IF($B10="","bye",CONCATENATE(VLOOKUP($B10,'[2]seznam'!$A$2:$E$269,2)," (",VLOOKUP($B10,'[2]seznam'!$A$2:$E$269,4),")"))</f>
        <v>Divecký Jan (Jaroměř - Josefov Sokol)</v>
      </c>
      <c r="D10" s="12"/>
      <c r="E10" s="2" t="str">
        <f>'[2]útěchy   výsledky'!R3</f>
        <v>3:1 (0,0,0,0)</v>
      </c>
      <c r="F10" s="8"/>
    </row>
    <row r="11" spans="4:7" ht="15" customHeight="1">
      <c r="D11" s="13"/>
      <c r="F11" s="8"/>
      <c r="G11" s="19" t="str">
        <f>'[2]útěchy   výsledky'!P16</f>
        <v>Divecky Filip</v>
      </c>
    </row>
    <row r="12" spans="1:7" ht="15" customHeight="1">
      <c r="A12" s="2">
        <v>5</v>
      </c>
      <c r="B12" s="5">
        <v>27</v>
      </c>
      <c r="C12" s="5" t="str">
        <f>IF($B12="","bye",CONCATENATE(VLOOKUP($B12,'[2]seznam'!$A$2:$E$269,2)," (",VLOOKUP($B12,'[2]seznam'!$A$2:$E$269,4),")"))</f>
        <v>Kuchta Petr (Meziměstí Lokomotiva)</v>
      </c>
      <c r="D12" s="10"/>
      <c r="F12" s="8"/>
      <c r="G12" s="6" t="str">
        <f>'[2]útěchy   výsledky'!R16</f>
        <v>3:0 (0,0,0)</v>
      </c>
    </row>
    <row r="13" spans="4:7" ht="15" customHeight="1">
      <c r="D13" s="11"/>
      <c r="E13" s="5" t="str">
        <f>'[2]útěchy   výsledky'!P4</f>
        <v>Kuchta Petr</v>
      </c>
      <c r="F13" s="8"/>
      <c r="G13" s="8"/>
    </row>
    <row r="14" spans="1:7" ht="15" customHeight="1">
      <c r="A14" s="2">
        <v>6</v>
      </c>
      <c r="B14" s="5">
        <v>9</v>
      </c>
      <c r="C14" s="5" t="str">
        <f>IF($B14="","bye",CONCATENATE(VLOOKUP($B14,'[2]seznam'!$A$2:$E$269,2)," (",VLOOKUP($B14,'[2]seznam'!$A$2:$E$269,4),")"))</f>
        <v>Hornych Josef (Broumov Slovan)</v>
      </c>
      <c r="D14" s="12"/>
      <c r="E14" s="6" t="str">
        <f>'[2]útěchy   výsledky'!R4</f>
        <v>3:1 (,,,)</v>
      </c>
      <c r="F14" s="8"/>
      <c r="G14" s="8"/>
    </row>
    <row r="15" spans="4:7" ht="15" customHeight="1">
      <c r="D15" s="13"/>
      <c r="E15" s="8"/>
      <c r="F15" s="20" t="str">
        <f>'[2]útěchy   výsledky'!P12</f>
        <v>Divecky Filip</v>
      </c>
      <c r="G15" s="8"/>
    </row>
    <row r="16" spans="1:7" ht="15" customHeight="1">
      <c r="A16" s="2">
        <v>7</v>
      </c>
      <c r="B16" s="5"/>
      <c r="C16" s="5" t="str">
        <f>IF($B16="","bye",CONCATENATE(VLOOKUP($B16,'[2]seznam'!$A$2:$E$269,2)," (",VLOOKUP($B16,'[2]seznam'!$A$2:$E$269,4),")"))</f>
        <v>bye</v>
      </c>
      <c r="D16" s="10"/>
      <c r="E16" s="8"/>
      <c r="F16" s="2" t="str">
        <f>'[2]útěchy   výsledky'!R12</f>
        <v>3:1 (0,0,0,0)</v>
      </c>
      <c r="G16" s="8"/>
    </row>
    <row r="17" spans="4:7" ht="15" customHeight="1">
      <c r="D17" s="11"/>
      <c r="E17" s="7" t="str">
        <f>'[2]útěchy   výsledky'!P5</f>
        <v>Divecky Filip</v>
      </c>
      <c r="G17" s="8"/>
    </row>
    <row r="18" spans="1:7" ht="15" customHeight="1">
      <c r="A18" s="2">
        <v>8</v>
      </c>
      <c r="B18" s="5">
        <v>18</v>
      </c>
      <c r="C18" s="5" t="str">
        <f>IF($B18="","bye",CONCATENATE(VLOOKUP($B18,'[2]seznam'!$A$2:$E$269,2)," (",VLOOKUP($B18,'[2]seznam'!$A$2:$E$269,4),")"))</f>
        <v>Divecky Filip (Jaroměř - Josefov Sokol)</v>
      </c>
      <c r="D18" s="12"/>
      <c r="E18" s="2" t="str">
        <f>'[2]útěchy   výsledky'!R5</f>
        <v>3:0 (0,0,0)</v>
      </c>
      <c r="G18" s="8"/>
    </row>
    <row r="19" spans="4:8" ht="15" customHeight="1">
      <c r="D19" s="13"/>
      <c r="G19" s="8"/>
      <c r="H19" s="9" t="str">
        <f>'[2]útěchy   výsledky'!P19</f>
        <v>Šuda Radek</v>
      </c>
    </row>
    <row r="20" spans="1:8" ht="15" customHeight="1">
      <c r="A20" s="2">
        <v>9</v>
      </c>
      <c r="B20" s="5">
        <v>5</v>
      </c>
      <c r="C20" s="5" t="str">
        <f>IF($B20="","bye",CONCATENATE(VLOOKUP($B20,'[2]seznam'!$A$2:$E$269,2)," (",VLOOKUP($B20,'[2]seznam'!$A$2:$E$269,4),")"))</f>
        <v>Šuda Radek (Broumov Slovan)</v>
      </c>
      <c r="D20" s="10"/>
      <c r="G20" s="8"/>
      <c r="H20" s="74" t="str">
        <f>'[2]útěchy   výsledky'!R19</f>
        <v>3:0 (0,0,0)</v>
      </c>
    </row>
    <row r="21" spans="4:7" ht="15" customHeight="1">
      <c r="D21" s="11"/>
      <c r="E21" s="5" t="str">
        <f>'[2]útěchy   výsledky'!P6</f>
        <v>Šuda Radek</v>
      </c>
      <c r="G21" s="8"/>
    </row>
    <row r="22" spans="1:7" ht="15" customHeight="1">
      <c r="A22" s="2">
        <v>10</v>
      </c>
      <c r="B22" s="5">
        <v>21</v>
      </c>
      <c r="C22" s="5" t="str">
        <f>IF($B22="","bye",CONCATENATE(VLOOKUP($B22,'[2]seznam'!$A$2:$E$269,2)," (",VLOOKUP($B22,'[2]seznam'!$A$2:$E$269,4),")"))</f>
        <v>Pilař Jiří (Jaroměř - Josefov Sokol)</v>
      </c>
      <c r="D22" s="12"/>
      <c r="E22" s="6" t="str">
        <f>'[2]útěchy   výsledky'!R6</f>
        <v>3:0 (,,)</v>
      </c>
      <c r="G22" s="8"/>
    </row>
    <row r="23" spans="4:7" ht="15" customHeight="1">
      <c r="D23" s="13"/>
      <c r="E23" s="8"/>
      <c r="F23" s="19" t="str">
        <f>'[2]útěchy   výsledky'!P13</f>
        <v>Šuda Radek</v>
      </c>
      <c r="G23" s="8"/>
    </row>
    <row r="24" spans="1:7" ht="15" customHeight="1">
      <c r="A24" s="2">
        <v>11</v>
      </c>
      <c r="B24" s="5">
        <v>23</v>
      </c>
      <c r="C24" s="5" t="str">
        <f>IF($B24="","bye",CONCATENATE(VLOOKUP($B24,'[2]seznam'!$A$2:$E$269,2)," (",VLOOKUP($B24,'[2]seznam'!$A$2:$E$269,4),")"))</f>
        <v>Čenovský David (Jaroměř - Josefov Sokol)</v>
      </c>
      <c r="D24" s="10"/>
      <c r="E24" s="8"/>
      <c r="F24" s="6" t="str">
        <f>'[2]útěchy   výsledky'!R13</f>
        <v>3:0 (,,)</v>
      </c>
      <c r="G24" s="8"/>
    </row>
    <row r="25" spans="4:7" ht="15" customHeight="1">
      <c r="D25" s="11"/>
      <c r="E25" s="7" t="str">
        <f>'[2]útěchy   výsledky'!P7</f>
        <v>Pilař Matěj</v>
      </c>
      <c r="F25" s="8"/>
      <c r="G25" s="8"/>
    </row>
    <row r="26" spans="1:7" ht="15" customHeight="1">
      <c r="A26" s="2">
        <v>12</v>
      </c>
      <c r="B26" s="5">
        <v>22</v>
      </c>
      <c r="C26" s="5" t="str">
        <f>IF($B26="","bye",CONCATENATE(VLOOKUP($B26,'[2]seznam'!$A$2:$E$269,2)," (",VLOOKUP($B26,'[2]seznam'!$A$2:$E$269,4),")"))</f>
        <v>Pilař Matěj (Jaroměř - Josefov Sokol)</v>
      </c>
      <c r="D26" s="12"/>
      <c r="E26" s="2" t="str">
        <f>'[2]útěchy   výsledky'!R7</f>
        <v>3:1 (0,0,0,0)</v>
      </c>
      <c r="F26" s="8"/>
      <c r="G26" s="8"/>
    </row>
    <row r="27" spans="4:7" ht="15" customHeight="1">
      <c r="D27" s="13"/>
      <c r="F27" s="8"/>
      <c r="G27" s="20" t="str">
        <f>'[2]útěchy   výsledky'!P17</f>
        <v>Šuda Radek</v>
      </c>
    </row>
    <row r="28" spans="1:7" ht="15" customHeight="1">
      <c r="A28" s="2">
        <v>13</v>
      </c>
      <c r="B28" s="5">
        <v>20</v>
      </c>
      <c r="C28" s="5" t="str">
        <f>IF($B28="","bye",CONCATENATE(VLOOKUP($B28,'[2]seznam'!$A$2:$E$269,2)," (",VLOOKUP($B28,'[2]seznam'!$A$2:$E$269,4),")"))</f>
        <v>Kocman Matěj (Jaroměř - Josefov Sokol)</v>
      </c>
      <c r="D28" s="10"/>
      <c r="F28" s="8"/>
      <c r="G28" s="2" t="str">
        <f>'[2]útěchy   výsledky'!R17</f>
        <v>3:1 (,,,)</v>
      </c>
    </row>
    <row r="29" spans="4:6" ht="15" customHeight="1">
      <c r="D29" s="11"/>
      <c r="E29" s="5" t="str">
        <f>'[2]útěchy   výsledky'!P8</f>
        <v>Černý Miroslav</v>
      </c>
      <c r="F29" s="8"/>
    </row>
    <row r="30" spans="1:6" ht="15" customHeight="1">
      <c r="A30" s="2">
        <v>14</v>
      </c>
      <c r="B30" s="5">
        <v>8</v>
      </c>
      <c r="C30" s="5" t="str">
        <f>IF($B30="","bye",CONCATENATE(VLOOKUP($B30,'[2]seznam'!$A$2:$E$269,2)," (",VLOOKUP($B30,'[2]seznam'!$A$2:$E$269,4),")"))</f>
        <v>Černý Miroslav (Broumov Slovan)</v>
      </c>
      <c r="D30" s="12"/>
      <c r="E30" s="6" t="str">
        <f>'[2]útěchy   výsledky'!R8</f>
        <v>3:0 (0,0,0)</v>
      </c>
      <c r="F30" s="8"/>
    </row>
    <row r="31" spans="4:6" ht="15" customHeight="1">
      <c r="D31" s="13"/>
      <c r="E31" s="8"/>
      <c r="F31" s="20" t="str">
        <f>'[2]útěchy   výsledky'!P14</f>
        <v>Škoda Jan</v>
      </c>
    </row>
    <row r="32" spans="1:6" ht="15" customHeight="1">
      <c r="A32" s="2">
        <v>15</v>
      </c>
      <c r="B32" s="5"/>
      <c r="C32" s="5" t="str">
        <f>IF($B32="","bye",CONCATENATE(VLOOKUP($B32,'[2]seznam'!$A$2:$E$269,2)," (",VLOOKUP($B32,'[2]seznam'!$A$2:$E$269,4),")"))</f>
        <v>bye</v>
      </c>
      <c r="D32" s="10"/>
      <c r="E32" s="8"/>
      <c r="F32" s="2" t="str">
        <f>'[2]útěchy   výsledky'!R14</f>
        <v>3:2 (0,0,0,0,0)</v>
      </c>
    </row>
    <row r="33" spans="4:5" ht="15" customHeight="1">
      <c r="D33" s="11"/>
      <c r="E33" s="7" t="str">
        <f>'[2]útěchy   výsledky'!P9</f>
        <v>Škoda Jan</v>
      </c>
    </row>
    <row r="34" spans="1:5" ht="15" customHeight="1">
      <c r="A34" s="2">
        <v>16</v>
      </c>
      <c r="B34" s="5">
        <v>15</v>
      </c>
      <c r="C34" s="5" t="str">
        <f>IF($B34="","bye",CONCATENATE(VLOOKUP($B34,'[2]seznam'!$A$2:$E$269,2)," (",VLOOKUP($B34,'[2]seznam'!$A$2:$E$269,4),")"))</f>
        <v>Škoda Jan (Jasenná Sokol)</v>
      </c>
      <c r="D34" s="12"/>
      <c r="E34" s="2" t="str">
        <f>'[2]útěchy   výsledky'!R9</f>
        <v>3:0 (0,0,0)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7.875" style="2" customWidth="1"/>
    <col min="2" max="2" width="4.625" style="2" bestFit="1" customWidth="1"/>
    <col min="3" max="3" width="15.125" style="2" bestFit="1" customWidth="1"/>
    <col min="4" max="4" width="19.625" style="2" bestFit="1" customWidth="1"/>
    <col min="5" max="5" width="4.625" style="2" bestFit="1" customWidth="1"/>
    <col min="6" max="6" width="16.00390625" style="2" bestFit="1" customWidth="1"/>
    <col min="7" max="7" width="19.625" style="2" bestFit="1" customWidth="1"/>
    <col min="8" max="12" width="5.25390625" style="2" customWidth="1"/>
    <col min="13" max="14" width="4.25390625" style="2" customWidth="1"/>
    <col min="15" max="15" width="4.625" style="2" bestFit="1" customWidth="1"/>
    <col min="16" max="16" width="5.625" style="2" customWidth="1"/>
    <col min="17" max="17" width="15.00390625" style="2" bestFit="1" customWidth="1"/>
    <col min="18" max="18" width="18.875" style="2" bestFit="1" customWidth="1"/>
    <col min="19" max="19" width="3.625" style="2" customWidth="1"/>
    <col min="20" max="24" width="3.00390625" style="2" customWidth="1"/>
    <col min="25" max="16384" width="9.125" style="2" customWidth="1"/>
  </cols>
  <sheetData>
    <row r="1" spans="2:15" ht="14.25" thickBot="1" thickTop="1">
      <c r="B1" s="1" t="s">
        <v>0</v>
      </c>
      <c r="C1" s="1" t="s">
        <v>1</v>
      </c>
      <c r="D1" s="1" t="s">
        <v>2</v>
      </c>
      <c r="E1" s="1" t="s">
        <v>0</v>
      </c>
      <c r="F1" s="1" t="s">
        <v>3</v>
      </c>
      <c r="G1" s="1" t="s">
        <v>2</v>
      </c>
      <c r="H1" s="14" t="s">
        <v>4</v>
      </c>
      <c r="I1" s="15" t="s">
        <v>5</v>
      </c>
      <c r="J1" s="15" t="s">
        <v>6</v>
      </c>
      <c r="K1" s="15" t="s">
        <v>7</v>
      </c>
      <c r="L1" s="16" t="s">
        <v>8</v>
      </c>
      <c r="M1" s="1" t="s">
        <v>9</v>
      </c>
      <c r="N1" s="1" t="s">
        <v>10</v>
      </c>
      <c r="O1" s="1" t="s">
        <v>11</v>
      </c>
    </row>
    <row r="2" spans="1:24" ht="13.5" thickTop="1">
      <c r="A2" s="2" t="str">
        <f>CONCATENATE("Dvouhra ",'[2]úvod'!$C$8," - osmifinále")</f>
        <v>Dvouhra útěcha muži - osmifinále</v>
      </c>
      <c r="B2" s="2">
        <f>'[2]útěcha-muži-pavouk'!$B$4</f>
        <v>17</v>
      </c>
      <c r="C2" s="2" t="str">
        <f>IF($B2=0,"bye",VLOOKUP($B2,'[2]seznam'!$A$2:$D$269,2))</f>
        <v>Barták Zdeněk</v>
      </c>
      <c r="D2" s="2" t="str">
        <f>IF($B2=0,"",VLOOKUP($B2,'[2]seznam'!$A$2:$E$269,4))</f>
        <v>Nové Město n. Met. TTC</v>
      </c>
      <c r="E2" s="2">
        <f>'[2]útěcha-muži-pavouk'!$B$6</f>
        <v>0</v>
      </c>
      <c r="F2" s="2" t="str">
        <f>IF($E2=0,"bye",VLOOKUP($E2,'[2]seznam'!$A$2:$D$269,2))</f>
        <v>bye</v>
      </c>
      <c r="G2" s="2">
        <f>IF($E2=0,"",VLOOKUP($E2,'[2]seznam'!$A$2:$E$269,4))</f>
      </c>
      <c r="H2" s="62"/>
      <c r="I2" s="63"/>
      <c r="J2" s="63"/>
      <c r="K2" s="63"/>
      <c r="L2" s="64"/>
      <c r="M2" s="2">
        <v>3</v>
      </c>
      <c r="N2" s="2">
        <f>COUNTIF(T2:X2,"&lt;0")</f>
        <v>0</v>
      </c>
      <c r="O2" s="2">
        <f aca="true" t="shared" si="0" ref="O2:O9">IF(M2=N2,0,IF(M2&gt;N2,B2,E2))</f>
        <v>17</v>
      </c>
      <c r="P2" s="2" t="str">
        <f>IF($O2=0,"",VLOOKUP($O2,'[2]seznam'!$A$2:$D$269,2))</f>
        <v>Barták Zdeněk</v>
      </c>
      <c r="Q2" s="2" t="str">
        <f>IF(M2=N2,"",IF(M2&gt;N2,CONCATENATE(M2,":",N2," (",H2,",",I2,",",J2,IF(SUM(M2:N2)&gt;3,",",""),K2,IF(SUM(M2:N2)&gt;4,",",""),L2,")"),CONCATENATE(N2,":",M2," (",IF(H2="0","-0",-H2),",",IF(I2="0","-0",-I2),",",IF(J2="0","-0",-J2),IF(SUM(M2:N2)&gt;3,CONCATENATE(",",IF(K2="0","-0",-K2)),""),IF(SUM(M2:N2)&gt;4,CONCATENATE(",",IF(L2="0","-0",-L2)),""),")")))</f>
        <v>3:0 (,,)</v>
      </c>
      <c r="R2" s="2" t="str">
        <f aca="true" t="shared" si="1" ref="R2:R19">IF(MAX(M2:N2)=3,Q2,"")</f>
        <v>3:0 (,,)</v>
      </c>
      <c r="S2" s="21"/>
      <c r="T2" s="21">
        <f>IF(H2="",0,IF(MID(H2,1,1)="-",-1,1))</f>
        <v>0</v>
      </c>
      <c r="U2" s="21">
        <f>IF(I2="",0,IF(MID(I2,1,1)="-",-1,1))</f>
        <v>0</v>
      </c>
      <c r="V2" s="21">
        <f>IF(J2="",0,IF(MID(J2,1,1)="-",-1,1))</f>
        <v>0</v>
      </c>
      <c r="W2" s="21">
        <f>IF(K2="",0,IF(MID(K2,1,1)="-",-1,1))</f>
        <v>0</v>
      </c>
      <c r="X2" s="21">
        <f>IF(L2="",0,IF(MID(L2,1,1)="-",-1,1))</f>
        <v>0</v>
      </c>
    </row>
    <row r="3" spans="1:24" ht="12.75">
      <c r="A3" s="2" t="str">
        <f>CONCATENATE("Dvouhra ",'[2]úvod'!$C$8," - osmifinále")</f>
        <v>Dvouhra útěcha muži - osmifinále</v>
      </c>
      <c r="B3" s="2">
        <f>'[2]útěcha-muži-pavouk'!$B$8</f>
        <v>12</v>
      </c>
      <c r="C3" s="2" t="str">
        <f>IF($B3=0,"bye",VLOOKUP($B3,'[2]seznam'!$A$2:$D$269,2))</f>
        <v>Holeček Petr</v>
      </c>
      <c r="D3" s="2" t="str">
        <f>IF($B3=0,"",VLOOKUP($B3,'[2]seznam'!$A$2:$E$269,4))</f>
        <v>Meziměstí Lokomotiva</v>
      </c>
      <c r="E3" s="2">
        <f>'[2]útěcha-muži-pavouk'!$B$10</f>
        <v>19</v>
      </c>
      <c r="F3" s="2" t="str">
        <f>IF($E3=0,"bye",VLOOKUP($E3,'[2]seznam'!$A$2:$D$269,2))</f>
        <v>Divecký Jan</v>
      </c>
      <c r="G3" s="2" t="str">
        <f>IF($E3=0,"",VLOOKUP($E3,'[2]seznam'!$A$2:$E$269,4))</f>
        <v>Jaroměř - Josefov Sokol</v>
      </c>
      <c r="H3" s="65"/>
      <c r="I3" s="66"/>
      <c r="J3" s="66"/>
      <c r="K3" s="66"/>
      <c r="L3" s="67"/>
      <c r="M3" s="2">
        <v>1</v>
      </c>
      <c r="N3" s="2">
        <v>3</v>
      </c>
      <c r="O3" s="2">
        <f t="shared" si="0"/>
        <v>19</v>
      </c>
      <c r="P3" s="2" t="str">
        <f>IF($O3=0,"",VLOOKUP($O3,'[2]seznam'!$A$2:$D$269,2))</f>
        <v>Divecký Jan</v>
      </c>
      <c r="Q3" s="2" t="str">
        <f aca="true" t="shared" si="2" ref="Q3:Q9">IF(M3=N3,"",IF(M3&gt;N3,CONCATENATE(M3,":",N3," (",H3,",",I3,",",J3,IF(SUM(M3:N3)&gt;3,",",""),K3,IF(SUM(M3:N3)&gt;4,",",""),L3,")"),CONCATENATE(N3,":",M3," (",IF(H3="0","-0",-H3),",",IF(I3="0","-0",-I3),",",IF(J3="0","-0",-J3),IF(SUM(M3:N3)&gt;3,CONCATENATE(",",IF(K3="0","-0",-K3)),""),IF(SUM(M3:N3)&gt;4,CONCATENATE(",",IF(L3="0","-0",-L3)),""),")")))</f>
        <v>3:1 (0,0,0,0)</v>
      </c>
      <c r="R3" s="2" t="str">
        <f t="shared" si="1"/>
        <v>3:1 (0,0,0,0)</v>
      </c>
      <c r="T3" s="21">
        <f aca="true" t="shared" si="3" ref="T3:X9">IF(H3="",0,IF(MID(H3,1,1)="-",-1,1))</f>
        <v>0</v>
      </c>
      <c r="U3" s="21">
        <f t="shared" si="3"/>
        <v>0</v>
      </c>
      <c r="V3" s="21">
        <f t="shared" si="3"/>
        <v>0</v>
      </c>
      <c r="W3" s="21">
        <f t="shared" si="3"/>
        <v>0</v>
      </c>
      <c r="X3" s="21">
        <f t="shared" si="3"/>
        <v>0</v>
      </c>
    </row>
    <row r="4" spans="1:24" ht="12.75">
      <c r="A4" s="2" t="str">
        <f>CONCATENATE("Dvouhra ",'[2]úvod'!$C$8," - osmifinále")</f>
        <v>Dvouhra útěcha muži - osmifinále</v>
      </c>
      <c r="B4" s="2">
        <f>'[2]útěcha-muži-pavouk'!$B$12</f>
        <v>27</v>
      </c>
      <c r="C4" s="2" t="str">
        <f>IF($B4=0,"bye",VLOOKUP($B4,'[2]seznam'!$A$2:$D$269,2))</f>
        <v>Kuchta Petr</v>
      </c>
      <c r="D4" s="2" t="str">
        <f>IF($B4=0,"",VLOOKUP($B4,'[2]seznam'!$A$2:$E$269,4))</f>
        <v>Meziměstí Lokomotiva</v>
      </c>
      <c r="E4" s="2">
        <f>'[2]útěcha-muži-pavouk'!$B$14</f>
        <v>9</v>
      </c>
      <c r="F4" s="2" t="str">
        <f>IF($E4=0,"bye",VLOOKUP($E4,'[2]seznam'!$A$2:$D$269,2))</f>
        <v>Hornych Josef</v>
      </c>
      <c r="G4" s="2" t="str">
        <f>IF($E4=0,"",VLOOKUP($E4,'[2]seznam'!$A$2:$E$269,4))</f>
        <v>Broumov Slovan</v>
      </c>
      <c r="H4" s="65"/>
      <c r="I4" s="66"/>
      <c r="J4" s="66"/>
      <c r="K4" s="66"/>
      <c r="L4" s="67"/>
      <c r="M4" s="2">
        <v>3</v>
      </c>
      <c r="N4" s="2">
        <v>1</v>
      </c>
      <c r="O4" s="2">
        <f t="shared" si="0"/>
        <v>27</v>
      </c>
      <c r="P4" s="2" t="str">
        <f>IF($O4=0,"",VLOOKUP($O4,'[2]seznam'!$A$2:$D$269,2))</f>
        <v>Kuchta Petr</v>
      </c>
      <c r="Q4" s="2" t="str">
        <f t="shared" si="2"/>
        <v>3:1 (,,,)</v>
      </c>
      <c r="R4" s="2" t="str">
        <f t="shared" si="1"/>
        <v>3:1 (,,,)</v>
      </c>
      <c r="T4" s="21">
        <f t="shared" si="3"/>
        <v>0</v>
      </c>
      <c r="U4" s="21">
        <f t="shared" si="3"/>
        <v>0</v>
      </c>
      <c r="V4" s="21">
        <f t="shared" si="3"/>
        <v>0</v>
      </c>
      <c r="W4" s="21">
        <f t="shared" si="3"/>
        <v>0</v>
      </c>
      <c r="X4" s="21">
        <f t="shared" si="3"/>
        <v>0</v>
      </c>
    </row>
    <row r="5" spans="1:24" ht="12.75">
      <c r="A5" s="2" t="str">
        <f>CONCATENATE("Dvouhra ",'[2]úvod'!$C$8," - osmifinále")</f>
        <v>Dvouhra útěcha muži - osmifinále</v>
      </c>
      <c r="B5" s="2">
        <f>'[2]útěcha-muži-pavouk'!$B$16</f>
        <v>0</v>
      </c>
      <c r="C5" s="2" t="str">
        <f>IF($B5=0,"bye",VLOOKUP($B5,'[2]seznam'!$A$2:$D$269,2))</f>
        <v>bye</v>
      </c>
      <c r="D5" s="2">
        <f>IF($B5=0,"",VLOOKUP($B5,'[2]seznam'!$A$2:$E$269,4))</f>
      </c>
      <c r="E5" s="2">
        <f>'[2]útěcha-muži-pavouk'!$B$18</f>
        <v>18</v>
      </c>
      <c r="F5" s="2" t="str">
        <f>IF($E5=0,"bye",VLOOKUP($E5,'[2]seznam'!$A$2:$D$269,2))</f>
        <v>Divecky Filip</v>
      </c>
      <c r="G5" s="2" t="str">
        <f>IF($E5=0,"",VLOOKUP($E5,'[2]seznam'!$A$2:$E$269,4))</f>
        <v>Jaroměř - Josefov Sokol</v>
      </c>
      <c r="H5" s="65"/>
      <c r="I5" s="66"/>
      <c r="J5" s="66"/>
      <c r="K5" s="66"/>
      <c r="L5" s="67"/>
      <c r="M5" s="2">
        <v>0</v>
      </c>
      <c r="N5" s="2">
        <v>3</v>
      </c>
      <c r="O5" s="2">
        <f t="shared" si="0"/>
        <v>18</v>
      </c>
      <c r="P5" s="2" t="str">
        <f>IF($O5=0,"",VLOOKUP($O5,'[2]seznam'!$A$2:$D$269,2))</f>
        <v>Divecky Filip</v>
      </c>
      <c r="Q5" s="2" t="str">
        <f t="shared" si="2"/>
        <v>3:0 (0,0,0)</v>
      </c>
      <c r="R5" s="2" t="str">
        <f t="shared" si="1"/>
        <v>3:0 (0,0,0)</v>
      </c>
      <c r="T5" s="21">
        <f t="shared" si="3"/>
        <v>0</v>
      </c>
      <c r="U5" s="21">
        <f t="shared" si="3"/>
        <v>0</v>
      </c>
      <c r="V5" s="21">
        <f t="shared" si="3"/>
        <v>0</v>
      </c>
      <c r="W5" s="21">
        <f t="shared" si="3"/>
        <v>0</v>
      </c>
      <c r="X5" s="21">
        <f t="shared" si="3"/>
        <v>0</v>
      </c>
    </row>
    <row r="6" spans="1:24" ht="12.75">
      <c r="A6" s="2" t="str">
        <f>CONCATENATE("Dvouhra ",'[2]úvod'!$C$8," - osmifinále")</f>
        <v>Dvouhra útěcha muži - osmifinále</v>
      </c>
      <c r="B6" s="2">
        <f>'[2]útěcha-muži-pavouk'!$B$20</f>
        <v>5</v>
      </c>
      <c r="C6" s="2" t="str">
        <f>IF($B6=0,"bye",VLOOKUP($B6,'[2]seznam'!$A$2:$D$269,2))</f>
        <v>Šuda Radek</v>
      </c>
      <c r="D6" s="2" t="str">
        <f>IF($B6=0,"",VLOOKUP($B6,'[2]seznam'!$A$2:$E$269,4))</f>
        <v>Broumov Slovan</v>
      </c>
      <c r="E6" s="2">
        <f>'[2]útěcha-muži-pavouk'!$B$22</f>
        <v>21</v>
      </c>
      <c r="F6" s="2" t="str">
        <f>IF($E6=0,"bye",VLOOKUP($E6,'[2]seznam'!$A$2:$D$269,2))</f>
        <v>Pilař Jiří</v>
      </c>
      <c r="G6" s="2" t="str">
        <f>IF($E6=0,"",VLOOKUP($E6,'[2]seznam'!$A$2:$E$269,4))</f>
        <v>Jaroměř - Josefov Sokol</v>
      </c>
      <c r="H6" s="65"/>
      <c r="I6" s="66"/>
      <c r="J6" s="66"/>
      <c r="K6" s="66"/>
      <c r="L6" s="67"/>
      <c r="M6" s="2">
        <v>3</v>
      </c>
      <c r="N6" s="2">
        <v>0</v>
      </c>
      <c r="O6" s="2">
        <f t="shared" si="0"/>
        <v>5</v>
      </c>
      <c r="P6" s="2" t="str">
        <f>IF($O6=0,"",VLOOKUP($O6,'[2]seznam'!$A$2:$D$269,2))</f>
        <v>Šuda Radek</v>
      </c>
      <c r="Q6" s="2" t="str">
        <f t="shared" si="2"/>
        <v>3:0 (,,)</v>
      </c>
      <c r="R6" s="2" t="str">
        <f t="shared" si="1"/>
        <v>3:0 (,,)</v>
      </c>
      <c r="T6" s="21">
        <f t="shared" si="3"/>
        <v>0</v>
      </c>
      <c r="U6" s="21">
        <f t="shared" si="3"/>
        <v>0</v>
      </c>
      <c r="V6" s="21">
        <f t="shared" si="3"/>
        <v>0</v>
      </c>
      <c r="W6" s="21">
        <f t="shared" si="3"/>
        <v>0</v>
      </c>
      <c r="X6" s="21">
        <f t="shared" si="3"/>
        <v>0</v>
      </c>
    </row>
    <row r="7" spans="1:24" ht="12.75">
      <c r="A7" s="2" t="str">
        <f>CONCATENATE("Dvouhra ",'[2]úvod'!$C$8," - osmifinále")</f>
        <v>Dvouhra útěcha muži - osmifinále</v>
      </c>
      <c r="B7" s="2">
        <f>'[2]útěcha-muži-pavouk'!$B$24</f>
        <v>23</v>
      </c>
      <c r="C7" s="2" t="str">
        <f>IF($B7=0,"bye",VLOOKUP($B7,'[2]seznam'!$A$2:$D$269,2))</f>
        <v>Čenovský David</v>
      </c>
      <c r="D7" s="2" t="str">
        <f>IF($B7=0,"",VLOOKUP($B7,'[2]seznam'!$A$2:$E$269,4))</f>
        <v>Jaroměř - Josefov Sokol</v>
      </c>
      <c r="E7" s="2">
        <f>'[2]útěcha-muži-pavouk'!$B$26</f>
        <v>22</v>
      </c>
      <c r="F7" s="2" t="str">
        <f>IF($E7=0,"bye",VLOOKUP($E7,'[2]seznam'!$A$2:$D$269,2))</f>
        <v>Pilař Matěj</v>
      </c>
      <c r="G7" s="2" t="str">
        <f>IF($E7=0,"",VLOOKUP($E7,'[2]seznam'!$A$2:$E$269,4))</f>
        <v>Jaroměř - Josefov Sokol</v>
      </c>
      <c r="H7" s="65"/>
      <c r="I7" s="66"/>
      <c r="J7" s="66"/>
      <c r="K7" s="66"/>
      <c r="L7" s="67"/>
      <c r="M7" s="2">
        <v>1</v>
      </c>
      <c r="N7" s="2">
        <v>3</v>
      </c>
      <c r="O7" s="2">
        <f t="shared" si="0"/>
        <v>22</v>
      </c>
      <c r="P7" s="2" t="str">
        <f>IF($O7=0,"",VLOOKUP($O7,'[2]seznam'!$A$2:$D$269,2))</f>
        <v>Pilař Matěj</v>
      </c>
      <c r="Q7" s="2" t="str">
        <f t="shared" si="2"/>
        <v>3:1 (0,0,0,0)</v>
      </c>
      <c r="R7" s="2" t="str">
        <f t="shared" si="1"/>
        <v>3:1 (0,0,0,0)</v>
      </c>
      <c r="T7" s="21">
        <f t="shared" si="3"/>
        <v>0</v>
      </c>
      <c r="U7" s="21">
        <f t="shared" si="3"/>
        <v>0</v>
      </c>
      <c r="V7" s="21">
        <f t="shared" si="3"/>
        <v>0</v>
      </c>
      <c r="W7" s="21">
        <f t="shared" si="3"/>
        <v>0</v>
      </c>
      <c r="X7" s="21">
        <f t="shared" si="3"/>
        <v>0</v>
      </c>
    </row>
    <row r="8" spans="1:24" ht="12.75">
      <c r="A8" s="2" t="str">
        <f>CONCATENATE("Dvouhra ",'[2]úvod'!$C$8," - osmifinále")</f>
        <v>Dvouhra útěcha muži - osmifinále</v>
      </c>
      <c r="B8" s="2">
        <f>'[2]útěcha-muži-pavouk'!$B$28</f>
        <v>20</v>
      </c>
      <c r="C8" s="2" t="str">
        <f>IF($B8=0,"bye",VLOOKUP($B8,'[2]seznam'!$A$2:$D$269,2))</f>
        <v>Kocman Matěj</v>
      </c>
      <c r="D8" s="2" t="str">
        <f>IF($B8=0,"",VLOOKUP($B8,'[2]seznam'!$A$2:$E$269,4))</f>
        <v>Jaroměř - Josefov Sokol</v>
      </c>
      <c r="E8" s="2">
        <f>'[2]útěcha-muži-pavouk'!$B$30</f>
        <v>8</v>
      </c>
      <c r="F8" s="2" t="str">
        <f>IF($E8=0,"bye",VLOOKUP($E8,'[2]seznam'!$A$2:$D$269,2))</f>
        <v>Černý Miroslav</v>
      </c>
      <c r="G8" s="2" t="str">
        <f>IF($E8=0,"",VLOOKUP($E8,'[2]seznam'!$A$2:$E$269,4))</f>
        <v>Broumov Slovan</v>
      </c>
      <c r="H8" s="65"/>
      <c r="I8" s="66"/>
      <c r="J8" s="66"/>
      <c r="K8" s="66"/>
      <c r="L8" s="67"/>
      <c r="M8" s="2">
        <f>COUNTIF(T8:X8,"&gt;0")</f>
        <v>0</v>
      </c>
      <c r="N8" s="2">
        <v>3</v>
      </c>
      <c r="O8" s="2">
        <f t="shared" si="0"/>
        <v>8</v>
      </c>
      <c r="P8" s="2" t="str">
        <f>IF($O8=0,"",VLOOKUP($O8,'[2]seznam'!$A$2:$D$269,2))</f>
        <v>Černý Miroslav</v>
      </c>
      <c r="Q8" s="2" t="str">
        <f t="shared" si="2"/>
        <v>3:0 (0,0,0)</v>
      </c>
      <c r="R8" s="2" t="str">
        <f t="shared" si="1"/>
        <v>3:0 (0,0,0)</v>
      </c>
      <c r="T8" s="21">
        <f t="shared" si="3"/>
        <v>0</v>
      </c>
      <c r="U8" s="21">
        <f t="shared" si="3"/>
        <v>0</v>
      </c>
      <c r="V8" s="21">
        <f t="shared" si="3"/>
        <v>0</v>
      </c>
      <c r="W8" s="21">
        <f t="shared" si="3"/>
        <v>0</v>
      </c>
      <c r="X8" s="21">
        <f t="shared" si="3"/>
        <v>0</v>
      </c>
    </row>
    <row r="9" spans="1:24" ht="13.5" thickBot="1">
      <c r="A9" s="2" t="str">
        <f>CONCATENATE("Dvouhra ",'[2]úvod'!$C$8," - osmifinále")</f>
        <v>Dvouhra útěcha muži - osmifinále</v>
      </c>
      <c r="B9" s="2">
        <f>'[2]útěcha-muži-pavouk'!$B$32</f>
        <v>0</v>
      </c>
      <c r="C9" s="2" t="str">
        <f>IF($B9=0,"bye",VLOOKUP($B9,'[2]seznam'!$A$2:$D$269,2))</f>
        <v>bye</v>
      </c>
      <c r="D9" s="2">
        <f>IF($B9=0,"",VLOOKUP($B9,'[2]seznam'!$A$2:$E$269,4))</f>
      </c>
      <c r="E9" s="2">
        <f>'[2]útěcha-muži-pavouk'!$B$34</f>
        <v>15</v>
      </c>
      <c r="F9" s="2" t="str">
        <f>IF($E9=0,"bye",VLOOKUP($E9,'[2]seznam'!$A$2:$D$269,2))</f>
        <v>Škoda Jan</v>
      </c>
      <c r="G9" s="2" t="str">
        <f>IF($E9=0,"",VLOOKUP($E9,'[2]seznam'!$A$2:$E$269,4))</f>
        <v>Jasenná Sokol</v>
      </c>
      <c r="H9" s="68"/>
      <c r="I9" s="69"/>
      <c r="J9" s="69"/>
      <c r="K9" s="69"/>
      <c r="L9" s="70"/>
      <c r="M9" s="2">
        <f>COUNTIF(T9:X9,"&gt;0")</f>
        <v>0</v>
      </c>
      <c r="N9" s="2">
        <v>3</v>
      </c>
      <c r="O9" s="2">
        <f t="shared" si="0"/>
        <v>15</v>
      </c>
      <c r="P9" s="2" t="str">
        <f>IF($O9=0,"",VLOOKUP($O9,'[2]seznam'!$A$2:$D$269,2))</f>
        <v>Škoda Jan</v>
      </c>
      <c r="Q9" s="2" t="str">
        <f t="shared" si="2"/>
        <v>3:0 (0,0,0)</v>
      </c>
      <c r="R9" s="2" t="str">
        <f t="shared" si="1"/>
        <v>3:0 (0,0,0)</v>
      </c>
      <c r="T9" s="21">
        <f t="shared" si="3"/>
        <v>0</v>
      </c>
      <c r="U9" s="21">
        <f t="shared" si="3"/>
        <v>0</v>
      </c>
      <c r="V9" s="21">
        <f t="shared" si="3"/>
        <v>0</v>
      </c>
      <c r="W9" s="21">
        <f t="shared" si="3"/>
        <v>0</v>
      </c>
      <c r="X9" s="21">
        <f t="shared" si="3"/>
        <v>0</v>
      </c>
    </row>
    <row r="10" spans="8:12" ht="14.25" thickBot="1" thickTop="1">
      <c r="H10" s="17"/>
      <c r="I10" s="17"/>
      <c r="J10" s="17"/>
      <c r="K10" s="17"/>
      <c r="L10" s="17"/>
    </row>
    <row r="11" spans="1:24" ht="13.5" thickTop="1">
      <c r="A11" s="2" t="str">
        <f>CONCATENATE("Dvouhra ",'[2]úvod'!$C$8," - čtvrtfinále")</f>
        <v>Dvouhra útěcha muži - čtvrtfinále</v>
      </c>
      <c r="B11" s="2">
        <f>O2</f>
        <v>17</v>
      </c>
      <c r="C11" s="2" t="str">
        <f>IF($B11=0,"",VLOOKUP($B11,'[2]seznam'!$A$2:$D$269,2))</f>
        <v>Barták Zdeněk</v>
      </c>
      <c r="D11" s="2" t="str">
        <f>IF($B11=0,"",VLOOKUP($B11,'[2]seznam'!$A$2:$E$269,4))</f>
        <v>Nové Město n. Met. TTC</v>
      </c>
      <c r="E11" s="2">
        <f>O3</f>
        <v>19</v>
      </c>
      <c r="F11" s="2" t="str">
        <f>IF($E11=0,"",VLOOKUP($E11,'[2]seznam'!$A$2:$D$269,2))</f>
        <v>Divecký Jan</v>
      </c>
      <c r="G11" s="2" t="str">
        <f>IF($E11=0,"",VLOOKUP($E11,'[2]seznam'!$A$2:$E$269,4))</f>
        <v>Jaroměř - Josefov Sokol</v>
      </c>
      <c r="H11" s="62"/>
      <c r="I11" s="63"/>
      <c r="J11" s="63"/>
      <c r="K11" s="63"/>
      <c r="L11" s="64"/>
      <c r="M11" s="2">
        <v>3</v>
      </c>
      <c r="N11" s="2">
        <v>1</v>
      </c>
      <c r="O11" s="2">
        <f>IF(M11=N11,0,IF(M11&gt;N11,B11,E11))</f>
        <v>17</v>
      </c>
      <c r="P11" s="2" t="str">
        <f>IF($O11=0,"",VLOOKUP($O11,'[2]seznam'!$A$2:$D$269,2))</f>
        <v>Barták Zdeněk</v>
      </c>
      <c r="Q11" s="2" t="str">
        <f>IF(M11=N11,"",IF(M11&gt;N11,CONCATENATE(M11,":",N11," (",H11,",",I11,",",J11,IF(SUM(M11:N11)&gt;3,",",""),K11,IF(SUM(M11:N11)&gt;4,",",""),L11,")"),CONCATENATE(N11,":",M11," (",IF(H11="0","-0",-H11),",",IF(I11="0","-0",-I11),",",IF(J11="0","-0",-J11),IF(SUM(M11:N11)&gt;3,CONCATENATE(",",IF(K11="0","-0",-K11)),""),IF(SUM(M11:N11)&gt;4,CONCATENATE(",",IF(L11="0","-0",-L11)),""),")")))</f>
        <v>3:1 (,,,)</v>
      </c>
      <c r="R11" s="2" t="str">
        <f t="shared" si="1"/>
        <v>3:1 (,,,)</v>
      </c>
      <c r="T11" s="21">
        <f aca="true" t="shared" si="4" ref="T11:X14">IF(H11="",0,IF(MID(H11,1,1)="-",-1,1))</f>
        <v>0</v>
      </c>
      <c r="U11" s="21">
        <f t="shared" si="4"/>
        <v>0</v>
      </c>
      <c r="V11" s="21">
        <f t="shared" si="4"/>
        <v>0</v>
      </c>
      <c r="W11" s="21">
        <f t="shared" si="4"/>
        <v>0</v>
      </c>
      <c r="X11" s="21">
        <f t="shared" si="4"/>
        <v>0</v>
      </c>
    </row>
    <row r="12" spans="1:24" ht="12.75">
      <c r="A12" s="2" t="str">
        <f>CONCATENATE("Dvouhra ",'[2]úvod'!$C$8," - čtvrtfinále")</f>
        <v>Dvouhra útěcha muži - čtvrtfinále</v>
      </c>
      <c r="B12" s="2">
        <f>O4</f>
        <v>27</v>
      </c>
      <c r="C12" s="2" t="str">
        <f>IF($B12=0,"",VLOOKUP($B12,'[2]seznam'!$A$2:$D$269,2))</f>
        <v>Kuchta Petr</v>
      </c>
      <c r="D12" s="2" t="str">
        <f>IF($B12=0,"",VLOOKUP($B12,'[2]seznam'!$A$2:$E$269,4))</f>
        <v>Meziměstí Lokomotiva</v>
      </c>
      <c r="E12" s="2">
        <f>O5</f>
        <v>18</v>
      </c>
      <c r="F12" s="2" t="str">
        <f>IF($E12=0,"",VLOOKUP($E12,'[2]seznam'!$A$2:$D$269,2))</f>
        <v>Divecky Filip</v>
      </c>
      <c r="G12" s="2" t="str">
        <f>IF($E12=0,"",VLOOKUP($E12,'[2]seznam'!$A$2:$E$269,4))</f>
        <v>Jaroměř - Josefov Sokol</v>
      </c>
      <c r="H12" s="65"/>
      <c r="I12" s="66"/>
      <c r="J12" s="66"/>
      <c r="K12" s="66"/>
      <c r="L12" s="67"/>
      <c r="M12" s="2">
        <v>1</v>
      </c>
      <c r="N12" s="2">
        <v>3</v>
      </c>
      <c r="O12" s="2">
        <f>IF(M12=N12,0,IF(M12&gt;N12,B12,E12))</f>
        <v>18</v>
      </c>
      <c r="P12" s="2" t="str">
        <f>IF($O12=0,"",VLOOKUP($O12,'[2]seznam'!$A$2:$D$269,2))</f>
        <v>Divecky Filip</v>
      </c>
      <c r="Q12" s="2" t="str">
        <f>IF(M12=N12,"",IF(M12&gt;N12,CONCATENATE(M12,":",N12," (",H12,",",I12,",",J12,IF(SUM(M12:N12)&gt;3,",",""),K12,IF(SUM(M12:N12)&gt;4,",",""),L12,")"),CONCATENATE(N12,":",M12," (",IF(H12="0","-0",-H12),",",IF(I12="0","-0",-I12),",",IF(J12="0","-0",-J12),IF(SUM(M12:N12)&gt;3,CONCATENATE(",",IF(K12="0","-0",-K12)),""),IF(SUM(M12:N12)&gt;4,CONCATENATE(",",IF(L12="0","-0",-L12)),""),")")))</f>
        <v>3:1 (0,0,0,0)</v>
      </c>
      <c r="R12" s="2" t="str">
        <f t="shared" si="1"/>
        <v>3:1 (0,0,0,0)</v>
      </c>
      <c r="T12" s="21">
        <f t="shared" si="4"/>
        <v>0</v>
      </c>
      <c r="U12" s="21">
        <f t="shared" si="4"/>
        <v>0</v>
      </c>
      <c r="V12" s="21">
        <f t="shared" si="4"/>
        <v>0</v>
      </c>
      <c r="W12" s="21">
        <f t="shared" si="4"/>
        <v>0</v>
      </c>
      <c r="X12" s="21">
        <f t="shared" si="4"/>
        <v>0</v>
      </c>
    </row>
    <row r="13" spans="1:24" ht="12.75">
      <c r="A13" s="2" t="str">
        <f>CONCATENATE("Dvouhra ",'[2]úvod'!$C$8," - čtvrtfinále")</f>
        <v>Dvouhra útěcha muži - čtvrtfinále</v>
      </c>
      <c r="B13" s="2">
        <f>O6</f>
        <v>5</v>
      </c>
      <c r="C13" s="2" t="str">
        <f>IF($B13=0,"",VLOOKUP($B13,'[2]seznam'!$A$2:$D$269,2))</f>
        <v>Šuda Radek</v>
      </c>
      <c r="D13" s="2" t="str">
        <f>IF($B13=0,"",VLOOKUP($B13,'[2]seznam'!$A$2:$E$269,4))</f>
        <v>Broumov Slovan</v>
      </c>
      <c r="E13" s="2">
        <f>O7</f>
        <v>22</v>
      </c>
      <c r="F13" s="2" t="str">
        <f>IF($E13=0,"",VLOOKUP($E13,'[2]seznam'!$A$2:$D$269,2))</f>
        <v>Pilař Matěj</v>
      </c>
      <c r="G13" s="2" t="str">
        <f>IF($E13=0,"",VLOOKUP($E13,'[2]seznam'!$A$2:$E$269,4))</f>
        <v>Jaroměř - Josefov Sokol</v>
      </c>
      <c r="H13" s="65"/>
      <c r="I13" s="66"/>
      <c r="J13" s="66"/>
      <c r="K13" s="66"/>
      <c r="L13" s="67"/>
      <c r="M13" s="2">
        <v>3</v>
      </c>
      <c r="N13" s="2">
        <f>COUNTIF(T13:X13,"&lt;0")</f>
        <v>0</v>
      </c>
      <c r="O13" s="2">
        <f>IF(M13=N13,0,IF(M13&gt;N13,B13,E13))</f>
        <v>5</v>
      </c>
      <c r="P13" s="2" t="str">
        <f>IF($O13=0,"",VLOOKUP($O13,'[2]seznam'!$A$2:$D$269,2))</f>
        <v>Šuda Radek</v>
      </c>
      <c r="Q13" s="2" t="str">
        <f>IF(M13=N13,"",IF(M13&gt;N13,CONCATENATE(M13,":",N13," (",H13,",",I13,",",J13,IF(SUM(M13:N13)&gt;3,",",""),K13,IF(SUM(M13:N13)&gt;4,",",""),L13,")"),CONCATENATE(N13,":",M13," (",IF(H13="0","-0",-H13),",",IF(I13="0","-0",-I13),",",IF(J13="0","-0",-J13),IF(SUM(M13:N13)&gt;3,CONCATENATE(",",IF(K13="0","-0",-K13)),""),IF(SUM(M13:N13)&gt;4,CONCATENATE(",",IF(L13="0","-0",-L13)),""),")")))</f>
        <v>3:0 (,,)</v>
      </c>
      <c r="R13" s="2" t="str">
        <f t="shared" si="1"/>
        <v>3:0 (,,)</v>
      </c>
      <c r="T13" s="21">
        <f t="shared" si="4"/>
        <v>0</v>
      </c>
      <c r="U13" s="21">
        <f t="shared" si="4"/>
        <v>0</v>
      </c>
      <c r="V13" s="21">
        <f t="shared" si="4"/>
        <v>0</v>
      </c>
      <c r="W13" s="21">
        <f t="shared" si="4"/>
        <v>0</v>
      </c>
      <c r="X13" s="21">
        <f t="shared" si="4"/>
        <v>0</v>
      </c>
    </row>
    <row r="14" spans="1:24" ht="13.5" thickBot="1">
      <c r="A14" s="2" t="str">
        <f>CONCATENATE("Dvouhra ",'[2]úvod'!$C$8," - čtvrtfinále")</f>
        <v>Dvouhra útěcha muži - čtvrtfinále</v>
      </c>
      <c r="B14" s="2">
        <f>O8</f>
        <v>8</v>
      </c>
      <c r="C14" s="2" t="str">
        <f>IF($B14=0,"",VLOOKUP($B14,'[2]seznam'!$A$2:$D$269,2))</f>
        <v>Černý Miroslav</v>
      </c>
      <c r="D14" s="2" t="str">
        <f>IF($B14=0,"",VLOOKUP($B14,'[2]seznam'!$A$2:$E$269,4))</f>
        <v>Broumov Slovan</v>
      </c>
      <c r="E14" s="2">
        <f>O9</f>
        <v>15</v>
      </c>
      <c r="F14" s="2" t="str">
        <f>IF($E14=0,"",VLOOKUP($E14,'[2]seznam'!$A$2:$D$269,2))</f>
        <v>Škoda Jan</v>
      </c>
      <c r="G14" s="2" t="str">
        <f>IF($E14=0,"",VLOOKUP($E14,'[2]seznam'!$A$2:$E$269,4))</f>
        <v>Jasenná Sokol</v>
      </c>
      <c r="H14" s="68"/>
      <c r="I14" s="69"/>
      <c r="J14" s="69"/>
      <c r="K14" s="69"/>
      <c r="L14" s="70"/>
      <c r="M14" s="2">
        <v>2</v>
      </c>
      <c r="N14" s="2">
        <v>3</v>
      </c>
      <c r="O14" s="2">
        <f>IF(M14=N14,0,IF(M14&gt;N14,B14,E14))</f>
        <v>15</v>
      </c>
      <c r="P14" s="2" t="str">
        <f>IF($O14=0,"",VLOOKUP($O14,'[2]seznam'!$A$2:$D$269,2))</f>
        <v>Škoda Jan</v>
      </c>
      <c r="Q14" s="2" t="str">
        <f>IF(M14=N14,"",IF(M14&gt;N14,CONCATENATE(M14,":",N14," (",H14,",",I14,",",J14,IF(SUM(M14:N14)&gt;3,",",""),K14,IF(SUM(M14:N14)&gt;4,",",""),L14,")"),CONCATENATE(N14,":",M14," (",IF(H14="0","-0",-H14),",",IF(I14="0","-0",-I14),",",IF(J14="0","-0",-J14),IF(SUM(M14:N14)&gt;3,CONCATENATE(",",IF(K14="0","-0",-K14)),""),IF(SUM(M14:N14)&gt;4,CONCATENATE(",",IF(L14="0","-0",-L14)),""),")")))</f>
        <v>3:2 (0,0,0,0,0)</v>
      </c>
      <c r="R14" s="2" t="str">
        <f t="shared" si="1"/>
        <v>3:2 (0,0,0,0,0)</v>
      </c>
      <c r="T14" s="21">
        <f t="shared" si="4"/>
        <v>0</v>
      </c>
      <c r="U14" s="21">
        <f t="shared" si="4"/>
        <v>0</v>
      </c>
      <c r="V14" s="21">
        <f t="shared" si="4"/>
        <v>0</v>
      </c>
      <c r="W14" s="21">
        <f t="shared" si="4"/>
        <v>0</v>
      </c>
      <c r="X14" s="21">
        <f t="shared" si="4"/>
        <v>0</v>
      </c>
    </row>
    <row r="15" spans="8:12" ht="14.25" thickBot="1" thickTop="1">
      <c r="H15" s="17"/>
      <c r="I15" s="17"/>
      <c r="J15" s="17"/>
      <c r="K15" s="17"/>
      <c r="L15" s="17"/>
    </row>
    <row r="16" spans="1:24" ht="13.5" thickTop="1">
      <c r="A16" s="2" t="str">
        <f>CONCATENATE("Dvouhra ",'[2]úvod'!$C$8," - semifinále")</f>
        <v>Dvouhra útěcha muži - semifinále</v>
      </c>
      <c r="B16" s="2">
        <f>O11</f>
        <v>17</v>
      </c>
      <c r="C16" s="2" t="str">
        <f>IF($B16=0,"",VLOOKUP($B16,'[2]seznam'!$A$2:$D$269,2))</f>
        <v>Barták Zdeněk</v>
      </c>
      <c r="D16" s="2" t="str">
        <f>IF($B16=0,"",VLOOKUP($B16,'[2]seznam'!$A$2:$E$269,4))</f>
        <v>Nové Město n. Met. TTC</v>
      </c>
      <c r="E16" s="2">
        <f>O12</f>
        <v>18</v>
      </c>
      <c r="F16" s="2" t="str">
        <f>IF($E16=0,"",VLOOKUP($E16,'[2]seznam'!$A$2:$D$269,2))</f>
        <v>Divecky Filip</v>
      </c>
      <c r="G16" s="2" t="str">
        <f>IF($E16=0,"",VLOOKUP($E16,'[2]seznam'!$A$2:$E$269,4))</f>
        <v>Jaroměř - Josefov Sokol</v>
      </c>
      <c r="H16" s="62"/>
      <c r="I16" s="63"/>
      <c r="J16" s="63"/>
      <c r="K16" s="63"/>
      <c r="L16" s="64"/>
      <c r="M16" s="2">
        <v>0</v>
      </c>
      <c r="N16" s="2">
        <v>3</v>
      </c>
      <c r="O16" s="2">
        <f>IF(M16=N16,0,IF(M16&gt;N16,B16,E16))</f>
        <v>18</v>
      </c>
      <c r="P16" s="2" t="str">
        <f>IF($O16=0,"",VLOOKUP($O16,'[2]seznam'!$A$2:$D$269,2))</f>
        <v>Divecky Filip</v>
      </c>
      <c r="Q16" s="2" t="str">
        <f>IF(M16=N16,"",IF(M16&gt;N16,CONCATENATE(M16,":",N16," (",H16,",",I16,",",J16,IF(SUM(M16:N16)&gt;3,",",""),K16,IF(SUM(M16:N16)&gt;4,",",""),L16,")"),CONCATENATE(N16,":",M16," (",IF(H16="0","-0",-H16),",",IF(I16="0","-0",-I16),",",IF(J16="0","-0",-J16),IF(SUM(M16:N16)&gt;3,CONCATENATE(",",IF(K16="0","-0",-K16)),""),IF(SUM(M16:N16)&gt;4,CONCATENATE(",",IF(L16="0","-0",-L16)),""),")")))</f>
        <v>3:0 (0,0,0)</v>
      </c>
      <c r="R16" s="2" t="str">
        <f t="shared" si="1"/>
        <v>3:0 (0,0,0)</v>
      </c>
      <c r="T16" s="21">
        <f aca="true" t="shared" si="5" ref="T16:X17">IF(H16="",0,IF(MID(H16,1,1)="-",-1,1))</f>
        <v>0</v>
      </c>
      <c r="U16" s="21">
        <f t="shared" si="5"/>
        <v>0</v>
      </c>
      <c r="V16" s="21">
        <f t="shared" si="5"/>
        <v>0</v>
      </c>
      <c r="W16" s="21">
        <f t="shared" si="5"/>
        <v>0</v>
      </c>
      <c r="X16" s="21">
        <f t="shared" si="5"/>
        <v>0</v>
      </c>
    </row>
    <row r="17" spans="1:24" ht="13.5" thickBot="1">
      <c r="A17" s="2" t="str">
        <f>CONCATENATE("Dvouhra ",'[2]úvod'!$C$8," - semifinále")</f>
        <v>Dvouhra útěcha muži - semifinále</v>
      </c>
      <c r="B17" s="2">
        <f>O13</f>
        <v>5</v>
      </c>
      <c r="C17" s="2" t="str">
        <f>IF($B17=0,"",VLOOKUP($B17,'[2]seznam'!$A$2:$D$269,2))</f>
        <v>Šuda Radek</v>
      </c>
      <c r="D17" s="2" t="str">
        <f>IF($B17=0,"",VLOOKUP($B17,'[2]seznam'!$A$2:$E$269,4))</f>
        <v>Broumov Slovan</v>
      </c>
      <c r="E17" s="2">
        <f>O14</f>
        <v>15</v>
      </c>
      <c r="F17" s="2" t="str">
        <f>IF($E17=0,"",VLOOKUP($E17,'[2]seznam'!$A$2:$D$269,2))</f>
        <v>Škoda Jan</v>
      </c>
      <c r="G17" s="2" t="str">
        <f>IF($E17=0,"",VLOOKUP($E17,'[2]seznam'!$A$2:$E$269,4))</f>
        <v>Jasenná Sokol</v>
      </c>
      <c r="H17" s="68"/>
      <c r="I17" s="69"/>
      <c r="J17" s="69"/>
      <c r="K17" s="69"/>
      <c r="L17" s="70"/>
      <c r="M17" s="2">
        <v>3</v>
      </c>
      <c r="N17" s="2">
        <v>1</v>
      </c>
      <c r="O17" s="2">
        <f>IF(M17=N17,0,IF(M17&gt;N17,B17,E17))</f>
        <v>5</v>
      </c>
      <c r="P17" s="2" t="str">
        <f>IF($O17=0,"",VLOOKUP($O17,'[2]seznam'!$A$2:$D$269,2))</f>
        <v>Šuda Radek</v>
      </c>
      <c r="Q17" s="2" t="str">
        <f>IF(M17=N17,"",IF(M17&gt;N17,CONCATENATE(M17,":",N17," (",H17,",",I17,",",J17,IF(SUM(M17:N17)&gt;3,",",""),K17,IF(SUM(M17:N17)&gt;4,",",""),L17,")"),CONCATENATE(N17,":",M17," (",IF(H17="0","-0",-H17),",",IF(I17="0","-0",-I17),",",IF(J17="0","-0",-J17),IF(SUM(M17:N17)&gt;3,CONCATENATE(",",IF(K17="0","-0",-K17)),""),IF(SUM(M17:N17)&gt;4,CONCATENATE(",",IF(L17="0","-0",-L17)),""),")")))</f>
        <v>3:1 (,,,)</v>
      </c>
      <c r="R17" s="2" t="str">
        <f t="shared" si="1"/>
        <v>3:1 (,,,)</v>
      </c>
      <c r="T17" s="21">
        <f t="shared" si="5"/>
        <v>0</v>
      </c>
      <c r="U17" s="21">
        <f t="shared" si="5"/>
        <v>0</v>
      </c>
      <c r="V17" s="21">
        <f t="shared" si="5"/>
        <v>0</v>
      </c>
      <c r="W17" s="21">
        <f t="shared" si="5"/>
        <v>0</v>
      </c>
      <c r="X17" s="21">
        <f t="shared" si="5"/>
        <v>0</v>
      </c>
    </row>
    <row r="18" spans="8:12" ht="14.25" thickBot="1" thickTop="1">
      <c r="H18" s="17"/>
      <c r="I18" s="17"/>
      <c r="J18" s="17"/>
      <c r="K18" s="17"/>
      <c r="L18" s="17"/>
    </row>
    <row r="19" spans="1:24" ht="14.25" thickBot="1" thickTop="1">
      <c r="A19" s="2" t="str">
        <f>CONCATENATE("Dvouhra ",'[2]úvod'!$C$8," - finále")</f>
        <v>Dvouhra útěcha muži - finále</v>
      </c>
      <c r="B19" s="2">
        <f>O16</f>
        <v>18</v>
      </c>
      <c r="C19" s="2" t="str">
        <f>IF($B19=0,"",VLOOKUP($B19,'[2]seznam'!$A$2:$D$269,2))</f>
        <v>Divecky Filip</v>
      </c>
      <c r="D19" s="2" t="str">
        <f>IF($B19=0,"",VLOOKUP($B19,'[2]seznam'!$A$2:$E$269,4))</f>
        <v>Jaroměř - Josefov Sokol</v>
      </c>
      <c r="E19" s="2">
        <f>O17</f>
        <v>5</v>
      </c>
      <c r="F19" s="2" t="str">
        <f>IF($E19=0,"",VLOOKUP($E19,'[2]seznam'!$A$2:$D$269,2))</f>
        <v>Šuda Radek</v>
      </c>
      <c r="G19" s="2" t="str">
        <f>IF($E19=0,"",VLOOKUP($E19,'[2]seznam'!$A$2:$E$269,4))</f>
        <v>Broumov Slovan</v>
      </c>
      <c r="H19" s="71"/>
      <c r="I19" s="72"/>
      <c r="J19" s="72"/>
      <c r="K19" s="72"/>
      <c r="L19" s="73"/>
      <c r="M19" s="2">
        <v>0</v>
      </c>
      <c r="N19" s="2">
        <v>3</v>
      </c>
      <c r="O19" s="2">
        <f>IF(M19=N19,0,IF(M19&gt;N19,B19,E19))</f>
        <v>5</v>
      </c>
      <c r="P19" s="2" t="str">
        <f>IF($O19=0,"",VLOOKUP($O19,'[2]seznam'!$A$2:$D$269,2))</f>
        <v>Šuda Radek</v>
      </c>
      <c r="Q19" s="2" t="str">
        <f>IF(M19=N19,"",IF(M19&gt;N19,CONCATENATE(M19,":",N19," (",H19,",",I19,",",J19,IF(SUM(M19:N19)&gt;3,",",""),K19,IF(SUM(M19:N19)&gt;4,",",""),L19,")"),CONCATENATE(N19,":",M19," (",IF(H19="0","-0",-H19),",",IF(I19="0","-0",-I19),",",IF(J19="0","-0",-J19),IF(SUM(M19:N19)&gt;3,CONCATENATE(",",IF(K19="0","-0",-K19)),""),IF(SUM(M19:N19)&gt;4,CONCATENATE(",",IF(L19="0","-0",-L19)),""),")")))</f>
        <v>3:0 (0,0,0)</v>
      </c>
      <c r="R19" s="2" t="str">
        <f t="shared" si="1"/>
        <v>3:0 (0,0,0)</v>
      </c>
      <c r="T19" s="21">
        <f>IF(H19="",0,IF(MID(H19,1,1)="-",-1,1))</f>
        <v>0</v>
      </c>
      <c r="U19" s="21">
        <f>IF(I19="",0,IF(MID(I19,1,1)="-",-1,1))</f>
        <v>0</v>
      </c>
      <c r="V19" s="21">
        <f>IF(J19="",0,IF(MID(J19,1,1)="-",-1,1))</f>
        <v>0</v>
      </c>
      <c r="W19" s="21">
        <f>IF(K19="",0,IF(MID(K19,1,1)="-",-1,1))</f>
        <v>0</v>
      </c>
      <c r="X19" s="21">
        <f>IF(L19="",0,IF(MID(L19,1,1)="-",-1,1))</f>
        <v>0</v>
      </c>
    </row>
    <row r="20" spans="8:13" ht="13.5" thickTop="1">
      <c r="H20" s="17"/>
      <c r="I20" s="17"/>
      <c r="J20" s="17"/>
      <c r="K20" s="17"/>
      <c r="L20" s="17"/>
      <c r="M20" s="2" t="s">
        <v>849</v>
      </c>
    </row>
    <row r="21" spans="3:4" ht="12.75">
      <c r="C21" s="2">
        <f>IF($B21=0,"",VLOOKUP($B21,'[2]seznam'!$A$2:$D$269,2))</f>
      </c>
      <c r="D21" s="2">
        <f>IF($B21=0,"",VLOOKUP($B21,'[2]seznam'!$A$2:$D$269,3))</f>
      </c>
    </row>
    <row r="22" spans="3:4" ht="12.75">
      <c r="C22" s="2">
        <f>IF($B22=0,"",VLOOKUP($B22,'[2]seznam'!$A$2:$D$269,2))</f>
      </c>
      <c r="D22" s="2">
        <f>IF($B22=0,"",VLOOKUP($B22,'[2]seznam'!$A$2:$D$269,3))</f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91">
      <selection activeCell="C98" sqref="C98"/>
    </sheetView>
  </sheetViews>
  <sheetFormatPr defaultColWidth="9.00390625" defaultRowHeight="12.75"/>
  <cols>
    <col min="2" max="2" width="23.375" style="0" customWidth="1"/>
    <col min="3" max="3" width="29.125" style="0" customWidth="1"/>
  </cols>
  <sheetData>
    <row r="1" spans="1:3" ht="13.5" thickBot="1">
      <c r="A1" s="139" t="s">
        <v>113</v>
      </c>
      <c r="B1" s="140" t="s">
        <v>111</v>
      </c>
      <c r="C1" s="141" t="s">
        <v>112</v>
      </c>
    </row>
    <row r="2" spans="1:3" ht="13.5" thickBot="1">
      <c r="A2" s="105" t="s">
        <v>114</v>
      </c>
      <c r="B2" s="106" t="s">
        <v>115</v>
      </c>
      <c r="C2" s="107" t="s">
        <v>112</v>
      </c>
    </row>
    <row r="3" spans="1:3" ht="12.75">
      <c r="A3" s="96" t="s">
        <v>116</v>
      </c>
      <c r="B3" s="92" t="s">
        <v>117</v>
      </c>
      <c r="C3" s="97" t="s">
        <v>118</v>
      </c>
    </row>
    <row r="4" spans="1:3" ht="12.75">
      <c r="A4" s="94" t="s">
        <v>119</v>
      </c>
      <c r="B4" s="85" t="s">
        <v>120</v>
      </c>
      <c r="C4" s="98" t="s">
        <v>112</v>
      </c>
    </row>
    <row r="5" spans="1:3" ht="12.75">
      <c r="A5" s="94" t="s">
        <v>121</v>
      </c>
      <c r="B5" s="85" t="s">
        <v>122</v>
      </c>
      <c r="C5" s="98" t="s">
        <v>123</v>
      </c>
    </row>
    <row r="6" spans="1:3" ht="12.75">
      <c r="A6" s="94" t="s">
        <v>124</v>
      </c>
      <c r="B6" s="85" t="s">
        <v>125</v>
      </c>
      <c r="C6" s="98" t="s">
        <v>126</v>
      </c>
    </row>
    <row r="7" spans="1:3" ht="12.75">
      <c r="A7" s="94" t="s">
        <v>127</v>
      </c>
      <c r="B7" s="85" t="s">
        <v>128</v>
      </c>
      <c r="C7" s="98" t="s">
        <v>123</v>
      </c>
    </row>
    <row r="8" spans="1:3" ht="12.75">
      <c r="A8" s="94" t="s">
        <v>129</v>
      </c>
      <c r="B8" s="85" t="s">
        <v>130</v>
      </c>
      <c r="C8" s="98" t="s">
        <v>118</v>
      </c>
    </row>
    <row r="9" spans="1:3" ht="12.75">
      <c r="A9" s="94" t="s">
        <v>131</v>
      </c>
      <c r="B9" s="85" t="s">
        <v>132</v>
      </c>
      <c r="C9" s="98" t="s">
        <v>118</v>
      </c>
    </row>
    <row r="10" spans="1:3" ht="12.75">
      <c r="A10" s="94" t="s">
        <v>133</v>
      </c>
      <c r="B10" s="85" t="s">
        <v>134</v>
      </c>
      <c r="C10" s="98" t="s">
        <v>135</v>
      </c>
    </row>
    <row r="11" spans="1:3" ht="13.5" thickBot="1">
      <c r="A11" s="142" t="s">
        <v>136</v>
      </c>
      <c r="B11" s="100" t="s">
        <v>137</v>
      </c>
      <c r="C11" s="143" t="s">
        <v>112</v>
      </c>
    </row>
    <row r="12" spans="1:3" ht="13.5" thickBot="1">
      <c r="A12" s="161" t="s">
        <v>138</v>
      </c>
      <c r="B12" s="162" t="s">
        <v>139</v>
      </c>
      <c r="C12" s="163" t="s">
        <v>110</v>
      </c>
    </row>
    <row r="13" spans="1:3" ht="12.75">
      <c r="A13" s="110" t="s">
        <v>140</v>
      </c>
      <c r="B13" s="93" t="s">
        <v>141</v>
      </c>
      <c r="C13" s="112" t="s">
        <v>135</v>
      </c>
    </row>
    <row r="14" spans="1:3" ht="13.5" thickBot="1">
      <c r="A14" s="95" t="s">
        <v>142</v>
      </c>
      <c r="B14" s="87" t="s">
        <v>143</v>
      </c>
      <c r="C14" s="109" t="s">
        <v>123</v>
      </c>
    </row>
    <row r="15" spans="1:3" ht="13.5" thickBot="1">
      <c r="A15" s="105" t="s">
        <v>144</v>
      </c>
      <c r="B15" s="106" t="s">
        <v>145</v>
      </c>
      <c r="C15" s="107" t="s">
        <v>146</v>
      </c>
    </row>
    <row r="16" spans="1:3" ht="12.75">
      <c r="A16" s="110" t="s">
        <v>147</v>
      </c>
      <c r="B16" s="93" t="s">
        <v>148</v>
      </c>
      <c r="C16" s="112" t="s">
        <v>118</v>
      </c>
    </row>
    <row r="17" spans="1:3" ht="12.75">
      <c r="A17" s="94" t="s">
        <v>149</v>
      </c>
      <c r="B17" s="90" t="s">
        <v>150</v>
      </c>
      <c r="C17" s="102" t="s">
        <v>112</v>
      </c>
    </row>
    <row r="18" spans="1:3" ht="12.75">
      <c r="A18" s="94" t="s">
        <v>151</v>
      </c>
      <c r="B18" s="85" t="s">
        <v>152</v>
      </c>
      <c r="C18" s="98" t="s">
        <v>123</v>
      </c>
    </row>
    <row r="19" spans="1:3" ht="12.75">
      <c r="A19" s="94" t="s">
        <v>153</v>
      </c>
      <c r="B19" s="85" t="s">
        <v>154</v>
      </c>
      <c r="C19" s="98" t="s">
        <v>135</v>
      </c>
    </row>
    <row r="20" spans="1:3" ht="12.75">
      <c r="A20" s="94" t="s">
        <v>155</v>
      </c>
      <c r="B20" s="85" t="s">
        <v>156</v>
      </c>
      <c r="C20" s="98" t="s">
        <v>135</v>
      </c>
    </row>
    <row r="21" spans="1:3" ht="12.75">
      <c r="A21" s="94" t="s">
        <v>157</v>
      </c>
      <c r="B21" s="85" t="s">
        <v>158</v>
      </c>
      <c r="C21" s="98" t="s">
        <v>126</v>
      </c>
    </row>
    <row r="22" spans="1:3" ht="12.75">
      <c r="A22" s="94" t="s">
        <v>159</v>
      </c>
      <c r="B22" s="93" t="s">
        <v>160</v>
      </c>
      <c r="C22" s="112" t="s">
        <v>146</v>
      </c>
    </row>
    <row r="23" spans="1:3" ht="13.5" thickBot="1">
      <c r="A23" s="142" t="s">
        <v>161</v>
      </c>
      <c r="B23" s="100" t="s">
        <v>162</v>
      </c>
      <c r="C23" s="101" t="s">
        <v>146</v>
      </c>
    </row>
    <row r="24" spans="1:3" ht="12.75">
      <c r="A24" s="96" t="s">
        <v>163</v>
      </c>
      <c r="B24" s="85" t="s">
        <v>164</v>
      </c>
      <c r="C24" s="98" t="s">
        <v>165</v>
      </c>
    </row>
    <row r="25" spans="1:3" ht="12.75">
      <c r="A25" s="94" t="s">
        <v>166</v>
      </c>
      <c r="B25" s="85" t="s">
        <v>167</v>
      </c>
      <c r="C25" s="98" t="s">
        <v>168</v>
      </c>
    </row>
    <row r="26" spans="1:3" ht="12.75">
      <c r="A26" s="94" t="s">
        <v>169</v>
      </c>
      <c r="B26" s="85" t="s">
        <v>170</v>
      </c>
      <c r="C26" s="98" t="s">
        <v>112</v>
      </c>
    </row>
    <row r="27" spans="1:3" ht="12.75">
      <c r="A27" s="94" t="s">
        <v>171</v>
      </c>
      <c r="B27" s="85" t="s">
        <v>172</v>
      </c>
      <c r="C27" s="98" t="s">
        <v>135</v>
      </c>
    </row>
    <row r="28" spans="1:3" ht="13.5" thickBot="1">
      <c r="A28" s="94" t="s">
        <v>173</v>
      </c>
      <c r="B28" s="145" t="s">
        <v>174</v>
      </c>
      <c r="C28" s="146" t="s">
        <v>175</v>
      </c>
    </row>
    <row r="29" spans="1:3" ht="13.5" thickBot="1">
      <c r="A29" s="105" t="s">
        <v>176</v>
      </c>
      <c r="B29" s="106" t="s">
        <v>177</v>
      </c>
      <c r="C29" s="107" t="s">
        <v>126</v>
      </c>
    </row>
    <row r="30" spans="1:3" ht="12.75">
      <c r="A30" s="139" t="s">
        <v>178</v>
      </c>
      <c r="B30" s="148" t="s">
        <v>179</v>
      </c>
      <c r="C30" s="149" t="s">
        <v>180</v>
      </c>
    </row>
    <row r="31" spans="1:3" ht="12.75">
      <c r="A31" s="94" t="s">
        <v>181</v>
      </c>
      <c r="B31" s="88" t="s">
        <v>182</v>
      </c>
      <c r="C31" s="104" t="s">
        <v>112</v>
      </c>
    </row>
    <row r="32" spans="1:3" ht="12.75">
      <c r="A32" s="94" t="s">
        <v>183</v>
      </c>
      <c r="B32" s="88" t="s">
        <v>184</v>
      </c>
      <c r="C32" s="104" t="s">
        <v>135</v>
      </c>
    </row>
    <row r="33" spans="1:3" ht="12.75">
      <c r="A33" s="94" t="s">
        <v>185</v>
      </c>
      <c r="B33" s="85" t="s">
        <v>186</v>
      </c>
      <c r="C33" s="98" t="s">
        <v>180</v>
      </c>
    </row>
    <row r="34" spans="1:3" ht="13.5" thickBot="1">
      <c r="A34" s="99" t="s">
        <v>187</v>
      </c>
      <c r="B34" s="100" t="s">
        <v>188</v>
      </c>
      <c r="C34" s="101" t="s">
        <v>189</v>
      </c>
    </row>
    <row r="35" spans="1:3" ht="13.5" thickBot="1">
      <c r="A35" s="105" t="s">
        <v>190</v>
      </c>
      <c r="B35" s="106" t="s">
        <v>191</v>
      </c>
      <c r="C35" s="107" t="s">
        <v>146</v>
      </c>
    </row>
    <row r="36" spans="1:3" ht="12.75">
      <c r="A36" s="96" t="s">
        <v>192</v>
      </c>
      <c r="B36" s="103" t="s">
        <v>193</v>
      </c>
      <c r="C36" s="111" t="s">
        <v>194</v>
      </c>
    </row>
    <row r="37" spans="1:3" ht="13.5" thickBot="1">
      <c r="A37" s="147" t="s">
        <v>195</v>
      </c>
      <c r="B37" s="87" t="s">
        <v>196</v>
      </c>
      <c r="C37" s="109" t="s">
        <v>135</v>
      </c>
    </row>
    <row r="38" spans="1:3" ht="13.5" thickBot="1">
      <c r="A38" s="151" t="s">
        <v>197</v>
      </c>
      <c r="B38" s="152" t="s">
        <v>198</v>
      </c>
      <c r="C38" s="153" t="s">
        <v>110</v>
      </c>
    </row>
    <row r="39" spans="1:3" ht="12.75">
      <c r="A39" s="96" t="s">
        <v>199</v>
      </c>
      <c r="B39" s="92" t="s">
        <v>200</v>
      </c>
      <c r="C39" s="97" t="s">
        <v>165</v>
      </c>
    </row>
    <row r="40" spans="1:3" ht="12.75">
      <c r="A40" s="94" t="s">
        <v>201</v>
      </c>
      <c r="B40" s="167" t="s">
        <v>202</v>
      </c>
      <c r="C40" s="112" t="s">
        <v>126</v>
      </c>
    </row>
    <row r="41" spans="1:3" ht="12.75">
      <c r="A41" s="94" t="s">
        <v>203</v>
      </c>
      <c r="B41" s="150" t="s">
        <v>204</v>
      </c>
      <c r="C41" s="98" t="s">
        <v>168</v>
      </c>
    </row>
    <row r="42" spans="1:3" ht="12.75">
      <c r="A42" s="94" t="s">
        <v>205</v>
      </c>
      <c r="B42" s="88" t="s">
        <v>206</v>
      </c>
      <c r="C42" s="104" t="s">
        <v>126</v>
      </c>
    </row>
    <row r="43" spans="1:3" ht="12.75">
      <c r="A43" s="94" t="s">
        <v>207</v>
      </c>
      <c r="B43" s="85" t="s">
        <v>208</v>
      </c>
      <c r="C43" s="98" t="s">
        <v>135</v>
      </c>
    </row>
    <row r="44" spans="1:3" ht="12.75">
      <c r="A44" s="144" t="s">
        <v>209</v>
      </c>
      <c r="B44" s="87" t="s">
        <v>210</v>
      </c>
      <c r="C44" s="109" t="s">
        <v>112</v>
      </c>
    </row>
    <row r="45" spans="1:3" ht="12.75">
      <c r="A45" s="144" t="s">
        <v>211</v>
      </c>
      <c r="B45" s="85" t="s">
        <v>212</v>
      </c>
      <c r="C45" s="98" t="s">
        <v>126</v>
      </c>
    </row>
    <row r="46" spans="1:3" ht="13.5" thickBot="1">
      <c r="A46" s="99" t="s">
        <v>213</v>
      </c>
      <c r="B46" s="100" t="s">
        <v>214</v>
      </c>
      <c r="C46" s="101" t="s">
        <v>215</v>
      </c>
    </row>
    <row r="47" spans="1:3" ht="12.75">
      <c r="A47" s="96" t="s">
        <v>216</v>
      </c>
      <c r="B47" s="182" t="s">
        <v>217</v>
      </c>
      <c r="C47" s="183" t="s">
        <v>126</v>
      </c>
    </row>
    <row r="48" spans="1:3" ht="12.75">
      <c r="A48" s="94" t="s">
        <v>218</v>
      </c>
      <c r="B48" s="85" t="s">
        <v>219</v>
      </c>
      <c r="C48" s="98" t="s">
        <v>135</v>
      </c>
    </row>
    <row r="49" spans="1:3" ht="12.75">
      <c r="A49" s="94" t="s">
        <v>220</v>
      </c>
      <c r="B49" s="85" t="s">
        <v>221</v>
      </c>
      <c r="C49" s="98" t="s">
        <v>118</v>
      </c>
    </row>
    <row r="50" spans="1:3" ht="12.75">
      <c r="A50" s="94" t="s">
        <v>222</v>
      </c>
      <c r="B50" s="88" t="s">
        <v>223</v>
      </c>
      <c r="C50" s="104" t="s">
        <v>180</v>
      </c>
    </row>
    <row r="51" spans="1:3" ht="12.75">
      <c r="A51" s="94" t="s">
        <v>224</v>
      </c>
      <c r="B51" s="90" t="s">
        <v>225</v>
      </c>
      <c r="C51" s="102" t="s">
        <v>110</v>
      </c>
    </row>
    <row r="52" spans="1:3" ht="12.75">
      <c r="A52" s="94" t="s">
        <v>226</v>
      </c>
      <c r="B52" s="85" t="s">
        <v>227</v>
      </c>
      <c r="C52" s="98" t="s">
        <v>175</v>
      </c>
    </row>
    <row r="53" spans="1:3" ht="12.75">
      <c r="A53" s="94" t="s">
        <v>228</v>
      </c>
      <c r="B53" s="85" t="s">
        <v>229</v>
      </c>
      <c r="C53" s="98" t="s">
        <v>126</v>
      </c>
    </row>
    <row r="54" spans="1:3" ht="12.75">
      <c r="A54" s="94" t="s">
        <v>230</v>
      </c>
      <c r="B54" s="85" t="s">
        <v>231</v>
      </c>
      <c r="C54" s="98" t="s">
        <v>110</v>
      </c>
    </row>
    <row r="55" spans="1:3" ht="12.75">
      <c r="A55" s="94" t="s">
        <v>232</v>
      </c>
      <c r="B55" s="85" t="s">
        <v>233</v>
      </c>
      <c r="C55" s="98" t="s">
        <v>146</v>
      </c>
    </row>
    <row r="56" spans="1:3" ht="13.5" thickBot="1">
      <c r="A56" s="99" t="s">
        <v>234</v>
      </c>
      <c r="B56" s="115" t="s">
        <v>235</v>
      </c>
      <c r="C56" s="116" t="s">
        <v>110</v>
      </c>
    </row>
    <row r="57" spans="1:3" ht="12.75">
      <c r="A57" s="234" t="s">
        <v>236</v>
      </c>
      <c r="B57" s="113" t="s">
        <v>237</v>
      </c>
      <c r="C57" s="114" t="s">
        <v>135</v>
      </c>
    </row>
    <row r="58" spans="1:3" ht="12.75">
      <c r="A58" s="235"/>
      <c r="B58" s="85" t="s">
        <v>238</v>
      </c>
      <c r="C58" s="98" t="s">
        <v>135</v>
      </c>
    </row>
    <row r="59" spans="1:3" ht="12.75">
      <c r="A59" s="235"/>
      <c r="B59" s="85" t="s">
        <v>239</v>
      </c>
      <c r="C59" s="98" t="s">
        <v>240</v>
      </c>
    </row>
    <row r="60" spans="1:3" ht="12.75">
      <c r="A60" s="235"/>
      <c r="B60" s="85" t="s">
        <v>241</v>
      </c>
      <c r="C60" s="98" t="s">
        <v>168</v>
      </c>
    </row>
    <row r="61" spans="1:3" ht="12.75">
      <c r="A61" s="235"/>
      <c r="B61" s="90" t="s">
        <v>242</v>
      </c>
      <c r="C61" s="102" t="s">
        <v>165</v>
      </c>
    </row>
    <row r="62" spans="1:3" ht="12.75">
      <c r="A62" s="235"/>
      <c r="B62" s="90" t="s">
        <v>243</v>
      </c>
      <c r="C62" s="102" t="s">
        <v>244</v>
      </c>
    </row>
    <row r="63" spans="1:3" ht="12.75">
      <c r="A63" s="235"/>
      <c r="B63" s="90" t="s">
        <v>245</v>
      </c>
      <c r="C63" s="102" t="s">
        <v>189</v>
      </c>
    </row>
    <row r="64" spans="1:3" ht="12.75">
      <c r="A64" s="241"/>
      <c r="B64" s="90" t="s">
        <v>246</v>
      </c>
      <c r="C64" s="102" t="s">
        <v>247</v>
      </c>
    </row>
    <row r="65" spans="1:3" ht="12.75">
      <c r="A65" s="241"/>
      <c r="B65" s="90" t="s">
        <v>248</v>
      </c>
      <c r="C65" s="102" t="s">
        <v>175</v>
      </c>
    </row>
    <row r="66" spans="1:3" ht="13.5" thickBot="1">
      <c r="A66" s="236"/>
      <c r="B66" s="115" t="s">
        <v>249</v>
      </c>
      <c r="C66" s="116" t="s">
        <v>165</v>
      </c>
    </row>
    <row r="67" spans="1:3" ht="12.75">
      <c r="A67" s="234" t="s">
        <v>250</v>
      </c>
      <c r="B67" s="171" t="s">
        <v>251</v>
      </c>
      <c r="C67" s="172" t="s">
        <v>189</v>
      </c>
    </row>
    <row r="68" spans="1:3" ht="12.75">
      <c r="A68" s="235"/>
      <c r="B68" s="90" t="s">
        <v>252</v>
      </c>
      <c r="C68" s="102" t="s">
        <v>146</v>
      </c>
    </row>
    <row r="69" spans="1:3" ht="12.75">
      <c r="A69" s="235"/>
      <c r="B69" s="90" t="s">
        <v>253</v>
      </c>
      <c r="C69" s="102" t="s">
        <v>189</v>
      </c>
    </row>
    <row r="70" spans="1:3" ht="12.75">
      <c r="A70" s="235"/>
      <c r="B70" s="90" t="s">
        <v>254</v>
      </c>
      <c r="C70" s="102" t="s">
        <v>180</v>
      </c>
    </row>
    <row r="71" spans="1:3" ht="12.75">
      <c r="A71" s="235"/>
      <c r="B71" s="90" t="s">
        <v>255</v>
      </c>
      <c r="C71" s="102" t="s">
        <v>135</v>
      </c>
    </row>
    <row r="72" spans="1:3" ht="12.75">
      <c r="A72" s="235"/>
      <c r="B72" s="90" t="s">
        <v>256</v>
      </c>
      <c r="C72" s="102" t="s">
        <v>215</v>
      </c>
    </row>
    <row r="73" spans="1:3" ht="12.75">
      <c r="A73" s="235"/>
      <c r="B73" s="90" t="s">
        <v>257</v>
      </c>
      <c r="C73" s="102" t="s">
        <v>168</v>
      </c>
    </row>
    <row r="74" spans="1:3" ht="12.75">
      <c r="A74" s="241"/>
      <c r="B74" s="154" t="s">
        <v>258</v>
      </c>
      <c r="C74" s="155" t="s">
        <v>118</v>
      </c>
    </row>
    <row r="75" spans="1:3" ht="12.75">
      <c r="A75" s="241"/>
      <c r="B75" s="90" t="s">
        <v>259</v>
      </c>
      <c r="C75" s="102" t="s">
        <v>146</v>
      </c>
    </row>
    <row r="76" spans="1:3" ht="13.5" thickBot="1">
      <c r="A76" s="236"/>
      <c r="B76" s="115" t="s">
        <v>260</v>
      </c>
      <c r="C76" s="116" t="s">
        <v>146</v>
      </c>
    </row>
    <row r="77" spans="1:3" ht="12.75">
      <c r="A77" s="121" t="s">
        <v>261</v>
      </c>
      <c r="B77" s="164" t="s">
        <v>262</v>
      </c>
      <c r="C77" s="122" t="s">
        <v>175</v>
      </c>
    </row>
    <row r="78" spans="1:3" ht="13.5" thickBot="1">
      <c r="A78" s="127" t="s">
        <v>261</v>
      </c>
      <c r="B78" s="131" t="s">
        <v>263</v>
      </c>
      <c r="C78" s="132" t="s">
        <v>175</v>
      </c>
    </row>
    <row r="79" spans="1:3" ht="12.75">
      <c r="A79" s="234" t="s">
        <v>264</v>
      </c>
      <c r="B79" s="173" t="s">
        <v>265</v>
      </c>
      <c r="C79" s="114" t="s">
        <v>215</v>
      </c>
    </row>
    <row r="80" spans="1:3" ht="12.75">
      <c r="A80" s="235"/>
      <c r="B80" s="90" t="s">
        <v>266</v>
      </c>
      <c r="C80" s="102" t="s">
        <v>146</v>
      </c>
    </row>
    <row r="81" spans="1:3" ht="12.75">
      <c r="A81" s="235"/>
      <c r="B81" s="90" t="s">
        <v>267</v>
      </c>
      <c r="C81" s="102" t="s">
        <v>126</v>
      </c>
    </row>
    <row r="82" spans="1:3" ht="12.75">
      <c r="A82" s="235"/>
      <c r="B82" s="90" t="s">
        <v>268</v>
      </c>
      <c r="C82" s="102" t="s">
        <v>189</v>
      </c>
    </row>
    <row r="83" spans="1:3" ht="12.75">
      <c r="A83" s="235"/>
      <c r="B83" s="90" t="s">
        <v>269</v>
      </c>
      <c r="C83" s="102" t="s">
        <v>215</v>
      </c>
    </row>
    <row r="84" spans="1:3" ht="12.75">
      <c r="A84" s="235"/>
      <c r="B84" s="90" t="s">
        <v>270</v>
      </c>
      <c r="C84" s="102" t="s">
        <v>126</v>
      </c>
    </row>
    <row r="85" spans="1:3" ht="12.75">
      <c r="A85" s="235"/>
      <c r="B85" s="90" t="s">
        <v>271</v>
      </c>
      <c r="C85" s="102" t="s">
        <v>112</v>
      </c>
    </row>
    <row r="86" spans="1:3" ht="12.75">
      <c r="A86" s="241"/>
      <c r="B86" s="90" t="s">
        <v>272</v>
      </c>
      <c r="C86" s="102" t="s">
        <v>175</v>
      </c>
    </row>
    <row r="87" spans="1:3" ht="12.75">
      <c r="A87" s="241"/>
      <c r="B87" s="154" t="s">
        <v>273</v>
      </c>
      <c r="C87" s="155" t="s">
        <v>247</v>
      </c>
    </row>
    <row r="88" spans="1:3" ht="13.5" thickBot="1">
      <c r="A88" s="236"/>
      <c r="B88" s="91" t="s">
        <v>274</v>
      </c>
      <c r="C88" s="120" t="s">
        <v>275</v>
      </c>
    </row>
    <row r="89" spans="1:3" ht="12.75">
      <c r="A89" s="158" t="s">
        <v>276</v>
      </c>
      <c r="B89" s="165" t="s">
        <v>277</v>
      </c>
      <c r="C89" s="166" t="s">
        <v>180</v>
      </c>
    </row>
    <row r="90" spans="1:3" ht="13.5" thickBot="1">
      <c r="A90" s="176" t="s">
        <v>276</v>
      </c>
      <c r="B90" s="174" t="s">
        <v>278</v>
      </c>
      <c r="C90" s="175" t="s">
        <v>126</v>
      </c>
    </row>
    <row r="91" spans="1:3" ht="12.75">
      <c r="A91" s="234" t="s">
        <v>279</v>
      </c>
      <c r="B91" s="113" t="s">
        <v>280</v>
      </c>
      <c r="C91" s="114" t="s">
        <v>146</v>
      </c>
    </row>
    <row r="92" spans="1:3" ht="12.75">
      <c r="A92" s="235"/>
      <c r="B92" s="90" t="s">
        <v>281</v>
      </c>
      <c r="C92" s="102" t="s">
        <v>110</v>
      </c>
    </row>
    <row r="93" spans="1:3" ht="12.75">
      <c r="A93" s="235"/>
      <c r="B93" s="89" t="s">
        <v>282</v>
      </c>
      <c r="C93" s="119" t="s">
        <v>112</v>
      </c>
    </row>
    <row r="94" spans="1:3" ht="12.75">
      <c r="A94" s="235"/>
      <c r="B94" s="90" t="s">
        <v>283</v>
      </c>
      <c r="C94" s="102" t="s">
        <v>126</v>
      </c>
    </row>
    <row r="95" spans="1:3" ht="12.75">
      <c r="A95" s="235"/>
      <c r="B95" s="89" t="s">
        <v>284</v>
      </c>
      <c r="C95" s="119" t="s">
        <v>175</v>
      </c>
    </row>
    <row r="96" spans="1:3" ht="12.75">
      <c r="A96" s="235"/>
      <c r="B96" s="90" t="s">
        <v>285</v>
      </c>
      <c r="C96" s="102" t="s">
        <v>112</v>
      </c>
    </row>
    <row r="97" spans="1:3" ht="12.75">
      <c r="A97" s="235"/>
      <c r="B97" s="90" t="s">
        <v>286</v>
      </c>
      <c r="C97" s="102" t="s">
        <v>146</v>
      </c>
    </row>
    <row r="98" spans="1:3" ht="12.75">
      <c r="A98" s="241"/>
      <c r="B98" s="90" t="s">
        <v>287</v>
      </c>
      <c r="C98" s="102" t="s">
        <v>146</v>
      </c>
    </row>
    <row r="99" spans="1:3" ht="12.75">
      <c r="A99" s="241"/>
      <c r="B99" s="89" t="s">
        <v>288</v>
      </c>
      <c r="C99" s="119" t="s">
        <v>175</v>
      </c>
    </row>
    <row r="100" spans="1:3" ht="13.5" thickBot="1">
      <c r="A100" s="236"/>
      <c r="B100" s="91" t="s">
        <v>289</v>
      </c>
      <c r="C100" s="120" t="s">
        <v>175</v>
      </c>
    </row>
    <row r="101" spans="1:3" ht="12.75">
      <c r="A101" s="234" t="s">
        <v>290</v>
      </c>
      <c r="B101" s="117" t="s">
        <v>291</v>
      </c>
      <c r="C101" s="118" t="s">
        <v>110</v>
      </c>
    </row>
    <row r="102" spans="1:3" ht="12.75">
      <c r="A102" s="235"/>
      <c r="B102" s="90" t="s">
        <v>292</v>
      </c>
      <c r="C102" s="102" t="s">
        <v>175</v>
      </c>
    </row>
    <row r="103" spans="1:3" ht="12.75">
      <c r="A103" s="235"/>
      <c r="B103" s="89" t="s">
        <v>188</v>
      </c>
      <c r="C103" s="119" t="s">
        <v>293</v>
      </c>
    </row>
    <row r="104" spans="1:3" ht="12.75">
      <c r="A104" s="235"/>
      <c r="B104" s="89" t="s">
        <v>294</v>
      </c>
      <c r="C104" s="119" t="s">
        <v>175</v>
      </c>
    </row>
    <row r="105" spans="1:3" ht="12.75">
      <c r="A105" s="235"/>
      <c r="B105" s="89" t="s">
        <v>295</v>
      </c>
      <c r="C105" s="119" t="s">
        <v>112</v>
      </c>
    </row>
    <row r="106" spans="1:3" ht="12.75">
      <c r="A106" s="235"/>
      <c r="B106" s="89" t="s">
        <v>296</v>
      </c>
      <c r="C106" s="119" t="s">
        <v>275</v>
      </c>
    </row>
    <row r="107" spans="1:3" ht="12.75">
      <c r="A107" s="235"/>
      <c r="B107" s="90" t="s">
        <v>297</v>
      </c>
      <c r="C107" s="102" t="s">
        <v>240</v>
      </c>
    </row>
    <row r="108" spans="1:3" ht="12.75">
      <c r="A108" s="241"/>
      <c r="B108" s="133" t="s">
        <v>298</v>
      </c>
      <c r="C108" s="134" t="s">
        <v>109</v>
      </c>
    </row>
    <row r="109" spans="1:3" ht="12.75">
      <c r="A109" s="241"/>
      <c r="B109" s="89" t="s">
        <v>299</v>
      </c>
      <c r="C109" s="119" t="s">
        <v>293</v>
      </c>
    </row>
    <row r="110" spans="1:3" ht="13.5" thickBot="1">
      <c r="A110" s="236"/>
      <c r="B110" s="115" t="s">
        <v>300</v>
      </c>
      <c r="C110" s="116" t="s">
        <v>118</v>
      </c>
    </row>
    <row r="111" spans="1:3" ht="12.75">
      <c r="A111" s="121" t="s">
        <v>301</v>
      </c>
      <c r="B111" s="129" t="s">
        <v>302</v>
      </c>
      <c r="C111" s="130" t="s">
        <v>109</v>
      </c>
    </row>
    <row r="112" spans="1:3" ht="13.5" thickBot="1">
      <c r="A112" s="127" t="s">
        <v>301</v>
      </c>
      <c r="B112" s="131" t="s">
        <v>303</v>
      </c>
      <c r="C112" s="132" t="s">
        <v>189</v>
      </c>
    </row>
    <row r="113" spans="1:3" ht="12.75">
      <c r="A113" s="231" t="s">
        <v>304</v>
      </c>
      <c r="B113" s="171" t="s">
        <v>305</v>
      </c>
      <c r="C113" s="172" t="s">
        <v>240</v>
      </c>
    </row>
    <row r="114" spans="1:3" ht="12.75">
      <c r="A114" s="232"/>
      <c r="B114" s="90" t="s">
        <v>306</v>
      </c>
      <c r="C114" s="102" t="s">
        <v>146</v>
      </c>
    </row>
    <row r="115" spans="1:3" ht="12.75">
      <c r="A115" s="232"/>
      <c r="B115" s="89" t="s">
        <v>307</v>
      </c>
      <c r="C115" s="102" t="s">
        <v>118</v>
      </c>
    </row>
    <row r="116" spans="1:3" ht="12.75">
      <c r="A116" s="232"/>
      <c r="B116" s="89" t="s">
        <v>308</v>
      </c>
      <c r="C116" s="119" t="s">
        <v>110</v>
      </c>
    </row>
    <row r="117" spans="1:3" ht="12.75">
      <c r="A117" s="232"/>
      <c r="B117" s="90" t="s">
        <v>309</v>
      </c>
      <c r="C117" s="102" t="s">
        <v>194</v>
      </c>
    </row>
    <row r="118" spans="1:3" ht="12.75">
      <c r="A118" s="232"/>
      <c r="B118" s="90" t="s">
        <v>310</v>
      </c>
      <c r="C118" s="102" t="s">
        <v>194</v>
      </c>
    </row>
    <row r="119" spans="1:3" ht="12.75">
      <c r="A119" s="232"/>
      <c r="B119" s="89" t="s">
        <v>311</v>
      </c>
      <c r="C119" s="119" t="s">
        <v>312</v>
      </c>
    </row>
    <row r="120" spans="1:3" ht="12.75">
      <c r="A120" s="232"/>
      <c r="B120" s="89" t="s">
        <v>313</v>
      </c>
      <c r="C120" s="119" t="s">
        <v>312</v>
      </c>
    </row>
    <row r="121" spans="1:3" ht="12.75">
      <c r="A121" s="232"/>
      <c r="B121" s="90" t="s">
        <v>314</v>
      </c>
      <c r="C121" s="102" t="s">
        <v>244</v>
      </c>
    </row>
    <row r="122" spans="1:3" ht="12.75">
      <c r="A122" s="232"/>
      <c r="B122" s="89" t="s">
        <v>315</v>
      </c>
      <c r="C122" s="119" t="s">
        <v>110</v>
      </c>
    </row>
    <row r="123" spans="1:3" ht="12.75">
      <c r="A123" s="232"/>
      <c r="B123" s="89" t="s">
        <v>316</v>
      </c>
      <c r="C123" s="119" t="s">
        <v>312</v>
      </c>
    </row>
    <row r="124" spans="1:3" ht="12.75">
      <c r="A124" s="232"/>
      <c r="B124" s="90" t="s">
        <v>317</v>
      </c>
      <c r="C124" s="102" t="s">
        <v>247</v>
      </c>
    </row>
    <row r="125" spans="1:3" ht="12.75">
      <c r="A125" s="232"/>
      <c r="B125" s="90" t="s">
        <v>318</v>
      </c>
      <c r="C125" s="102" t="s">
        <v>146</v>
      </c>
    </row>
    <row r="126" spans="1:3" ht="12.75">
      <c r="A126" s="232"/>
      <c r="B126" s="89" t="s">
        <v>319</v>
      </c>
      <c r="C126" s="119" t="s">
        <v>112</v>
      </c>
    </row>
    <row r="127" spans="1:3" ht="12.75">
      <c r="A127" s="232"/>
      <c r="B127" s="89" t="s">
        <v>320</v>
      </c>
      <c r="C127" s="119" t="s">
        <v>175</v>
      </c>
    </row>
    <row r="128" spans="1:3" ht="12.75">
      <c r="A128" s="232"/>
      <c r="B128" s="90" t="s">
        <v>321</v>
      </c>
      <c r="C128" s="102" t="s">
        <v>146</v>
      </c>
    </row>
    <row r="129" spans="1:3" ht="12.75">
      <c r="A129" s="232"/>
      <c r="B129" s="90" t="s">
        <v>322</v>
      </c>
      <c r="C129" s="102" t="s">
        <v>180</v>
      </c>
    </row>
    <row r="130" spans="1:3" ht="12.75">
      <c r="A130" s="232"/>
      <c r="B130" s="89" t="s">
        <v>323</v>
      </c>
      <c r="C130" s="119" t="s">
        <v>109</v>
      </c>
    </row>
    <row r="131" spans="1:3" ht="12.75">
      <c r="A131" s="232"/>
      <c r="B131" s="154" t="s">
        <v>324</v>
      </c>
      <c r="C131" s="155" t="s">
        <v>240</v>
      </c>
    </row>
    <row r="132" spans="1:3" ht="13.5" thickBot="1">
      <c r="A132" s="233"/>
      <c r="B132" s="115" t="s">
        <v>325</v>
      </c>
      <c r="C132" s="116" t="s">
        <v>189</v>
      </c>
    </row>
    <row r="133" spans="1:3" ht="12.75">
      <c r="A133" s="158" t="s">
        <v>326</v>
      </c>
      <c r="B133" s="156" t="s">
        <v>327</v>
      </c>
      <c r="C133" s="157" t="s">
        <v>194</v>
      </c>
    </row>
    <row r="134" spans="1:3" ht="12.75">
      <c r="A134" s="108" t="s">
        <v>326</v>
      </c>
      <c r="B134" s="126" t="s">
        <v>328</v>
      </c>
      <c r="C134" s="125" t="s">
        <v>118</v>
      </c>
    </row>
    <row r="135" spans="1:3" ht="13.5" thickBot="1">
      <c r="A135" s="176" t="s">
        <v>326</v>
      </c>
      <c r="B135" s="174" t="s">
        <v>329</v>
      </c>
      <c r="C135" s="175" t="s">
        <v>244</v>
      </c>
    </row>
    <row r="136" spans="1:3" ht="12.75">
      <c r="A136" s="234" t="s">
        <v>330</v>
      </c>
      <c r="B136" s="117" t="s">
        <v>331</v>
      </c>
      <c r="C136" s="118" t="s">
        <v>275</v>
      </c>
    </row>
    <row r="137" spans="1:3" ht="12.75">
      <c r="A137" s="235"/>
      <c r="B137" s="89" t="s">
        <v>332</v>
      </c>
      <c r="C137" s="119" t="s">
        <v>333</v>
      </c>
    </row>
    <row r="138" spans="1:3" ht="12.75">
      <c r="A138" s="235"/>
      <c r="B138" s="89" t="s">
        <v>334</v>
      </c>
      <c r="C138" s="119" t="s">
        <v>312</v>
      </c>
    </row>
    <row r="139" spans="1:3" ht="12.75">
      <c r="A139" s="235"/>
      <c r="B139" s="90" t="s">
        <v>335</v>
      </c>
      <c r="C139" s="102" t="s">
        <v>244</v>
      </c>
    </row>
    <row r="140" spans="1:3" ht="12.75">
      <c r="A140" s="235"/>
      <c r="B140" s="89" t="s">
        <v>336</v>
      </c>
      <c r="C140" s="119" t="s">
        <v>118</v>
      </c>
    </row>
    <row r="141" spans="1:3" ht="12.75">
      <c r="A141" s="235"/>
      <c r="B141" s="90" t="s">
        <v>337</v>
      </c>
      <c r="C141" s="102" t="s">
        <v>175</v>
      </c>
    </row>
    <row r="142" spans="1:3" ht="12.75">
      <c r="A142" s="235"/>
      <c r="B142" s="90" t="s">
        <v>338</v>
      </c>
      <c r="C142" s="102" t="s">
        <v>110</v>
      </c>
    </row>
    <row r="143" spans="1:3" ht="12.75">
      <c r="A143" s="235"/>
      <c r="B143" s="89" t="s">
        <v>339</v>
      </c>
      <c r="C143" s="119" t="s">
        <v>247</v>
      </c>
    </row>
    <row r="144" spans="1:3" ht="12.75">
      <c r="A144" s="235"/>
      <c r="B144" s="89" t="s">
        <v>340</v>
      </c>
      <c r="C144" s="119" t="s">
        <v>275</v>
      </c>
    </row>
    <row r="145" spans="1:3" ht="12.75">
      <c r="A145" s="235"/>
      <c r="B145" s="89" t="s">
        <v>341</v>
      </c>
      <c r="C145" s="119" t="s">
        <v>118</v>
      </c>
    </row>
    <row r="146" spans="1:3" ht="12.75">
      <c r="A146" s="235"/>
      <c r="B146" s="89" t="s">
        <v>342</v>
      </c>
      <c r="C146" s="119" t="s">
        <v>240</v>
      </c>
    </row>
    <row r="147" spans="1:3" ht="12.75">
      <c r="A147" s="235"/>
      <c r="B147" s="89" t="s">
        <v>343</v>
      </c>
      <c r="C147" s="119" t="s">
        <v>118</v>
      </c>
    </row>
    <row r="148" spans="1:3" ht="12.75">
      <c r="A148" s="235"/>
      <c r="B148" s="90" t="s">
        <v>344</v>
      </c>
      <c r="C148" s="102" t="s">
        <v>118</v>
      </c>
    </row>
    <row r="149" spans="1:3" ht="12.75">
      <c r="A149" s="235"/>
      <c r="B149" s="89" t="s">
        <v>345</v>
      </c>
      <c r="C149" s="119" t="s">
        <v>346</v>
      </c>
    </row>
    <row r="150" spans="1:3" ht="12.75">
      <c r="A150" s="235"/>
      <c r="B150" s="90" t="s">
        <v>347</v>
      </c>
      <c r="C150" s="102" t="s">
        <v>180</v>
      </c>
    </row>
    <row r="151" spans="1:3" ht="12.75">
      <c r="A151" s="235"/>
      <c r="B151" s="89" t="s">
        <v>348</v>
      </c>
      <c r="C151" s="119" t="s">
        <v>175</v>
      </c>
    </row>
    <row r="152" spans="1:3" ht="12.75">
      <c r="A152" s="235"/>
      <c r="B152" s="89" t="s">
        <v>349</v>
      </c>
      <c r="C152" s="119" t="s">
        <v>346</v>
      </c>
    </row>
    <row r="153" spans="1:3" ht="12.75">
      <c r="A153" s="235"/>
      <c r="B153" s="89" t="s">
        <v>350</v>
      </c>
      <c r="C153" s="119" t="s">
        <v>189</v>
      </c>
    </row>
    <row r="154" spans="1:3" ht="12.75">
      <c r="A154" s="235"/>
      <c r="B154" s="89" t="s">
        <v>351</v>
      </c>
      <c r="C154" s="119" t="s">
        <v>189</v>
      </c>
    </row>
    <row r="155" spans="1:3" ht="13.5" thickBot="1">
      <c r="A155" s="236"/>
      <c r="B155" s="91" t="s">
        <v>352</v>
      </c>
      <c r="C155" s="120" t="s">
        <v>175</v>
      </c>
    </row>
    <row r="156" spans="1:3" ht="12.75">
      <c r="A156" s="158" t="s">
        <v>353</v>
      </c>
      <c r="B156" s="156" t="s">
        <v>354</v>
      </c>
      <c r="C156" s="157" t="s">
        <v>175</v>
      </c>
    </row>
    <row r="157" spans="1:3" ht="12.75">
      <c r="A157" s="108" t="s">
        <v>353</v>
      </c>
      <c r="B157" s="123" t="s">
        <v>355</v>
      </c>
      <c r="C157" s="124" t="s">
        <v>189</v>
      </c>
    </row>
    <row r="158" spans="1:3" ht="12.75">
      <c r="A158" s="108" t="s">
        <v>353</v>
      </c>
      <c r="B158" s="126" t="s">
        <v>356</v>
      </c>
      <c r="C158" s="125" t="s">
        <v>240</v>
      </c>
    </row>
    <row r="159" spans="1:3" ht="13.5" thickBot="1">
      <c r="A159" s="176" t="s">
        <v>353</v>
      </c>
      <c r="B159" s="177" t="s">
        <v>357</v>
      </c>
      <c r="C159" s="178" t="s">
        <v>109</v>
      </c>
    </row>
    <row r="160" spans="1:3" ht="12.75">
      <c r="A160" s="231" t="s">
        <v>358</v>
      </c>
      <c r="B160" s="117" t="s">
        <v>359</v>
      </c>
      <c r="C160" s="118" t="s">
        <v>146</v>
      </c>
    </row>
    <row r="161" spans="1:3" ht="12.75">
      <c r="A161" s="232"/>
      <c r="B161" s="90" t="s">
        <v>360</v>
      </c>
      <c r="C161" s="102" t="s">
        <v>194</v>
      </c>
    </row>
    <row r="162" spans="1:3" ht="12.75">
      <c r="A162" s="232"/>
      <c r="B162" s="90" t="s">
        <v>361</v>
      </c>
      <c r="C162" s="102" t="s">
        <v>126</v>
      </c>
    </row>
    <row r="163" spans="1:3" ht="12.75">
      <c r="A163" s="232"/>
      <c r="B163" s="90" t="s">
        <v>362</v>
      </c>
      <c r="C163" s="102" t="s">
        <v>146</v>
      </c>
    </row>
    <row r="164" spans="1:3" ht="12.75">
      <c r="A164" s="232"/>
      <c r="B164" s="89" t="s">
        <v>363</v>
      </c>
      <c r="C164" s="119" t="s">
        <v>146</v>
      </c>
    </row>
    <row r="165" spans="1:3" ht="12.75">
      <c r="A165" s="232"/>
      <c r="B165" s="90" t="s">
        <v>364</v>
      </c>
      <c r="C165" s="102" t="s">
        <v>180</v>
      </c>
    </row>
    <row r="166" spans="1:3" ht="12.75">
      <c r="A166" s="232"/>
      <c r="B166" s="89" t="s">
        <v>365</v>
      </c>
      <c r="C166" s="119" t="s">
        <v>194</v>
      </c>
    </row>
    <row r="167" spans="1:3" ht="12.75">
      <c r="A167" s="232"/>
      <c r="B167" s="89" t="s">
        <v>366</v>
      </c>
      <c r="C167" s="119" t="s">
        <v>112</v>
      </c>
    </row>
    <row r="168" spans="1:3" ht="12.75">
      <c r="A168" s="232"/>
      <c r="B168" s="89" t="s">
        <v>367</v>
      </c>
      <c r="C168" s="119" t="s">
        <v>126</v>
      </c>
    </row>
    <row r="169" spans="1:3" ht="12.75">
      <c r="A169" s="232"/>
      <c r="B169" s="89" t="s">
        <v>368</v>
      </c>
      <c r="C169" s="119" t="s">
        <v>146</v>
      </c>
    </row>
    <row r="170" spans="1:3" ht="12.75">
      <c r="A170" s="232"/>
      <c r="B170" s="89" t="s">
        <v>369</v>
      </c>
      <c r="C170" s="119" t="s">
        <v>247</v>
      </c>
    </row>
    <row r="171" spans="1:3" ht="12.75">
      <c r="A171" s="232"/>
      <c r="B171" s="90" t="s">
        <v>370</v>
      </c>
      <c r="C171" s="102" t="s">
        <v>215</v>
      </c>
    </row>
    <row r="172" spans="1:3" ht="12.75">
      <c r="A172" s="232"/>
      <c r="B172" s="89" t="s">
        <v>371</v>
      </c>
      <c r="C172" s="119" t="s">
        <v>118</v>
      </c>
    </row>
    <row r="173" spans="1:3" ht="12.75">
      <c r="A173" s="232"/>
      <c r="B173" s="89" t="s">
        <v>372</v>
      </c>
      <c r="C173" s="119" t="s">
        <v>110</v>
      </c>
    </row>
    <row r="174" spans="1:3" ht="12.75">
      <c r="A174" s="232"/>
      <c r="B174" s="89" t="s">
        <v>373</v>
      </c>
      <c r="C174" s="119" t="s">
        <v>109</v>
      </c>
    </row>
    <row r="175" spans="1:3" ht="12.75">
      <c r="A175" s="232"/>
      <c r="B175" s="89" t="s">
        <v>374</v>
      </c>
      <c r="C175" s="119" t="s">
        <v>109</v>
      </c>
    </row>
    <row r="176" spans="1:3" ht="12.75">
      <c r="A176" s="232"/>
      <c r="B176" s="90" t="s">
        <v>375</v>
      </c>
      <c r="C176" s="102" t="s">
        <v>146</v>
      </c>
    </row>
    <row r="177" spans="1:3" ht="12.75">
      <c r="A177" s="232"/>
      <c r="B177" s="89" t="s">
        <v>376</v>
      </c>
      <c r="C177" s="119" t="s">
        <v>194</v>
      </c>
    </row>
    <row r="178" spans="1:3" ht="12.75">
      <c r="A178" s="232"/>
      <c r="B178" s="90" t="s">
        <v>377</v>
      </c>
      <c r="C178" s="102" t="s">
        <v>180</v>
      </c>
    </row>
    <row r="179" spans="1:3" ht="13.5" thickBot="1">
      <c r="A179" s="233"/>
      <c r="B179" s="91" t="s">
        <v>378</v>
      </c>
      <c r="C179" s="120" t="s">
        <v>312</v>
      </c>
    </row>
    <row r="180" spans="1:3" ht="12.75">
      <c r="A180" s="158" t="s">
        <v>379</v>
      </c>
      <c r="B180" s="156" t="s">
        <v>380</v>
      </c>
      <c r="C180" s="157" t="s">
        <v>312</v>
      </c>
    </row>
    <row r="181" spans="1:3" ht="13.5" thickBot="1">
      <c r="A181" s="176" t="s">
        <v>379</v>
      </c>
      <c r="B181" s="177" t="s">
        <v>381</v>
      </c>
      <c r="C181" s="178" t="s">
        <v>109</v>
      </c>
    </row>
    <row r="182" spans="1:3" ht="12.75">
      <c r="A182" s="231" t="s">
        <v>382</v>
      </c>
      <c r="B182" s="117" t="s">
        <v>383</v>
      </c>
      <c r="C182" s="118" t="s">
        <v>175</v>
      </c>
    </row>
    <row r="183" spans="1:3" ht="12.75">
      <c r="A183" s="232"/>
      <c r="B183" s="90" t="s">
        <v>384</v>
      </c>
      <c r="C183" s="102" t="s">
        <v>244</v>
      </c>
    </row>
    <row r="184" spans="1:3" ht="12.75">
      <c r="A184" s="232"/>
      <c r="B184" s="89" t="s">
        <v>385</v>
      </c>
      <c r="C184" s="119" t="s">
        <v>247</v>
      </c>
    </row>
    <row r="185" spans="1:3" ht="12.75">
      <c r="A185" s="232"/>
      <c r="B185" s="89" t="s">
        <v>386</v>
      </c>
      <c r="C185" s="119" t="s">
        <v>175</v>
      </c>
    </row>
    <row r="186" spans="1:3" ht="12.75">
      <c r="A186" s="237"/>
      <c r="B186" s="89" t="s">
        <v>387</v>
      </c>
      <c r="C186" s="119" t="s">
        <v>189</v>
      </c>
    </row>
    <row r="187" spans="1:3" ht="12.75">
      <c r="A187" s="237"/>
      <c r="B187" s="89" t="s">
        <v>388</v>
      </c>
      <c r="C187" s="119" t="s">
        <v>293</v>
      </c>
    </row>
    <row r="188" spans="1:3" ht="12.75">
      <c r="A188" s="237"/>
      <c r="B188" s="89" t="s">
        <v>389</v>
      </c>
      <c r="C188" s="119" t="s">
        <v>240</v>
      </c>
    </row>
    <row r="189" spans="1:3" ht="12.75">
      <c r="A189" s="237"/>
      <c r="B189" s="90" t="s">
        <v>390</v>
      </c>
      <c r="C189" s="102" t="s">
        <v>215</v>
      </c>
    </row>
    <row r="190" spans="1:3" ht="12.75">
      <c r="A190" s="237"/>
      <c r="B190" s="89" t="s">
        <v>391</v>
      </c>
      <c r="C190" s="119" t="s">
        <v>126</v>
      </c>
    </row>
    <row r="191" spans="1:3" ht="12.75">
      <c r="A191" s="237"/>
      <c r="B191" s="89" t="s">
        <v>392</v>
      </c>
      <c r="C191" s="119" t="s">
        <v>240</v>
      </c>
    </row>
    <row r="192" spans="1:3" ht="12.75">
      <c r="A192" s="237"/>
      <c r="B192" s="89" t="s">
        <v>393</v>
      </c>
      <c r="C192" s="119" t="s">
        <v>189</v>
      </c>
    </row>
    <row r="193" spans="1:3" ht="12.75">
      <c r="A193" s="237"/>
      <c r="B193" s="89" t="s">
        <v>394</v>
      </c>
      <c r="C193" s="119" t="s">
        <v>395</v>
      </c>
    </row>
    <row r="194" spans="1:3" ht="12.75">
      <c r="A194" s="237"/>
      <c r="B194" s="90" t="s">
        <v>396</v>
      </c>
      <c r="C194" s="102" t="s">
        <v>215</v>
      </c>
    </row>
    <row r="195" spans="1:3" ht="12.75">
      <c r="A195" s="237"/>
      <c r="B195" s="89" t="s">
        <v>397</v>
      </c>
      <c r="C195" s="119" t="s">
        <v>126</v>
      </c>
    </row>
    <row r="196" spans="1:3" ht="12.75">
      <c r="A196" s="237"/>
      <c r="B196" s="89" t="s">
        <v>398</v>
      </c>
      <c r="C196" s="119" t="s">
        <v>346</v>
      </c>
    </row>
    <row r="197" spans="1:3" ht="12.75">
      <c r="A197" s="237"/>
      <c r="B197" s="89" t="s">
        <v>399</v>
      </c>
      <c r="C197" s="119" t="s">
        <v>180</v>
      </c>
    </row>
    <row r="198" spans="1:3" ht="12.75">
      <c r="A198" s="237"/>
      <c r="B198" s="89" t="s">
        <v>400</v>
      </c>
      <c r="C198" s="119" t="s">
        <v>109</v>
      </c>
    </row>
    <row r="199" spans="1:3" ht="12.75">
      <c r="A199" s="237"/>
      <c r="B199" s="89" t="s">
        <v>401</v>
      </c>
      <c r="C199" s="119" t="s">
        <v>109</v>
      </c>
    </row>
    <row r="200" spans="1:3" ht="12.75">
      <c r="A200" s="237"/>
      <c r="B200" s="159" t="s">
        <v>402</v>
      </c>
      <c r="C200" s="160" t="s">
        <v>109</v>
      </c>
    </row>
    <row r="201" spans="1:3" ht="13.5" thickBot="1">
      <c r="A201" s="238"/>
      <c r="B201" s="91" t="s">
        <v>403</v>
      </c>
      <c r="C201" s="120" t="s">
        <v>189</v>
      </c>
    </row>
    <row r="202" spans="1:3" ht="13.5" thickBot="1">
      <c r="A202" s="168" t="s">
        <v>404</v>
      </c>
      <c r="B202" s="169" t="s">
        <v>405</v>
      </c>
      <c r="C202" s="170" t="s">
        <v>135</v>
      </c>
    </row>
    <row r="203" spans="1:3" ht="12.75">
      <c r="A203" s="231" t="s">
        <v>406</v>
      </c>
      <c r="B203" s="117" t="s">
        <v>407</v>
      </c>
      <c r="C203" s="118" t="s">
        <v>333</v>
      </c>
    </row>
    <row r="204" spans="1:3" ht="12.75">
      <c r="A204" s="232"/>
      <c r="B204" s="89" t="s">
        <v>408</v>
      </c>
      <c r="C204" s="119" t="s">
        <v>312</v>
      </c>
    </row>
    <row r="205" spans="1:3" ht="12.75">
      <c r="A205" s="232"/>
      <c r="B205" s="89" t="s">
        <v>409</v>
      </c>
      <c r="C205" s="119" t="s">
        <v>109</v>
      </c>
    </row>
    <row r="206" spans="1:3" ht="12.75">
      <c r="A206" s="232"/>
      <c r="B206" s="89" t="s">
        <v>410</v>
      </c>
      <c r="C206" s="119" t="s">
        <v>240</v>
      </c>
    </row>
    <row r="207" spans="1:3" ht="12.75">
      <c r="A207" s="232"/>
      <c r="B207" s="90" t="s">
        <v>411</v>
      </c>
      <c r="C207" s="102" t="s">
        <v>244</v>
      </c>
    </row>
    <row r="208" spans="1:3" ht="12.75">
      <c r="A208" s="232"/>
      <c r="B208" s="89" t="s">
        <v>412</v>
      </c>
      <c r="C208" s="119" t="s">
        <v>180</v>
      </c>
    </row>
    <row r="209" spans="1:3" ht="12.75">
      <c r="A209" s="232"/>
      <c r="B209" s="89" t="s">
        <v>413</v>
      </c>
      <c r="C209" s="119" t="s">
        <v>333</v>
      </c>
    </row>
    <row r="210" spans="1:3" ht="12.75">
      <c r="A210" s="232"/>
      <c r="B210" s="89" t="s">
        <v>414</v>
      </c>
      <c r="C210" s="119" t="s">
        <v>275</v>
      </c>
    </row>
    <row r="211" spans="1:3" ht="12.75">
      <c r="A211" s="232"/>
      <c r="B211" s="89" t="s">
        <v>415</v>
      </c>
      <c r="C211" s="119" t="s">
        <v>293</v>
      </c>
    </row>
    <row r="212" spans="1:3" ht="12.75">
      <c r="A212" s="232"/>
      <c r="B212" s="89" t="s">
        <v>416</v>
      </c>
      <c r="C212" s="119" t="s">
        <v>109</v>
      </c>
    </row>
    <row r="213" spans="1:3" ht="12.75">
      <c r="A213" s="232"/>
      <c r="B213" s="89" t="s">
        <v>417</v>
      </c>
      <c r="C213" s="119" t="s">
        <v>109</v>
      </c>
    </row>
    <row r="214" spans="1:3" ht="12.75">
      <c r="A214" s="232"/>
      <c r="B214" s="89" t="s">
        <v>418</v>
      </c>
      <c r="C214" s="119" t="s">
        <v>395</v>
      </c>
    </row>
    <row r="215" spans="1:3" ht="12.75">
      <c r="A215" s="232"/>
      <c r="B215" s="89" t="s">
        <v>419</v>
      </c>
      <c r="C215" s="119" t="s">
        <v>109</v>
      </c>
    </row>
    <row r="216" spans="1:3" ht="12.75">
      <c r="A216" s="232"/>
      <c r="B216" s="90" t="s">
        <v>420</v>
      </c>
      <c r="C216" s="102" t="s">
        <v>189</v>
      </c>
    </row>
    <row r="217" spans="1:3" ht="12.75">
      <c r="A217" s="232"/>
      <c r="B217" s="89" t="s">
        <v>421</v>
      </c>
      <c r="C217" s="119" t="s">
        <v>333</v>
      </c>
    </row>
    <row r="218" spans="1:3" ht="12.75">
      <c r="A218" s="232"/>
      <c r="B218" s="90" t="s">
        <v>422</v>
      </c>
      <c r="C218" s="102" t="s">
        <v>146</v>
      </c>
    </row>
    <row r="219" spans="1:3" ht="12.75">
      <c r="A219" s="232"/>
      <c r="B219" s="89" t="s">
        <v>423</v>
      </c>
      <c r="C219" s="119" t="s">
        <v>395</v>
      </c>
    </row>
    <row r="220" spans="1:3" ht="12.75">
      <c r="A220" s="232"/>
      <c r="B220" s="89" t="s">
        <v>424</v>
      </c>
      <c r="C220" s="119" t="s">
        <v>118</v>
      </c>
    </row>
    <row r="221" spans="1:3" ht="12.75">
      <c r="A221" s="232"/>
      <c r="B221" s="89" t="s">
        <v>425</v>
      </c>
      <c r="C221" s="119" t="s">
        <v>126</v>
      </c>
    </row>
    <row r="222" spans="1:3" ht="13.5" thickBot="1">
      <c r="A222" s="233"/>
      <c r="B222" s="91" t="s">
        <v>426</v>
      </c>
      <c r="C222" s="120" t="s">
        <v>194</v>
      </c>
    </row>
    <row r="223" spans="1:3" ht="12.75">
      <c r="A223" s="158" t="s">
        <v>427</v>
      </c>
      <c r="B223" s="156" t="s">
        <v>428</v>
      </c>
      <c r="C223" s="157" t="s">
        <v>146</v>
      </c>
    </row>
    <row r="224" spans="1:3" ht="12.75">
      <c r="A224" s="108" t="s">
        <v>427</v>
      </c>
      <c r="B224" s="123" t="s">
        <v>429</v>
      </c>
      <c r="C224" s="124" t="s">
        <v>247</v>
      </c>
    </row>
    <row r="225" spans="1:3" ht="12.75">
      <c r="A225" s="108" t="s">
        <v>427</v>
      </c>
      <c r="B225" s="123" t="s">
        <v>430</v>
      </c>
      <c r="C225" s="124" t="s">
        <v>194</v>
      </c>
    </row>
    <row r="226" spans="1:3" ht="12.75">
      <c r="A226" s="108" t="s">
        <v>427</v>
      </c>
      <c r="B226" s="126" t="s">
        <v>431</v>
      </c>
      <c r="C226" s="125" t="s">
        <v>146</v>
      </c>
    </row>
    <row r="227" spans="1:3" ht="13.5" thickBot="1">
      <c r="A227" s="176" t="s">
        <v>427</v>
      </c>
      <c r="B227" s="177" t="s">
        <v>432</v>
      </c>
      <c r="C227" s="178" t="s">
        <v>333</v>
      </c>
    </row>
    <row r="228" spans="1:3" ht="12.75">
      <c r="A228" s="239" t="s">
        <v>433</v>
      </c>
      <c r="B228" s="117" t="s">
        <v>434</v>
      </c>
      <c r="C228" s="118" t="s">
        <v>180</v>
      </c>
    </row>
    <row r="229" spans="1:3" ht="12.75">
      <c r="A229" s="240"/>
      <c r="B229" s="89" t="s">
        <v>108</v>
      </c>
      <c r="C229" s="119" t="s">
        <v>109</v>
      </c>
    </row>
    <row r="230" spans="1:3" ht="12.75">
      <c r="A230" s="240"/>
      <c r="B230" s="89" t="s">
        <v>435</v>
      </c>
      <c r="C230" s="119" t="s">
        <v>247</v>
      </c>
    </row>
    <row r="231" spans="1:3" ht="12.75">
      <c r="A231" s="240"/>
      <c r="B231" s="90" t="s">
        <v>436</v>
      </c>
      <c r="C231" s="102" t="s">
        <v>135</v>
      </c>
    </row>
    <row r="232" spans="1:3" ht="12.75">
      <c r="A232" s="240"/>
      <c r="B232" s="89" t="s">
        <v>437</v>
      </c>
      <c r="C232" s="119" t="s">
        <v>109</v>
      </c>
    </row>
    <row r="233" spans="1:3" ht="12.75">
      <c r="A233" s="240"/>
      <c r="B233" s="89" t="s">
        <v>438</v>
      </c>
      <c r="C233" s="119" t="s">
        <v>346</v>
      </c>
    </row>
    <row r="234" spans="1:3" ht="12.75">
      <c r="A234" s="240"/>
      <c r="B234" s="89" t="s">
        <v>439</v>
      </c>
      <c r="C234" s="119" t="s">
        <v>126</v>
      </c>
    </row>
    <row r="235" spans="1:3" ht="12.75">
      <c r="A235" s="240"/>
      <c r="B235" s="89" t="s">
        <v>440</v>
      </c>
      <c r="C235" s="119" t="s">
        <v>395</v>
      </c>
    </row>
    <row r="236" spans="1:3" ht="12.75">
      <c r="A236" s="240"/>
      <c r="B236" s="89" t="s">
        <v>441</v>
      </c>
      <c r="C236" s="119" t="s">
        <v>118</v>
      </c>
    </row>
    <row r="237" spans="1:3" ht="12.75">
      <c r="A237" s="240"/>
      <c r="B237" s="90" t="s">
        <v>442</v>
      </c>
      <c r="C237" s="102" t="s">
        <v>215</v>
      </c>
    </row>
    <row r="238" spans="1:3" ht="12.75">
      <c r="A238" s="240"/>
      <c r="B238" s="89" t="s">
        <v>443</v>
      </c>
      <c r="C238" s="119" t="s">
        <v>395</v>
      </c>
    </row>
    <row r="239" spans="1:3" ht="12.75">
      <c r="A239" s="240"/>
      <c r="B239" s="89" t="s">
        <v>444</v>
      </c>
      <c r="C239" s="119" t="s">
        <v>312</v>
      </c>
    </row>
    <row r="240" spans="1:3" ht="12.75">
      <c r="A240" s="240"/>
      <c r="B240" s="89" t="s">
        <v>445</v>
      </c>
      <c r="C240" s="119" t="s">
        <v>312</v>
      </c>
    </row>
    <row r="241" spans="1:3" ht="12.75">
      <c r="A241" s="240"/>
      <c r="B241" s="89" t="s">
        <v>446</v>
      </c>
      <c r="C241" s="119" t="s">
        <v>109</v>
      </c>
    </row>
    <row r="242" spans="1:3" ht="12.75">
      <c r="A242" s="240"/>
      <c r="B242" s="89" t="s">
        <v>447</v>
      </c>
      <c r="C242" s="119" t="s">
        <v>395</v>
      </c>
    </row>
    <row r="243" spans="1:3" ht="13.5" thickBot="1">
      <c r="A243" s="240"/>
      <c r="B243" s="91" t="s">
        <v>448</v>
      </c>
      <c r="C243" s="120" t="s">
        <v>180</v>
      </c>
    </row>
    <row r="244" spans="1:3" ht="12.75">
      <c r="A244" s="179" t="s">
        <v>449</v>
      </c>
      <c r="B244" s="135" t="s">
        <v>450</v>
      </c>
      <c r="C244" s="122" t="s">
        <v>215</v>
      </c>
    </row>
    <row r="245" spans="1:3" ht="12.75">
      <c r="A245" s="180" t="s">
        <v>449</v>
      </c>
      <c r="B245" s="136" t="s">
        <v>451</v>
      </c>
      <c r="C245" s="124" t="s">
        <v>146</v>
      </c>
    </row>
    <row r="246" spans="1:3" ht="12.75">
      <c r="A246" s="180" t="s">
        <v>449</v>
      </c>
      <c r="B246" s="136" t="s">
        <v>452</v>
      </c>
      <c r="C246" s="124" t="s">
        <v>247</v>
      </c>
    </row>
    <row r="247" spans="1:3" ht="12.75">
      <c r="A247" s="180" t="s">
        <v>449</v>
      </c>
      <c r="B247" s="136" t="s">
        <v>453</v>
      </c>
      <c r="C247" s="125" t="s">
        <v>293</v>
      </c>
    </row>
    <row r="248" spans="1:3" ht="12.75">
      <c r="A248" s="180" t="s">
        <v>449</v>
      </c>
      <c r="B248" s="137" t="s">
        <v>454</v>
      </c>
      <c r="C248" s="125" t="s">
        <v>168</v>
      </c>
    </row>
    <row r="249" spans="1:3" ht="12.75">
      <c r="A249" s="180" t="s">
        <v>449</v>
      </c>
      <c r="B249" s="137" t="s">
        <v>455</v>
      </c>
      <c r="C249" s="125" t="s">
        <v>135</v>
      </c>
    </row>
    <row r="250" spans="1:3" ht="12.75">
      <c r="A250" s="180" t="s">
        <v>449</v>
      </c>
      <c r="B250" s="136" t="s">
        <v>456</v>
      </c>
      <c r="C250" s="124" t="s">
        <v>247</v>
      </c>
    </row>
    <row r="251" spans="1:3" ht="12.75">
      <c r="A251" s="180" t="s">
        <v>449</v>
      </c>
      <c r="B251" s="136" t="s">
        <v>457</v>
      </c>
      <c r="C251" s="124" t="s">
        <v>146</v>
      </c>
    </row>
    <row r="252" spans="1:3" ht="12.75">
      <c r="A252" s="180" t="s">
        <v>449</v>
      </c>
      <c r="B252" s="136" t="s">
        <v>458</v>
      </c>
      <c r="C252" s="124" t="s">
        <v>146</v>
      </c>
    </row>
    <row r="253" spans="1:3" ht="12.75">
      <c r="A253" s="180" t="s">
        <v>449</v>
      </c>
      <c r="B253" s="136" t="s">
        <v>459</v>
      </c>
      <c r="C253" s="124" t="s">
        <v>312</v>
      </c>
    </row>
    <row r="254" spans="1:3" ht="12.75">
      <c r="A254" s="180" t="s">
        <v>449</v>
      </c>
      <c r="B254" s="136" t="s">
        <v>460</v>
      </c>
      <c r="C254" s="124" t="s">
        <v>194</v>
      </c>
    </row>
    <row r="255" spans="1:3" ht="12.75">
      <c r="A255" s="180" t="s">
        <v>449</v>
      </c>
      <c r="B255" s="136" t="s">
        <v>461</v>
      </c>
      <c r="C255" s="124" t="s">
        <v>118</v>
      </c>
    </row>
    <row r="256" spans="1:3" ht="12.75">
      <c r="A256" s="180" t="s">
        <v>449</v>
      </c>
      <c r="B256" s="136" t="s">
        <v>462</v>
      </c>
      <c r="C256" s="124" t="s">
        <v>346</v>
      </c>
    </row>
    <row r="257" spans="1:3" ht="12.75">
      <c r="A257" s="180" t="s">
        <v>449</v>
      </c>
      <c r="B257" s="136" t="s">
        <v>463</v>
      </c>
      <c r="C257" s="124" t="s">
        <v>180</v>
      </c>
    </row>
    <row r="258" spans="1:3" ht="12.75">
      <c r="A258" s="180" t="s">
        <v>449</v>
      </c>
      <c r="B258" s="136" t="s">
        <v>464</v>
      </c>
      <c r="C258" s="124" t="s">
        <v>180</v>
      </c>
    </row>
    <row r="259" spans="1:3" ht="12.75">
      <c r="A259" s="180" t="s">
        <v>449</v>
      </c>
      <c r="B259" s="136" t="s">
        <v>465</v>
      </c>
      <c r="C259" s="124" t="s">
        <v>312</v>
      </c>
    </row>
    <row r="260" spans="1:3" ht="13.5" thickBot="1">
      <c r="A260" s="181" t="s">
        <v>449</v>
      </c>
      <c r="B260" s="138" t="s">
        <v>466</v>
      </c>
      <c r="C260" s="128" t="s">
        <v>109</v>
      </c>
    </row>
  </sheetData>
  <sheetProtection/>
  <mergeCells count="11">
    <mergeCell ref="A57:A66"/>
    <mergeCell ref="A67:A76"/>
    <mergeCell ref="A79:A88"/>
    <mergeCell ref="A91:A100"/>
    <mergeCell ref="A101:A110"/>
    <mergeCell ref="A113:A132"/>
    <mergeCell ref="A136:A155"/>
    <mergeCell ref="A160:A179"/>
    <mergeCell ref="A182:A201"/>
    <mergeCell ref="A203:A222"/>
    <mergeCell ref="A228:A24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7"/>
  <sheetViews>
    <sheetView zoomScale="115" zoomScaleNormal="115" workbookViewId="0" topLeftCell="A1">
      <selection activeCell="D1" sqref="D1"/>
    </sheetView>
  </sheetViews>
  <sheetFormatPr defaultColWidth="9.00390625" defaultRowHeight="12.75"/>
  <cols>
    <col min="1" max="1" width="6.125" style="184" customWidth="1"/>
    <col min="2" max="2" width="9.375" style="214" customWidth="1"/>
    <col min="3" max="3" width="19.375" style="197" customWidth="1"/>
    <col min="4" max="4" width="28.625" style="215" customWidth="1"/>
    <col min="5" max="5" width="5.875" style="215" customWidth="1"/>
    <col min="6" max="16384" width="9.125" style="184" customWidth="1"/>
  </cols>
  <sheetData>
    <row r="1" spans="2:5" ht="46.5" customHeight="1">
      <c r="B1" s="185" t="s">
        <v>15</v>
      </c>
      <c r="C1" s="186" t="s">
        <v>12</v>
      </c>
      <c r="D1" s="187" t="s">
        <v>13</v>
      </c>
      <c r="E1" s="185" t="s">
        <v>467</v>
      </c>
    </row>
    <row r="2" spans="1:6" ht="12">
      <c r="A2" s="188"/>
      <c r="B2" s="189" t="s">
        <v>113</v>
      </c>
      <c r="C2" s="190" t="s">
        <v>468</v>
      </c>
      <c r="D2" s="191" t="s">
        <v>469</v>
      </c>
      <c r="E2" s="191" t="s">
        <v>470</v>
      </c>
      <c r="F2" s="188"/>
    </row>
    <row r="3" spans="1:6" ht="12">
      <c r="A3" s="188"/>
      <c r="B3" s="192" t="s">
        <v>471</v>
      </c>
      <c r="C3" s="193" t="s">
        <v>472</v>
      </c>
      <c r="D3" s="194" t="s">
        <v>473</v>
      </c>
      <c r="E3" s="194" t="s">
        <v>470</v>
      </c>
      <c r="F3" s="188"/>
    </row>
    <row r="4" spans="1:6" ht="12">
      <c r="A4" s="188"/>
      <c r="B4" s="189" t="s">
        <v>116</v>
      </c>
      <c r="C4" s="190" t="s">
        <v>474</v>
      </c>
      <c r="D4" s="191" t="s">
        <v>469</v>
      </c>
      <c r="E4" s="191" t="s">
        <v>470</v>
      </c>
      <c r="F4" s="188"/>
    </row>
    <row r="5" spans="1:6" ht="12">
      <c r="A5" s="188"/>
      <c r="B5" s="189" t="s">
        <v>119</v>
      </c>
      <c r="C5" s="190" t="s">
        <v>475</v>
      </c>
      <c r="D5" s="191" t="s">
        <v>469</v>
      </c>
      <c r="E5" s="191" t="s">
        <v>470</v>
      </c>
      <c r="F5" s="188"/>
    </row>
    <row r="6" spans="1:6" ht="12">
      <c r="A6" s="188"/>
      <c r="B6" s="189" t="s">
        <v>121</v>
      </c>
      <c r="C6" s="190" t="s">
        <v>476</v>
      </c>
      <c r="D6" s="191" t="s">
        <v>477</v>
      </c>
      <c r="E6" s="191" t="s">
        <v>470</v>
      </c>
      <c r="F6" s="188"/>
    </row>
    <row r="7" spans="1:6" ht="12">
      <c r="A7" s="188"/>
      <c r="B7" s="189" t="s">
        <v>124</v>
      </c>
      <c r="C7" s="190" t="s">
        <v>478</v>
      </c>
      <c r="D7" s="191" t="s">
        <v>469</v>
      </c>
      <c r="E7" s="191" t="s">
        <v>470</v>
      </c>
      <c r="F7" s="188"/>
    </row>
    <row r="8" spans="1:6" ht="12">
      <c r="A8" s="188"/>
      <c r="B8" s="189" t="s">
        <v>127</v>
      </c>
      <c r="C8" s="190" t="s">
        <v>479</v>
      </c>
      <c r="D8" s="191" t="s">
        <v>477</v>
      </c>
      <c r="E8" s="191" t="s">
        <v>470</v>
      </c>
      <c r="F8" s="188"/>
    </row>
    <row r="9" spans="1:6" ht="12">
      <c r="A9" s="188"/>
      <c r="B9" s="189" t="s">
        <v>129</v>
      </c>
      <c r="C9" s="190" t="s">
        <v>480</v>
      </c>
      <c r="D9" s="191" t="s">
        <v>469</v>
      </c>
      <c r="E9" s="191" t="s">
        <v>470</v>
      </c>
      <c r="F9" s="188"/>
    </row>
    <row r="10" spans="1:6" ht="12">
      <c r="A10" s="188"/>
      <c r="B10" s="189" t="s">
        <v>131</v>
      </c>
      <c r="C10" s="190" t="s">
        <v>481</v>
      </c>
      <c r="D10" s="191" t="s">
        <v>482</v>
      </c>
      <c r="E10" s="191" t="s">
        <v>483</v>
      </c>
      <c r="F10" s="188"/>
    </row>
    <row r="11" spans="1:6" ht="12">
      <c r="A11" s="188"/>
      <c r="B11" s="189" t="s">
        <v>133</v>
      </c>
      <c r="C11" s="190" t="s">
        <v>484</v>
      </c>
      <c r="D11" s="191" t="s">
        <v>482</v>
      </c>
      <c r="E11" s="191" t="s">
        <v>483</v>
      </c>
      <c r="F11" s="188"/>
    </row>
    <row r="12" spans="1:6" ht="12">
      <c r="A12" s="188"/>
      <c r="B12" s="189" t="s">
        <v>136</v>
      </c>
      <c r="C12" s="190" t="s">
        <v>485</v>
      </c>
      <c r="D12" s="191" t="s">
        <v>482</v>
      </c>
      <c r="E12" s="191" t="s">
        <v>483</v>
      </c>
      <c r="F12" s="188"/>
    </row>
    <row r="13" spans="1:6" ht="12">
      <c r="A13" s="188"/>
      <c r="B13" s="189" t="s">
        <v>140</v>
      </c>
      <c r="C13" s="190" t="s">
        <v>486</v>
      </c>
      <c r="D13" s="191" t="s">
        <v>477</v>
      </c>
      <c r="E13" s="191" t="s">
        <v>470</v>
      </c>
      <c r="F13" s="188"/>
    </row>
    <row r="14" spans="1:6" ht="12">
      <c r="A14" s="188"/>
      <c r="B14" s="189" t="s">
        <v>142</v>
      </c>
      <c r="C14" s="190" t="s">
        <v>487</v>
      </c>
      <c r="D14" s="191" t="s">
        <v>477</v>
      </c>
      <c r="E14" s="191" t="s">
        <v>470</v>
      </c>
      <c r="F14" s="188"/>
    </row>
    <row r="15" spans="1:6" ht="12">
      <c r="A15" s="188"/>
      <c r="B15" s="189" t="s">
        <v>147</v>
      </c>
      <c r="C15" s="190" t="s">
        <v>488</v>
      </c>
      <c r="D15" s="191" t="s">
        <v>477</v>
      </c>
      <c r="E15" s="191" t="s">
        <v>470</v>
      </c>
      <c r="F15" s="188"/>
    </row>
    <row r="16" spans="1:6" ht="12">
      <c r="A16" s="188"/>
      <c r="B16" s="189" t="s">
        <v>149</v>
      </c>
      <c r="C16" s="190" t="s">
        <v>489</v>
      </c>
      <c r="D16" s="191" t="s">
        <v>482</v>
      </c>
      <c r="E16" s="191" t="s">
        <v>483</v>
      </c>
      <c r="F16" s="188"/>
    </row>
    <row r="17" spans="1:6" ht="12">
      <c r="A17" s="188"/>
      <c r="B17" s="189" t="s">
        <v>151</v>
      </c>
      <c r="C17" s="190" t="s">
        <v>490</v>
      </c>
      <c r="D17" s="191" t="s">
        <v>477</v>
      </c>
      <c r="E17" s="191" t="s">
        <v>470</v>
      </c>
      <c r="F17" s="188"/>
    </row>
    <row r="18" spans="1:6" ht="12">
      <c r="A18" s="188"/>
      <c r="B18" s="189" t="s">
        <v>153</v>
      </c>
      <c r="C18" s="190" t="s">
        <v>491</v>
      </c>
      <c r="D18" s="191" t="s">
        <v>469</v>
      </c>
      <c r="E18" s="191" t="s">
        <v>470</v>
      </c>
      <c r="F18" s="188"/>
    </row>
    <row r="19" spans="1:6" ht="12">
      <c r="A19" s="188"/>
      <c r="B19" s="189" t="s">
        <v>155</v>
      </c>
      <c r="C19" s="190" t="s">
        <v>492</v>
      </c>
      <c r="D19" s="191" t="s">
        <v>493</v>
      </c>
      <c r="E19" s="191" t="s">
        <v>483</v>
      </c>
      <c r="F19" s="188"/>
    </row>
    <row r="20" spans="1:6" ht="12">
      <c r="A20" s="188"/>
      <c r="B20" s="189" t="s">
        <v>157</v>
      </c>
      <c r="C20" s="190" t="s">
        <v>494</v>
      </c>
      <c r="D20" s="191" t="s">
        <v>495</v>
      </c>
      <c r="E20" s="191" t="s">
        <v>483</v>
      </c>
      <c r="F20" s="188"/>
    </row>
    <row r="21" spans="1:6" ht="12">
      <c r="A21" s="188"/>
      <c r="B21" s="189" t="s">
        <v>159</v>
      </c>
      <c r="C21" s="190" t="s">
        <v>496</v>
      </c>
      <c r="D21" s="191" t="s">
        <v>497</v>
      </c>
      <c r="E21" s="191" t="s">
        <v>498</v>
      </c>
      <c r="F21" s="188"/>
    </row>
    <row r="22" spans="1:6" ht="12">
      <c r="A22" s="188"/>
      <c r="B22" s="189" t="s">
        <v>161</v>
      </c>
      <c r="C22" s="190" t="s">
        <v>499</v>
      </c>
      <c r="D22" s="191" t="s">
        <v>500</v>
      </c>
      <c r="E22" s="191" t="s">
        <v>501</v>
      </c>
      <c r="F22" s="188"/>
    </row>
    <row r="23" spans="1:6" ht="12">
      <c r="A23" s="188"/>
      <c r="B23" s="189"/>
      <c r="C23" s="190"/>
      <c r="D23" s="191"/>
      <c r="E23" s="191"/>
      <c r="F23" s="188"/>
    </row>
    <row r="24" spans="1:6" ht="12">
      <c r="A24" s="188"/>
      <c r="B24" s="189" t="s">
        <v>163</v>
      </c>
      <c r="C24" s="190" t="s">
        <v>502</v>
      </c>
      <c r="D24" s="191" t="s">
        <v>500</v>
      </c>
      <c r="E24" s="191" t="s">
        <v>501</v>
      </c>
      <c r="F24" s="188"/>
    </row>
    <row r="25" spans="1:6" ht="12">
      <c r="A25" s="188"/>
      <c r="B25" s="189" t="s">
        <v>166</v>
      </c>
      <c r="C25" s="190" t="s">
        <v>503</v>
      </c>
      <c r="D25" s="191" t="s">
        <v>493</v>
      </c>
      <c r="E25" s="191" t="s">
        <v>483</v>
      </c>
      <c r="F25" s="188"/>
    </row>
    <row r="26" spans="1:6" ht="12">
      <c r="A26" s="188"/>
      <c r="B26" s="189" t="s">
        <v>169</v>
      </c>
      <c r="C26" s="190" t="s">
        <v>504</v>
      </c>
      <c r="D26" s="191" t="s">
        <v>500</v>
      </c>
      <c r="E26" s="191" t="s">
        <v>501</v>
      </c>
      <c r="F26" s="188"/>
    </row>
    <row r="27" spans="1:6" ht="12">
      <c r="A27" s="188"/>
      <c r="B27" s="189" t="s">
        <v>171</v>
      </c>
      <c r="C27" s="190" t="s">
        <v>505</v>
      </c>
      <c r="D27" s="191" t="s">
        <v>497</v>
      </c>
      <c r="E27" s="191" t="s">
        <v>498</v>
      </c>
      <c r="F27" s="188"/>
    </row>
    <row r="28" spans="1:6" ht="12">
      <c r="A28" s="188"/>
      <c r="B28" s="189" t="s">
        <v>173</v>
      </c>
      <c r="C28" s="190" t="s">
        <v>506</v>
      </c>
      <c r="D28" s="191" t="s">
        <v>495</v>
      </c>
      <c r="E28" s="191" t="s">
        <v>483</v>
      </c>
      <c r="F28" s="188"/>
    </row>
    <row r="29" spans="1:6" ht="12">
      <c r="A29" s="188"/>
      <c r="B29" s="189" t="s">
        <v>178</v>
      </c>
      <c r="C29" s="190" t="s">
        <v>507</v>
      </c>
      <c r="D29" s="191" t="s">
        <v>508</v>
      </c>
      <c r="E29" s="191" t="s">
        <v>483</v>
      </c>
      <c r="F29" s="188"/>
    </row>
    <row r="30" spans="1:6" ht="12">
      <c r="A30" s="188"/>
      <c r="B30" s="189" t="s">
        <v>181</v>
      </c>
      <c r="C30" s="190" t="s">
        <v>509</v>
      </c>
      <c r="D30" s="191" t="s">
        <v>495</v>
      </c>
      <c r="E30" s="191" t="s">
        <v>483</v>
      </c>
      <c r="F30" s="188"/>
    </row>
    <row r="31" spans="1:6" ht="12">
      <c r="A31" s="188"/>
      <c r="B31" s="189" t="s">
        <v>183</v>
      </c>
      <c r="C31" s="190" t="s">
        <v>510</v>
      </c>
      <c r="D31" s="191" t="s">
        <v>469</v>
      </c>
      <c r="E31" s="191" t="s">
        <v>470</v>
      </c>
      <c r="F31" s="188"/>
    </row>
    <row r="32" spans="1:6" ht="12">
      <c r="A32" s="188"/>
      <c r="B32" s="192" t="s">
        <v>511</v>
      </c>
      <c r="C32" s="193" t="s">
        <v>115</v>
      </c>
      <c r="D32" s="194" t="s">
        <v>112</v>
      </c>
      <c r="E32" s="194" t="s">
        <v>512</v>
      </c>
      <c r="F32" s="188"/>
    </row>
    <row r="33" spans="1:6" ht="12">
      <c r="A33" s="188"/>
      <c r="B33" s="189" t="s">
        <v>185</v>
      </c>
      <c r="C33" s="190" t="s">
        <v>513</v>
      </c>
      <c r="D33" s="191" t="s">
        <v>495</v>
      </c>
      <c r="E33" s="191" t="s">
        <v>483</v>
      </c>
      <c r="F33" s="188"/>
    </row>
    <row r="34" spans="1:6" ht="12">
      <c r="A34" s="188"/>
      <c r="B34" s="189" t="s">
        <v>187</v>
      </c>
      <c r="C34" s="190" t="s">
        <v>514</v>
      </c>
      <c r="D34" s="191" t="s">
        <v>493</v>
      </c>
      <c r="E34" s="191" t="s">
        <v>483</v>
      </c>
      <c r="F34" s="188"/>
    </row>
    <row r="35" spans="1:6" ht="12">
      <c r="A35" s="188"/>
      <c r="B35" s="189" t="s">
        <v>192</v>
      </c>
      <c r="C35" s="190" t="s">
        <v>515</v>
      </c>
      <c r="D35" s="191" t="s">
        <v>477</v>
      </c>
      <c r="E35" s="191" t="s">
        <v>470</v>
      </c>
      <c r="F35" s="188"/>
    </row>
    <row r="36" spans="1:6" ht="12">
      <c r="A36" s="188"/>
      <c r="B36" s="189" t="s">
        <v>195</v>
      </c>
      <c r="C36" s="190" t="s">
        <v>516</v>
      </c>
      <c r="D36" s="191" t="s">
        <v>497</v>
      </c>
      <c r="E36" s="191" t="s">
        <v>498</v>
      </c>
      <c r="F36" s="188"/>
    </row>
    <row r="37" spans="1:6" ht="12">
      <c r="A37" s="188"/>
      <c r="B37" s="189" t="s">
        <v>199</v>
      </c>
      <c r="C37" s="190" t="s">
        <v>517</v>
      </c>
      <c r="D37" s="191" t="s">
        <v>493</v>
      </c>
      <c r="E37" s="191" t="s">
        <v>483</v>
      </c>
      <c r="F37" s="188"/>
    </row>
    <row r="38" spans="1:6" ht="12">
      <c r="A38" s="188"/>
      <c r="B38" s="189" t="s">
        <v>201</v>
      </c>
      <c r="C38" s="190" t="s">
        <v>111</v>
      </c>
      <c r="D38" s="195" t="s">
        <v>112</v>
      </c>
      <c r="E38" s="191" t="s">
        <v>512</v>
      </c>
      <c r="F38" s="188"/>
    </row>
    <row r="39" spans="1:6" ht="12">
      <c r="A39" s="188"/>
      <c r="B39" s="189" t="s">
        <v>203</v>
      </c>
      <c r="C39" s="190" t="s">
        <v>518</v>
      </c>
      <c r="D39" s="191" t="s">
        <v>519</v>
      </c>
      <c r="E39" s="191" t="s">
        <v>470</v>
      </c>
      <c r="F39" s="188"/>
    </row>
    <row r="40" spans="1:6" ht="12">
      <c r="A40" s="188"/>
      <c r="B40" s="189" t="s">
        <v>205</v>
      </c>
      <c r="C40" s="190" t="s">
        <v>520</v>
      </c>
      <c r="D40" s="191" t="s">
        <v>495</v>
      </c>
      <c r="E40" s="191" t="s">
        <v>483</v>
      </c>
      <c r="F40" s="188"/>
    </row>
    <row r="41" spans="1:6" ht="12">
      <c r="A41" s="188"/>
      <c r="B41" s="189" t="s">
        <v>207</v>
      </c>
      <c r="C41" s="190" t="s">
        <v>521</v>
      </c>
      <c r="D41" s="191" t="s">
        <v>508</v>
      </c>
      <c r="E41" s="191" t="s">
        <v>483</v>
      </c>
      <c r="F41" s="188"/>
    </row>
    <row r="42" spans="1:6" ht="12">
      <c r="A42" s="188"/>
      <c r="B42" s="189" t="s">
        <v>209</v>
      </c>
      <c r="C42" s="190" t="s">
        <v>150</v>
      </c>
      <c r="D42" s="191" t="s">
        <v>477</v>
      </c>
      <c r="E42" s="191" t="s">
        <v>470</v>
      </c>
      <c r="F42" s="188"/>
    </row>
    <row r="43" spans="1:6" ht="12">
      <c r="A43" s="188"/>
      <c r="B43" s="192" t="s">
        <v>522</v>
      </c>
      <c r="C43" s="193" t="s">
        <v>523</v>
      </c>
      <c r="D43" s="194" t="s">
        <v>477</v>
      </c>
      <c r="E43" s="194" t="s">
        <v>470</v>
      </c>
      <c r="F43" s="188"/>
    </row>
    <row r="44" spans="1:6" ht="12">
      <c r="A44" s="188"/>
      <c r="B44" s="189" t="s">
        <v>211</v>
      </c>
      <c r="C44" s="190" t="s">
        <v>524</v>
      </c>
      <c r="D44" s="191" t="s">
        <v>469</v>
      </c>
      <c r="E44" s="191" t="s">
        <v>470</v>
      </c>
      <c r="F44" s="188"/>
    </row>
    <row r="45" spans="1:6" ht="12">
      <c r="A45" s="188"/>
      <c r="B45" s="189" t="s">
        <v>213</v>
      </c>
      <c r="C45" s="190" t="s">
        <v>525</v>
      </c>
      <c r="D45" s="191" t="s">
        <v>508</v>
      </c>
      <c r="E45" s="191" t="s">
        <v>483</v>
      </c>
      <c r="F45" s="188"/>
    </row>
    <row r="46" spans="1:6" ht="12">
      <c r="A46" s="188"/>
      <c r="B46" s="189"/>
      <c r="C46" s="190"/>
      <c r="D46" s="191"/>
      <c r="E46" s="191"/>
      <c r="F46" s="188"/>
    </row>
    <row r="47" spans="1:6" ht="12">
      <c r="A47" s="188"/>
      <c r="B47" s="189" t="s">
        <v>216</v>
      </c>
      <c r="C47" s="190" t="s">
        <v>526</v>
      </c>
      <c r="D47" s="191" t="s">
        <v>527</v>
      </c>
      <c r="E47" s="191" t="s">
        <v>498</v>
      </c>
      <c r="F47" s="188"/>
    </row>
    <row r="48" spans="1:6" ht="12">
      <c r="A48" s="188"/>
      <c r="B48" s="189" t="s">
        <v>218</v>
      </c>
      <c r="C48" s="190" t="s">
        <v>528</v>
      </c>
      <c r="D48" s="191" t="s">
        <v>477</v>
      </c>
      <c r="E48" s="191" t="s">
        <v>470</v>
      </c>
      <c r="F48" s="188"/>
    </row>
    <row r="49" spans="1:6" ht="12">
      <c r="A49" s="188"/>
      <c r="B49" s="189" t="s">
        <v>220</v>
      </c>
      <c r="C49" s="190" t="s">
        <v>529</v>
      </c>
      <c r="D49" s="191" t="s">
        <v>530</v>
      </c>
      <c r="E49" s="191" t="s">
        <v>498</v>
      </c>
      <c r="F49" s="188"/>
    </row>
    <row r="50" spans="1:6" ht="12">
      <c r="A50" s="188"/>
      <c r="B50" s="189" t="s">
        <v>222</v>
      </c>
      <c r="C50" s="190" t="s">
        <v>531</v>
      </c>
      <c r="D50" s="191" t="s">
        <v>519</v>
      </c>
      <c r="E50" s="191" t="s">
        <v>470</v>
      </c>
      <c r="F50" s="188"/>
    </row>
    <row r="51" spans="1:6" ht="12">
      <c r="A51" s="188"/>
      <c r="B51" s="189" t="s">
        <v>224</v>
      </c>
      <c r="C51" s="190" t="s">
        <v>532</v>
      </c>
      <c r="D51" s="191" t="s">
        <v>508</v>
      </c>
      <c r="E51" s="191" t="s">
        <v>483</v>
      </c>
      <c r="F51" s="188"/>
    </row>
    <row r="52" spans="1:6" ht="12">
      <c r="A52" s="188"/>
      <c r="B52" s="189" t="s">
        <v>226</v>
      </c>
      <c r="C52" s="190" t="s">
        <v>533</v>
      </c>
      <c r="D52" s="191" t="s">
        <v>534</v>
      </c>
      <c r="E52" s="191" t="s">
        <v>498</v>
      </c>
      <c r="F52" s="188"/>
    </row>
    <row r="53" spans="1:6" ht="12">
      <c r="A53" s="188"/>
      <c r="B53" s="189" t="s">
        <v>228</v>
      </c>
      <c r="C53" s="190" t="s">
        <v>535</v>
      </c>
      <c r="D53" s="191" t="s">
        <v>469</v>
      </c>
      <c r="E53" s="191" t="s">
        <v>470</v>
      </c>
      <c r="F53" s="188"/>
    </row>
    <row r="54" spans="1:6" ht="12">
      <c r="A54" s="188"/>
      <c r="B54" s="189" t="s">
        <v>230</v>
      </c>
      <c r="C54" s="190" t="s">
        <v>536</v>
      </c>
      <c r="D54" s="191" t="s">
        <v>477</v>
      </c>
      <c r="E54" s="191" t="s">
        <v>470</v>
      </c>
      <c r="F54" s="188"/>
    </row>
    <row r="55" spans="1:6" ht="12">
      <c r="A55" s="188"/>
      <c r="B55" s="189" t="s">
        <v>232</v>
      </c>
      <c r="C55" s="190" t="s">
        <v>537</v>
      </c>
      <c r="D55" s="191" t="s">
        <v>538</v>
      </c>
      <c r="E55" s="191" t="s">
        <v>483</v>
      </c>
      <c r="F55" s="188"/>
    </row>
    <row r="56" spans="1:6" ht="12">
      <c r="A56" s="188"/>
      <c r="B56" s="192" t="s">
        <v>539</v>
      </c>
      <c r="C56" s="193" t="s">
        <v>540</v>
      </c>
      <c r="D56" s="194" t="s">
        <v>482</v>
      </c>
      <c r="E56" s="194" t="s">
        <v>483</v>
      </c>
      <c r="F56" s="188"/>
    </row>
    <row r="57" spans="1:6" ht="12">
      <c r="A57" s="188"/>
      <c r="B57" s="189" t="s">
        <v>234</v>
      </c>
      <c r="C57" s="190" t="s">
        <v>541</v>
      </c>
      <c r="D57" s="191" t="s">
        <v>482</v>
      </c>
      <c r="E57" s="191" t="s">
        <v>483</v>
      </c>
      <c r="F57" s="188"/>
    </row>
    <row r="58" spans="2:5" ht="12">
      <c r="B58" s="196"/>
      <c r="D58" s="198"/>
      <c r="E58" s="198"/>
    </row>
    <row r="59" spans="1:6" ht="12">
      <c r="A59" s="188"/>
      <c r="B59" s="189" t="s">
        <v>542</v>
      </c>
      <c r="C59" s="190" t="s">
        <v>543</v>
      </c>
      <c r="D59" s="191" t="s">
        <v>493</v>
      </c>
      <c r="E59" s="191" t="s">
        <v>483</v>
      </c>
      <c r="F59" s="188"/>
    </row>
    <row r="60" spans="1:6" ht="12">
      <c r="A60" s="188"/>
      <c r="B60" s="189" t="s">
        <v>542</v>
      </c>
      <c r="C60" s="190" t="s">
        <v>120</v>
      </c>
      <c r="D60" s="195" t="s">
        <v>112</v>
      </c>
      <c r="E60" s="191" t="s">
        <v>512</v>
      </c>
      <c r="F60" s="188"/>
    </row>
    <row r="61" spans="1:6" ht="12">
      <c r="A61" s="188"/>
      <c r="B61" s="189" t="s">
        <v>542</v>
      </c>
      <c r="C61" s="190" t="s">
        <v>544</v>
      </c>
      <c r="D61" s="191" t="s">
        <v>527</v>
      </c>
      <c r="E61" s="191" t="s">
        <v>498</v>
      </c>
      <c r="F61" s="188"/>
    </row>
    <row r="62" spans="1:6" ht="12">
      <c r="A62" s="188"/>
      <c r="B62" s="189" t="s">
        <v>542</v>
      </c>
      <c r="C62" s="190" t="s">
        <v>545</v>
      </c>
      <c r="D62" s="191" t="s">
        <v>519</v>
      </c>
      <c r="E62" s="191" t="s">
        <v>470</v>
      </c>
      <c r="F62" s="188"/>
    </row>
    <row r="63" spans="1:6" ht="12">
      <c r="A63" s="188"/>
      <c r="B63" s="189" t="s">
        <v>542</v>
      </c>
      <c r="C63" s="190" t="s">
        <v>117</v>
      </c>
      <c r="D63" s="191" t="s">
        <v>546</v>
      </c>
      <c r="E63" s="191" t="s">
        <v>512</v>
      </c>
      <c r="F63" s="188"/>
    </row>
    <row r="64" spans="1:6" ht="12">
      <c r="A64" s="188"/>
      <c r="B64" s="189" t="s">
        <v>542</v>
      </c>
      <c r="C64" s="190" t="s">
        <v>547</v>
      </c>
      <c r="D64" s="191" t="s">
        <v>469</v>
      </c>
      <c r="E64" s="191" t="s">
        <v>470</v>
      </c>
      <c r="F64" s="188"/>
    </row>
    <row r="65" spans="1:6" ht="12">
      <c r="A65" s="188"/>
      <c r="B65" s="189" t="s">
        <v>542</v>
      </c>
      <c r="C65" s="190" t="s">
        <v>548</v>
      </c>
      <c r="D65" s="191" t="s">
        <v>534</v>
      </c>
      <c r="E65" s="191" t="s">
        <v>498</v>
      </c>
      <c r="F65" s="188"/>
    </row>
    <row r="66" spans="1:6" ht="12">
      <c r="A66" s="188"/>
      <c r="B66" s="189" t="s">
        <v>542</v>
      </c>
      <c r="C66" s="190" t="s">
        <v>549</v>
      </c>
      <c r="D66" s="191" t="s">
        <v>493</v>
      </c>
      <c r="E66" s="191" t="s">
        <v>483</v>
      </c>
      <c r="F66" s="188"/>
    </row>
    <row r="67" spans="1:6" ht="12">
      <c r="A67" s="188"/>
      <c r="B67" s="189" t="s">
        <v>542</v>
      </c>
      <c r="C67" s="190" t="s">
        <v>550</v>
      </c>
      <c r="D67" s="191" t="s">
        <v>551</v>
      </c>
      <c r="E67" s="191" t="s">
        <v>501</v>
      </c>
      <c r="F67" s="188"/>
    </row>
    <row r="68" spans="1:6" ht="12">
      <c r="A68" s="188"/>
      <c r="B68" s="189" t="s">
        <v>542</v>
      </c>
      <c r="C68" s="190" t="s">
        <v>552</v>
      </c>
      <c r="D68" s="191" t="s">
        <v>553</v>
      </c>
      <c r="E68" s="191" t="s">
        <v>498</v>
      </c>
      <c r="F68" s="188"/>
    </row>
    <row r="69" spans="1:6" ht="12">
      <c r="A69" s="188"/>
      <c r="B69" s="192" t="s">
        <v>554</v>
      </c>
      <c r="C69" s="193" t="s">
        <v>555</v>
      </c>
      <c r="D69" s="194" t="s">
        <v>469</v>
      </c>
      <c r="E69" s="194" t="s">
        <v>470</v>
      </c>
      <c r="F69" s="188"/>
    </row>
    <row r="70" spans="1:6" ht="12">
      <c r="A70" s="188"/>
      <c r="B70" s="192" t="s">
        <v>554</v>
      </c>
      <c r="C70" s="193" t="s">
        <v>556</v>
      </c>
      <c r="D70" s="194" t="s">
        <v>519</v>
      </c>
      <c r="E70" s="194" t="s">
        <v>470</v>
      </c>
      <c r="F70" s="188"/>
    </row>
    <row r="71" spans="1:6" ht="12">
      <c r="A71" s="188"/>
      <c r="B71" s="199"/>
      <c r="C71" s="200"/>
      <c r="D71" s="195"/>
      <c r="E71" s="191"/>
      <c r="F71" s="188"/>
    </row>
    <row r="72" spans="1:6" ht="12">
      <c r="A72" s="188"/>
      <c r="B72" s="189" t="s">
        <v>557</v>
      </c>
      <c r="C72" s="190" t="s">
        <v>558</v>
      </c>
      <c r="D72" s="191" t="s">
        <v>559</v>
      </c>
      <c r="E72" s="191" t="s">
        <v>483</v>
      </c>
      <c r="F72" s="188"/>
    </row>
    <row r="73" spans="1:6" ht="12">
      <c r="A73" s="188"/>
      <c r="B73" s="189" t="s">
        <v>557</v>
      </c>
      <c r="C73" s="190" t="s">
        <v>560</v>
      </c>
      <c r="D73" s="191" t="s">
        <v>500</v>
      </c>
      <c r="E73" s="191" t="s">
        <v>501</v>
      </c>
      <c r="F73" s="188"/>
    </row>
    <row r="74" spans="1:6" ht="12">
      <c r="A74" s="188"/>
      <c r="B74" s="189" t="s">
        <v>557</v>
      </c>
      <c r="C74" s="190" t="s">
        <v>561</v>
      </c>
      <c r="D74" s="191" t="s">
        <v>530</v>
      </c>
      <c r="E74" s="191" t="s">
        <v>498</v>
      </c>
      <c r="F74" s="188"/>
    </row>
    <row r="75" spans="1:6" ht="12">
      <c r="A75" s="188"/>
      <c r="B75" s="189" t="s">
        <v>557</v>
      </c>
      <c r="C75" s="190" t="s">
        <v>562</v>
      </c>
      <c r="D75" s="191" t="s">
        <v>493</v>
      </c>
      <c r="E75" s="191" t="s">
        <v>483</v>
      </c>
      <c r="F75" s="188"/>
    </row>
    <row r="76" spans="1:6" ht="12">
      <c r="A76" s="188"/>
      <c r="B76" s="189" t="s">
        <v>557</v>
      </c>
      <c r="C76" s="190" t="s">
        <v>563</v>
      </c>
      <c r="D76" s="191" t="s">
        <v>564</v>
      </c>
      <c r="E76" s="191" t="s">
        <v>470</v>
      </c>
      <c r="F76" s="188"/>
    </row>
    <row r="77" spans="1:6" ht="12">
      <c r="A77" s="188"/>
      <c r="B77" s="189" t="s">
        <v>557</v>
      </c>
      <c r="C77" s="190" t="s">
        <v>565</v>
      </c>
      <c r="D77" s="191" t="s">
        <v>551</v>
      </c>
      <c r="E77" s="191" t="s">
        <v>501</v>
      </c>
      <c r="F77" s="188"/>
    </row>
    <row r="78" spans="1:6" ht="12">
      <c r="A78" s="188"/>
      <c r="B78" s="189" t="s">
        <v>557</v>
      </c>
      <c r="C78" s="190" t="s">
        <v>566</v>
      </c>
      <c r="D78" s="191" t="s">
        <v>567</v>
      </c>
      <c r="E78" s="191" t="s">
        <v>483</v>
      </c>
      <c r="F78" s="188"/>
    </row>
    <row r="79" spans="1:6" ht="12">
      <c r="A79" s="188"/>
      <c r="B79" s="189" t="s">
        <v>557</v>
      </c>
      <c r="C79" s="190" t="s">
        <v>568</v>
      </c>
      <c r="D79" s="191" t="s">
        <v>495</v>
      </c>
      <c r="E79" s="191" t="s">
        <v>483</v>
      </c>
      <c r="F79" s="188"/>
    </row>
    <row r="80" spans="1:6" ht="12">
      <c r="A80" s="188"/>
      <c r="B80" s="189" t="s">
        <v>557</v>
      </c>
      <c r="C80" s="190" t="s">
        <v>569</v>
      </c>
      <c r="D80" s="191" t="s">
        <v>551</v>
      </c>
      <c r="E80" s="191" t="s">
        <v>501</v>
      </c>
      <c r="F80" s="188"/>
    </row>
    <row r="81" spans="1:6" ht="12">
      <c r="A81" s="188"/>
      <c r="B81" s="189" t="s">
        <v>557</v>
      </c>
      <c r="C81" s="190" t="s">
        <v>570</v>
      </c>
      <c r="D81" s="191" t="s">
        <v>567</v>
      </c>
      <c r="E81" s="191" t="s">
        <v>483</v>
      </c>
      <c r="F81" s="188"/>
    </row>
    <row r="82" spans="1:6" ht="12">
      <c r="A82" s="188"/>
      <c r="B82" s="189"/>
      <c r="C82" s="190"/>
      <c r="D82" s="191"/>
      <c r="E82" s="191"/>
      <c r="F82" s="188"/>
    </row>
    <row r="83" spans="1:6" ht="12">
      <c r="A83" s="188"/>
      <c r="B83" s="189" t="s">
        <v>571</v>
      </c>
      <c r="C83" s="190" t="s">
        <v>572</v>
      </c>
      <c r="D83" s="191" t="s">
        <v>538</v>
      </c>
      <c r="E83" s="191" t="s">
        <v>483</v>
      </c>
      <c r="F83" s="188"/>
    </row>
    <row r="84" spans="1:6" ht="12">
      <c r="A84" s="188"/>
      <c r="B84" s="189" t="s">
        <v>571</v>
      </c>
      <c r="C84" s="190" t="s">
        <v>573</v>
      </c>
      <c r="D84" s="191" t="s">
        <v>564</v>
      </c>
      <c r="E84" s="191" t="s">
        <v>470</v>
      </c>
      <c r="F84" s="188"/>
    </row>
    <row r="85" spans="1:6" ht="12">
      <c r="A85" s="188"/>
      <c r="B85" s="189" t="s">
        <v>571</v>
      </c>
      <c r="C85" s="190" t="s">
        <v>574</v>
      </c>
      <c r="D85" s="191" t="s">
        <v>575</v>
      </c>
      <c r="E85" s="191" t="s">
        <v>498</v>
      </c>
      <c r="F85" s="188"/>
    </row>
    <row r="86" spans="1:6" ht="12">
      <c r="A86" s="188"/>
      <c r="B86" s="189" t="s">
        <v>571</v>
      </c>
      <c r="C86" s="190" t="s">
        <v>576</v>
      </c>
      <c r="D86" s="191" t="s">
        <v>575</v>
      </c>
      <c r="E86" s="191" t="s">
        <v>498</v>
      </c>
      <c r="F86" s="188"/>
    </row>
    <row r="87" spans="1:6" ht="12">
      <c r="A87" s="188"/>
      <c r="B87" s="189" t="s">
        <v>571</v>
      </c>
      <c r="C87" s="190" t="s">
        <v>577</v>
      </c>
      <c r="D87" s="191" t="s">
        <v>575</v>
      </c>
      <c r="E87" s="191" t="s">
        <v>498</v>
      </c>
      <c r="F87" s="188"/>
    </row>
    <row r="88" spans="1:6" ht="12">
      <c r="A88" s="188"/>
      <c r="B88" s="189" t="s">
        <v>571</v>
      </c>
      <c r="C88" s="190" t="s">
        <v>122</v>
      </c>
      <c r="D88" s="191" t="s">
        <v>123</v>
      </c>
      <c r="E88" s="191" t="s">
        <v>512</v>
      </c>
      <c r="F88" s="188"/>
    </row>
    <row r="89" spans="1:6" ht="12">
      <c r="A89" s="188"/>
      <c r="B89" s="189" t="s">
        <v>571</v>
      </c>
      <c r="C89" s="190" t="s">
        <v>578</v>
      </c>
      <c r="D89" s="191" t="s">
        <v>530</v>
      </c>
      <c r="E89" s="191" t="s">
        <v>498</v>
      </c>
      <c r="F89" s="188"/>
    </row>
    <row r="90" spans="1:6" ht="12">
      <c r="A90" s="188"/>
      <c r="B90" s="189" t="s">
        <v>571</v>
      </c>
      <c r="C90" s="190" t="s">
        <v>579</v>
      </c>
      <c r="D90" s="191" t="s">
        <v>538</v>
      </c>
      <c r="E90" s="191" t="s">
        <v>483</v>
      </c>
      <c r="F90" s="188"/>
    </row>
    <row r="91" spans="1:6" ht="12">
      <c r="A91" s="188"/>
      <c r="B91" s="189" t="s">
        <v>571</v>
      </c>
      <c r="C91" s="190" t="s">
        <v>580</v>
      </c>
      <c r="D91" s="191" t="s">
        <v>495</v>
      </c>
      <c r="E91" s="191" t="s">
        <v>483</v>
      </c>
      <c r="F91" s="188"/>
    </row>
    <row r="92" spans="1:6" ht="12">
      <c r="A92" s="188"/>
      <c r="B92" s="189" t="s">
        <v>571</v>
      </c>
      <c r="C92" s="190" t="s">
        <v>581</v>
      </c>
      <c r="D92" s="191" t="s">
        <v>575</v>
      </c>
      <c r="E92" s="191" t="s">
        <v>498</v>
      </c>
      <c r="F92" s="188"/>
    </row>
    <row r="93" spans="1:6" ht="12">
      <c r="A93" s="188"/>
      <c r="B93" s="189"/>
      <c r="C93" s="190"/>
      <c r="D93" s="191"/>
      <c r="E93" s="191"/>
      <c r="F93" s="188"/>
    </row>
    <row r="94" spans="1:6" ht="12">
      <c r="A94" s="188"/>
      <c r="B94" s="189" t="s">
        <v>582</v>
      </c>
      <c r="C94" s="190" t="s">
        <v>583</v>
      </c>
      <c r="D94" s="191" t="s">
        <v>482</v>
      </c>
      <c r="E94" s="191" t="s">
        <v>483</v>
      </c>
      <c r="F94" s="188"/>
    </row>
    <row r="95" spans="1:6" ht="12">
      <c r="A95" s="188"/>
      <c r="B95" s="189" t="s">
        <v>582</v>
      </c>
      <c r="C95" s="190" t="s">
        <v>584</v>
      </c>
      <c r="D95" s="191" t="s">
        <v>585</v>
      </c>
      <c r="E95" s="191" t="s">
        <v>470</v>
      </c>
      <c r="F95" s="188"/>
    </row>
    <row r="96" spans="1:6" ht="12">
      <c r="A96" s="188"/>
      <c r="B96" s="189" t="s">
        <v>582</v>
      </c>
      <c r="C96" s="190" t="s">
        <v>586</v>
      </c>
      <c r="D96" s="191" t="s">
        <v>534</v>
      </c>
      <c r="E96" s="191" t="s">
        <v>498</v>
      </c>
      <c r="F96" s="188"/>
    </row>
    <row r="97" spans="1:6" ht="12">
      <c r="A97" s="188"/>
      <c r="B97" s="189" t="s">
        <v>582</v>
      </c>
      <c r="C97" s="190" t="s">
        <v>587</v>
      </c>
      <c r="D97" s="191" t="s">
        <v>495</v>
      </c>
      <c r="E97" s="191" t="s">
        <v>483</v>
      </c>
      <c r="F97" s="188"/>
    </row>
    <row r="98" spans="1:6" ht="12">
      <c r="A98" s="188"/>
      <c r="B98" s="189" t="s">
        <v>582</v>
      </c>
      <c r="C98" s="190" t="s">
        <v>588</v>
      </c>
      <c r="D98" s="191" t="s">
        <v>469</v>
      </c>
      <c r="E98" s="191" t="s">
        <v>470</v>
      </c>
      <c r="F98" s="188"/>
    </row>
    <row r="99" spans="1:6" ht="12">
      <c r="A99" s="188"/>
      <c r="B99" s="189" t="s">
        <v>582</v>
      </c>
      <c r="C99" s="190" t="s">
        <v>589</v>
      </c>
      <c r="D99" s="191" t="s">
        <v>482</v>
      </c>
      <c r="E99" s="191" t="s">
        <v>483</v>
      </c>
      <c r="F99" s="188"/>
    </row>
    <row r="100" spans="1:6" ht="12">
      <c r="A100" s="188"/>
      <c r="B100" s="189" t="s">
        <v>582</v>
      </c>
      <c r="C100" s="190" t="s">
        <v>480</v>
      </c>
      <c r="D100" s="191" t="s">
        <v>519</v>
      </c>
      <c r="E100" s="191" t="s">
        <v>470</v>
      </c>
      <c r="F100" s="188"/>
    </row>
    <row r="101" spans="1:6" ht="12">
      <c r="A101" s="188"/>
      <c r="B101" s="189" t="s">
        <v>582</v>
      </c>
      <c r="C101" s="190" t="s">
        <v>590</v>
      </c>
      <c r="D101" s="191" t="s">
        <v>527</v>
      </c>
      <c r="E101" s="191" t="s">
        <v>498</v>
      </c>
      <c r="F101" s="188"/>
    </row>
    <row r="102" spans="1:6" ht="12">
      <c r="A102" s="188"/>
      <c r="B102" s="189" t="s">
        <v>582</v>
      </c>
      <c r="C102" s="190" t="s">
        <v>591</v>
      </c>
      <c r="D102" s="191" t="s">
        <v>551</v>
      </c>
      <c r="E102" s="191" t="s">
        <v>501</v>
      </c>
      <c r="F102" s="188"/>
    </row>
    <row r="103" spans="1:6" ht="12">
      <c r="A103" s="188"/>
      <c r="B103" s="189" t="s">
        <v>582</v>
      </c>
      <c r="C103" s="190" t="s">
        <v>592</v>
      </c>
      <c r="D103" s="191" t="s">
        <v>493</v>
      </c>
      <c r="E103" s="191" t="s">
        <v>483</v>
      </c>
      <c r="F103" s="188"/>
    </row>
    <row r="104" spans="1:6" ht="12">
      <c r="A104" s="188"/>
      <c r="B104" s="189"/>
      <c r="C104" s="190"/>
      <c r="D104" s="191"/>
      <c r="E104" s="191"/>
      <c r="F104" s="188"/>
    </row>
    <row r="105" spans="1:6" ht="12">
      <c r="A105" s="188"/>
      <c r="B105" s="189" t="s">
        <v>593</v>
      </c>
      <c r="C105" s="190" t="s">
        <v>125</v>
      </c>
      <c r="D105" s="191" t="s">
        <v>126</v>
      </c>
      <c r="E105" s="191" t="s">
        <v>512</v>
      </c>
      <c r="F105" s="188"/>
    </row>
    <row r="106" spans="1:6" ht="12">
      <c r="A106" s="188"/>
      <c r="B106" s="189" t="s">
        <v>593</v>
      </c>
      <c r="C106" s="190" t="s">
        <v>128</v>
      </c>
      <c r="D106" s="191" t="s">
        <v>123</v>
      </c>
      <c r="E106" s="191" t="s">
        <v>512</v>
      </c>
      <c r="F106" s="188"/>
    </row>
    <row r="107" spans="1:6" ht="12">
      <c r="A107" s="188"/>
      <c r="B107" s="189" t="s">
        <v>593</v>
      </c>
      <c r="C107" s="190" t="s">
        <v>594</v>
      </c>
      <c r="D107" s="191" t="s">
        <v>497</v>
      </c>
      <c r="E107" s="191" t="s">
        <v>498</v>
      </c>
      <c r="F107" s="188"/>
    </row>
    <row r="108" spans="1:6" ht="12">
      <c r="A108" s="188"/>
      <c r="B108" s="189" t="s">
        <v>593</v>
      </c>
      <c r="C108" s="190" t="s">
        <v>595</v>
      </c>
      <c r="D108" s="191" t="s">
        <v>495</v>
      </c>
      <c r="E108" s="191" t="s">
        <v>483</v>
      </c>
      <c r="F108" s="188"/>
    </row>
    <row r="109" spans="1:6" ht="12">
      <c r="A109" s="188"/>
      <c r="B109" s="189" t="s">
        <v>593</v>
      </c>
      <c r="C109" s="190" t="s">
        <v>596</v>
      </c>
      <c r="D109" s="191" t="s">
        <v>527</v>
      </c>
      <c r="E109" s="191" t="s">
        <v>498</v>
      </c>
      <c r="F109" s="188"/>
    </row>
    <row r="110" spans="1:6" ht="12">
      <c r="A110" s="188"/>
      <c r="B110" s="189" t="s">
        <v>593</v>
      </c>
      <c r="C110" s="190" t="s">
        <v>597</v>
      </c>
      <c r="D110" s="191" t="s">
        <v>508</v>
      </c>
      <c r="E110" s="191" t="s">
        <v>483</v>
      </c>
      <c r="F110" s="188"/>
    </row>
    <row r="111" spans="1:6" ht="12">
      <c r="A111" s="188"/>
      <c r="B111" s="189" t="s">
        <v>593</v>
      </c>
      <c r="C111" s="190" t="s">
        <v>598</v>
      </c>
      <c r="D111" s="191" t="s">
        <v>599</v>
      </c>
      <c r="E111" s="191" t="s">
        <v>501</v>
      </c>
      <c r="F111" s="188"/>
    </row>
    <row r="112" spans="1:6" ht="12">
      <c r="A112" s="188"/>
      <c r="B112" s="189" t="s">
        <v>593</v>
      </c>
      <c r="C112" s="190" t="s">
        <v>600</v>
      </c>
      <c r="D112" s="191" t="s">
        <v>530</v>
      </c>
      <c r="E112" s="191" t="s">
        <v>498</v>
      </c>
      <c r="F112" s="188"/>
    </row>
    <row r="113" spans="1:6" ht="12">
      <c r="A113" s="188"/>
      <c r="B113" s="189" t="s">
        <v>593</v>
      </c>
      <c r="C113" s="190" t="s">
        <v>130</v>
      </c>
      <c r="D113" s="191" t="s">
        <v>546</v>
      </c>
      <c r="E113" s="191" t="s">
        <v>512</v>
      </c>
      <c r="F113" s="188"/>
    </row>
    <row r="114" spans="1:6" ht="12">
      <c r="A114" s="188"/>
      <c r="B114" s="189" t="s">
        <v>593</v>
      </c>
      <c r="C114" s="190" t="s">
        <v>601</v>
      </c>
      <c r="D114" s="191" t="s">
        <v>567</v>
      </c>
      <c r="E114" s="191" t="s">
        <v>483</v>
      </c>
      <c r="F114" s="188"/>
    </row>
    <row r="115" spans="1:6" ht="12">
      <c r="A115" s="188"/>
      <c r="B115" s="192" t="s">
        <v>602</v>
      </c>
      <c r="C115" s="193" t="s">
        <v>603</v>
      </c>
      <c r="D115" s="194" t="s">
        <v>500</v>
      </c>
      <c r="E115" s="194" t="s">
        <v>501</v>
      </c>
      <c r="F115" s="188"/>
    </row>
    <row r="116" spans="1:6" ht="12">
      <c r="A116" s="188"/>
      <c r="B116" s="189"/>
      <c r="C116" s="190"/>
      <c r="D116" s="191"/>
      <c r="E116" s="191"/>
      <c r="F116" s="188"/>
    </row>
    <row r="117" spans="1:6" ht="12">
      <c r="A117" s="188"/>
      <c r="B117" s="189"/>
      <c r="C117" s="190"/>
      <c r="D117" s="191"/>
      <c r="E117" s="191"/>
      <c r="F117" s="188"/>
    </row>
    <row r="118" spans="1:6" ht="12">
      <c r="A118" s="188"/>
      <c r="B118" s="189" t="s">
        <v>604</v>
      </c>
      <c r="C118" s="190" t="s">
        <v>132</v>
      </c>
      <c r="D118" s="191" t="s">
        <v>546</v>
      </c>
      <c r="E118" s="191" t="s">
        <v>512</v>
      </c>
      <c r="F118" s="188"/>
    </row>
    <row r="119" spans="1:6" ht="12">
      <c r="A119" s="188"/>
      <c r="B119" s="189" t="s">
        <v>604</v>
      </c>
      <c r="C119" s="190" t="s">
        <v>134</v>
      </c>
      <c r="D119" s="191" t="s">
        <v>135</v>
      </c>
      <c r="E119" s="191" t="s">
        <v>512</v>
      </c>
      <c r="F119" s="188"/>
    </row>
    <row r="120" spans="1:6" ht="12">
      <c r="A120" s="188"/>
      <c r="B120" s="189" t="s">
        <v>604</v>
      </c>
      <c r="C120" s="190" t="s">
        <v>137</v>
      </c>
      <c r="D120" s="195" t="s">
        <v>112</v>
      </c>
      <c r="E120" s="191" t="s">
        <v>512</v>
      </c>
      <c r="F120" s="188"/>
    </row>
    <row r="121" spans="1:6" ht="12">
      <c r="A121" s="188"/>
      <c r="B121" s="189" t="s">
        <v>604</v>
      </c>
      <c r="C121" s="190" t="s">
        <v>605</v>
      </c>
      <c r="D121" s="191" t="s">
        <v>477</v>
      </c>
      <c r="E121" s="191" t="s">
        <v>470</v>
      </c>
      <c r="F121" s="188"/>
    </row>
    <row r="122" spans="1:6" ht="12">
      <c r="A122" s="188"/>
      <c r="B122" s="189" t="s">
        <v>604</v>
      </c>
      <c r="C122" s="190" t="s">
        <v>606</v>
      </c>
      <c r="D122" s="191" t="s">
        <v>477</v>
      </c>
      <c r="E122" s="191" t="s">
        <v>470</v>
      </c>
      <c r="F122" s="188"/>
    </row>
    <row r="123" spans="1:6" ht="12">
      <c r="A123" s="188"/>
      <c r="B123" s="189" t="s">
        <v>604</v>
      </c>
      <c r="C123" s="190" t="s">
        <v>141</v>
      </c>
      <c r="D123" s="191" t="s">
        <v>135</v>
      </c>
      <c r="E123" s="191" t="s">
        <v>512</v>
      </c>
      <c r="F123" s="188"/>
    </row>
    <row r="124" spans="1:6" ht="12">
      <c r="A124" s="188"/>
      <c r="B124" s="189" t="s">
        <v>604</v>
      </c>
      <c r="C124" s="190" t="s">
        <v>607</v>
      </c>
      <c r="D124" s="191" t="s">
        <v>493</v>
      </c>
      <c r="E124" s="191" t="s">
        <v>483</v>
      </c>
      <c r="F124" s="188"/>
    </row>
    <row r="125" spans="1:6" ht="12">
      <c r="A125" s="188"/>
      <c r="B125" s="189" t="s">
        <v>604</v>
      </c>
      <c r="C125" s="190" t="s">
        <v>608</v>
      </c>
      <c r="D125" s="191" t="s">
        <v>609</v>
      </c>
      <c r="E125" s="191" t="s">
        <v>501</v>
      </c>
      <c r="F125" s="188"/>
    </row>
    <row r="126" spans="1:6" ht="12">
      <c r="A126" s="188"/>
      <c r="B126" s="189" t="s">
        <v>604</v>
      </c>
      <c r="C126" s="190" t="s">
        <v>610</v>
      </c>
      <c r="D126" s="191" t="s">
        <v>508</v>
      </c>
      <c r="E126" s="191" t="s">
        <v>483</v>
      </c>
      <c r="F126" s="188"/>
    </row>
    <row r="127" spans="1:6" ht="12">
      <c r="A127" s="188"/>
      <c r="B127" s="189" t="s">
        <v>604</v>
      </c>
      <c r="C127" s="190" t="s">
        <v>611</v>
      </c>
      <c r="D127" s="191" t="s">
        <v>477</v>
      </c>
      <c r="E127" s="191" t="s">
        <v>470</v>
      </c>
      <c r="F127" s="188"/>
    </row>
    <row r="128" spans="1:6" ht="12">
      <c r="A128" s="188"/>
      <c r="B128" s="189" t="s">
        <v>604</v>
      </c>
      <c r="C128" s="190" t="s">
        <v>143</v>
      </c>
      <c r="D128" s="191" t="s">
        <v>123</v>
      </c>
      <c r="E128" s="191" t="s">
        <v>512</v>
      </c>
      <c r="F128" s="188"/>
    </row>
    <row r="129" spans="1:6" ht="12">
      <c r="A129" s="188"/>
      <c r="B129" s="189" t="s">
        <v>604</v>
      </c>
      <c r="C129" s="190" t="s">
        <v>612</v>
      </c>
      <c r="D129" s="191" t="s">
        <v>564</v>
      </c>
      <c r="E129" s="191" t="s">
        <v>470</v>
      </c>
      <c r="F129" s="188"/>
    </row>
    <row r="130" spans="1:6" ht="12">
      <c r="A130" s="188"/>
      <c r="B130" s="189" t="s">
        <v>604</v>
      </c>
      <c r="C130" s="190" t="s">
        <v>613</v>
      </c>
      <c r="D130" s="191" t="s">
        <v>469</v>
      </c>
      <c r="E130" s="191" t="s">
        <v>470</v>
      </c>
      <c r="F130" s="188"/>
    </row>
    <row r="131" spans="1:6" ht="12">
      <c r="A131" s="188"/>
      <c r="B131" s="189" t="s">
        <v>604</v>
      </c>
      <c r="C131" s="190" t="s">
        <v>614</v>
      </c>
      <c r="D131" s="191" t="s">
        <v>477</v>
      </c>
      <c r="E131" s="191" t="s">
        <v>470</v>
      </c>
      <c r="F131" s="188"/>
    </row>
    <row r="132" spans="1:6" ht="12">
      <c r="A132" s="188"/>
      <c r="B132" s="189" t="s">
        <v>604</v>
      </c>
      <c r="C132" s="190" t="s">
        <v>615</v>
      </c>
      <c r="D132" s="191" t="s">
        <v>538</v>
      </c>
      <c r="E132" s="191" t="s">
        <v>483</v>
      </c>
      <c r="F132" s="188"/>
    </row>
    <row r="133" spans="1:6" ht="12">
      <c r="A133" s="188"/>
      <c r="B133" s="189" t="s">
        <v>604</v>
      </c>
      <c r="C133" s="190" t="s">
        <v>616</v>
      </c>
      <c r="D133" s="191" t="s">
        <v>553</v>
      </c>
      <c r="E133" s="191" t="s">
        <v>498</v>
      </c>
      <c r="F133" s="188"/>
    </row>
    <row r="134" spans="1:6" ht="12">
      <c r="A134" s="188"/>
      <c r="B134" s="189" t="s">
        <v>604</v>
      </c>
      <c r="C134" s="190" t="s">
        <v>617</v>
      </c>
      <c r="D134" s="191" t="s">
        <v>609</v>
      </c>
      <c r="E134" s="191" t="s">
        <v>501</v>
      </c>
      <c r="F134" s="188"/>
    </row>
    <row r="135" spans="1:6" ht="12">
      <c r="A135" s="188"/>
      <c r="B135" s="189" t="s">
        <v>604</v>
      </c>
      <c r="C135" s="190" t="s">
        <v>618</v>
      </c>
      <c r="D135" s="191" t="s">
        <v>469</v>
      </c>
      <c r="E135" s="191" t="s">
        <v>470</v>
      </c>
      <c r="F135" s="188"/>
    </row>
    <row r="136" spans="1:6" ht="12">
      <c r="A136" s="188"/>
      <c r="B136" s="189" t="s">
        <v>604</v>
      </c>
      <c r="C136" s="190" t="s">
        <v>619</v>
      </c>
      <c r="D136" s="191" t="s">
        <v>508</v>
      </c>
      <c r="E136" s="191" t="s">
        <v>483</v>
      </c>
      <c r="F136" s="188"/>
    </row>
    <row r="137" spans="1:6" ht="12">
      <c r="A137" s="188"/>
      <c r="B137" s="189" t="s">
        <v>604</v>
      </c>
      <c r="C137" s="190" t="s">
        <v>620</v>
      </c>
      <c r="D137" s="191" t="s">
        <v>567</v>
      </c>
      <c r="E137" s="191" t="s">
        <v>483</v>
      </c>
      <c r="F137" s="188"/>
    </row>
    <row r="138" spans="1:6" ht="12">
      <c r="A138" s="188"/>
      <c r="B138" s="189" t="s">
        <v>604</v>
      </c>
      <c r="C138" s="190" t="s">
        <v>621</v>
      </c>
      <c r="D138" s="191" t="s">
        <v>493</v>
      </c>
      <c r="E138" s="191" t="s">
        <v>483</v>
      </c>
      <c r="F138" s="188"/>
    </row>
    <row r="139" spans="1:6" ht="12">
      <c r="A139" s="188"/>
      <c r="B139" s="192" t="s">
        <v>622</v>
      </c>
      <c r="C139" s="193" t="s">
        <v>145</v>
      </c>
      <c r="D139" s="194" t="s">
        <v>146</v>
      </c>
      <c r="E139" s="194" t="s">
        <v>512</v>
      </c>
      <c r="F139" s="188"/>
    </row>
    <row r="140" spans="1:6" ht="12">
      <c r="A140" s="188"/>
      <c r="B140" s="192" t="s">
        <v>622</v>
      </c>
      <c r="C140" s="193" t="s">
        <v>623</v>
      </c>
      <c r="D140" s="194" t="s">
        <v>624</v>
      </c>
      <c r="E140" s="194" t="s">
        <v>501</v>
      </c>
      <c r="F140" s="188"/>
    </row>
    <row r="141" spans="1:6" ht="12">
      <c r="A141" s="188"/>
      <c r="B141" s="189"/>
      <c r="C141" s="190"/>
      <c r="D141" s="191"/>
      <c r="E141" s="191"/>
      <c r="F141" s="188"/>
    </row>
    <row r="142" spans="1:6" ht="12">
      <c r="A142" s="188"/>
      <c r="B142" s="189" t="s">
        <v>625</v>
      </c>
      <c r="C142" s="190" t="s">
        <v>626</v>
      </c>
      <c r="D142" s="191" t="s">
        <v>609</v>
      </c>
      <c r="E142" s="191" t="s">
        <v>501</v>
      </c>
      <c r="F142" s="188"/>
    </row>
    <row r="143" spans="1:6" ht="12">
      <c r="A143" s="188"/>
      <c r="B143" s="189" t="s">
        <v>625</v>
      </c>
      <c r="C143" s="190" t="s">
        <v>627</v>
      </c>
      <c r="D143" s="191" t="s">
        <v>493</v>
      </c>
      <c r="E143" s="191" t="s">
        <v>483</v>
      </c>
      <c r="F143" s="188"/>
    </row>
    <row r="144" spans="1:6" ht="12">
      <c r="A144" s="188"/>
      <c r="B144" s="189" t="s">
        <v>625</v>
      </c>
      <c r="C144" s="190" t="s">
        <v>150</v>
      </c>
      <c r="D144" s="195" t="s">
        <v>112</v>
      </c>
      <c r="E144" s="191" t="s">
        <v>512</v>
      </c>
      <c r="F144" s="188"/>
    </row>
    <row r="145" spans="1:6" ht="12">
      <c r="A145" s="188"/>
      <c r="B145" s="189" t="s">
        <v>625</v>
      </c>
      <c r="C145" s="190" t="s">
        <v>628</v>
      </c>
      <c r="D145" s="191" t="s">
        <v>519</v>
      </c>
      <c r="E145" s="191" t="s">
        <v>470</v>
      </c>
      <c r="F145" s="188"/>
    </row>
    <row r="146" spans="1:6" ht="12">
      <c r="A146" s="188"/>
      <c r="B146" s="189" t="s">
        <v>625</v>
      </c>
      <c r="C146" s="190" t="s">
        <v>629</v>
      </c>
      <c r="D146" s="191" t="s">
        <v>630</v>
      </c>
      <c r="E146" s="191" t="s">
        <v>498</v>
      </c>
      <c r="F146" s="188"/>
    </row>
    <row r="147" spans="1:6" ht="12">
      <c r="A147" s="188"/>
      <c r="B147" s="189" t="s">
        <v>625</v>
      </c>
      <c r="C147" s="190" t="s">
        <v>154</v>
      </c>
      <c r="D147" s="191" t="s">
        <v>135</v>
      </c>
      <c r="E147" s="191" t="s">
        <v>512</v>
      </c>
      <c r="F147" s="188"/>
    </row>
    <row r="148" spans="1:6" ht="12">
      <c r="A148" s="188"/>
      <c r="B148" s="189" t="s">
        <v>625</v>
      </c>
      <c r="C148" s="190" t="s">
        <v>631</v>
      </c>
      <c r="D148" s="191" t="s">
        <v>559</v>
      </c>
      <c r="E148" s="191" t="s">
        <v>483</v>
      </c>
      <c r="F148" s="188"/>
    </row>
    <row r="149" spans="1:6" ht="12">
      <c r="A149" s="188"/>
      <c r="B149" s="189" t="s">
        <v>625</v>
      </c>
      <c r="C149" s="190" t="s">
        <v>632</v>
      </c>
      <c r="D149" s="191" t="s">
        <v>500</v>
      </c>
      <c r="E149" s="191" t="s">
        <v>501</v>
      </c>
      <c r="F149" s="188"/>
    </row>
    <row r="150" spans="1:6" ht="12">
      <c r="A150" s="188"/>
      <c r="B150" s="189" t="s">
        <v>625</v>
      </c>
      <c r="C150" s="190" t="s">
        <v>633</v>
      </c>
      <c r="D150" s="191" t="s">
        <v>482</v>
      </c>
      <c r="E150" s="191" t="s">
        <v>483</v>
      </c>
      <c r="F150" s="188"/>
    </row>
    <row r="151" spans="1:6" ht="12">
      <c r="A151" s="188"/>
      <c r="B151" s="189" t="s">
        <v>625</v>
      </c>
      <c r="C151" s="190" t="s">
        <v>634</v>
      </c>
      <c r="D151" s="191" t="s">
        <v>534</v>
      </c>
      <c r="E151" s="191" t="s">
        <v>498</v>
      </c>
      <c r="F151" s="188"/>
    </row>
    <row r="152" spans="1:6" ht="12">
      <c r="A152" s="188"/>
      <c r="B152" s="189" t="s">
        <v>625</v>
      </c>
      <c r="C152" s="190" t="s">
        <v>635</v>
      </c>
      <c r="D152" s="191" t="s">
        <v>630</v>
      </c>
      <c r="E152" s="191" t="s">
        <v>498</v>
      </c>
      <c r="F152" s="188"/>
    </row>
    <row r="153" spans="1:6" ht="12">
      <c r="A153" s="188"/>
      <c r="B153" s="189" t="s">
        <v>625</v>
      </c>
      <c r="C153" s="190" t="s">
        <v>148</v>
      </c>
      <c r="D153" s="191" t="s">
        <v>546</v>
      </c>
      <c r="E153" s="191" t="s">
        <v>512</v>
      </c>
      <c r="F153" s="188"/>
    </row>
    <row r="154" spans="1:6" ht="12">
      <c r="A154" s="188"/>
      <c r="B154" s="189" t="s">
        <v>625</v>
      </c>
      <c r="C154" s="190" t="s">
        <v>636</v>
      </c>
      <c r="D154" s="191" t="s">
        <v>500</v>
      </c>
      <c r="E154" s="191" t="s">
        <v>501</v>
      </c>
      <c r="F154" s="188"/>
    </row>
    <row r="155" spans="1:6" ht="12">
      <c r="A155" s="188"/>
      <c r="B155" s="189" t="s">
        <v>625</v>
      </c>
      <c r="C155" s="190" t="s">
        <v>152</v>
      </c>
      <c r="D155" s="191" t="s">
        <v>123</v>
      </c>
      <c r="E155" s="191" t="s">
        <v>512</v>
      </c>
      <c r="F155" s="188"/>
    </row>
    <row r="156" spans="1:6" ht="12">
      <c r="A156" s="188"/>
      <c r="B156" s="189" t="s">
        <v>625</v>
      </c>
      <c r="C156" s="190" t="s">
        <v>637</v>
      </c>
      <c r="D156" s="191" t="s">
        <v>500</v>
      </c>
      <c r="E156" s="191" t="s">
        <v>501</v>
      </c>
      <c r="F156" s="188"/>
    </row>
    <row r="157" spans="1:6" ht="12">
      <c r="A157" s="188"/>
      <c r="B157" s="189" t="s">
        <v>625</v>
      </c>
      <c r="C157" s="190" t="s">
        <v>638</v>
      </c>
      <c r="D157" s="191" t="s">
        <v>482</v>
      </c>
      <c r="E157" s="191" t="s">
        <v>483</v>
      </c>
      <c r="F157" s="188"/>
    </row>
    <row r="158" spans="1:6" ht="12">
      <c r="A158" s="188"/>
      <c r="B158" s="189" t="s">
        <v>625</v>
      </c>
      <c r="C158" s="190" t="s">
        <v>639</v>
      </c>
      <c r="D158" s="191" t="s">
        <v>519</v>
      </c>
      <c r="E158" s="191" t="s">
        <v>470</v>
      </c>
      <c r="F158" s="188"/>
    </row>
    <row r="159" spans="1:6" ht="12">
      <c r="A159" s="188"/>
      <c r="B159" s="189" t="s">
        <v>625</v>
      </c>
      <c r="C159" s="190" t="s">
        <v>640</v>
      </c>
      <c r="D159" s="191" t="s">
        <v>559</v>
      </c>
      <c r="E159" s="191" t="s">
        <v>483</v>
      </c>
      <c r="F159" s="188"/>
    </row>
    <row r="160" spans="1:6" ht="12">
      <c r="A160" s="188"/>
      <c r="B160" s="189" t="s">
        <v>625</v>
      </c>
      <c r="C160" s="190" t="s">
        <v>641</v>
      </c>
      <c r="D160" s="191" t="s">
        <v>609</v>
      </c>
      <c r="E160" s="191" t="s">
        <v>501</v>
      </c>
      <c r="F160" s="188"/>
    </row>
    <row r="161" spans="1:6" ht="12">
      <c r="A161" s="188"/>
      <c r="B161" s="192" t="s">
        <v>642</v>
      </c>
      <c r="C161" s="193" t="s">
        <v>643</v>
      </c>
      <c r="D161" s="194" t="s">
        <v>508</v>
      </c>
      <c r="E161" s="194" t="s">
        <v>483</v>
      </c>
      <c r="F161" s="188"/>
    </row>
    <row r="162" spans="1:6" ht="12">
      <c r="A162" s="188"/>
      <c r="B162" s="192" t="s">
        <v>642</v>
      </c>
      <c r="C162" s="193" t="s">
        <v>644</v>
      </c>
      <c r="D162" s="194" t="s">
        <v>469</v>
      </c>
      <c r="E162" s="194" t="s">
        <v>470</v>
      </c>
      <c r="F162" s="188"/>
    </row>
    <row r="163" spans="1:6" ht="12">
      <c r="A163" s="188"/>
      <c r="B163" s="189"/>
      <c r="C163" s="190"/>
      <c r="D163" s="191"/>
      <c r="E163" s="191"/>
      <c r="F163" s="188"/>
    </row>
    <row r="164" spans="1:6" ht="12">
      <c r="A164" s="188"/>
      <c r="B164" s="189" t="s">
        <v>645</v>
      </c>
      <c r="C164" s="190" t="s">
        <v>646</v>
      </c>
      <c r="D164" s="191" t="s">
        <v>647</v>
      </c>
      <c r="E164" s="191" t="s">
        <v>501</v>
      </c>
      <c r="F164" s="188"/>
    </row>
    <row r="165" spans="1:6" ht="12">
      <c r="A165" s="188"/>
      <c r="B165" s="189" t="s">
        <v>645</v>
      </c>
      <c r="C165" s="190" t="s">
        <v>648</v>
      </c>
      <c r="D165" s="191" t="s">
        <v>508</v>
      </c>
      <c r="E165" s="191" t="s">
        <v>483</v>
      </c>
      <c r="F165" s="188"/>
    </row>
    <row r="166" spans="1:6" ht="12">
      <c r="A166" s="188"/>
      <c r="B166" s="189" t="s">
        <v>645</v>
      </c>
      <c r="C166" s="190" t="s">
        <v>649</v>
      </c>
      <c r="D166" s="191" t="s">
        <v>482</v>
      </c>
      <c r="E166" s="191" t="s">
        <v>483</v>
      </c>
      <c r="F166" s="188"/>
    </row>
    <row r="167" spans="1:6" ht="12">
      <c r="A167" s="188"/>
      <c r="B167" s="189" t="s">
        <v>645</v>
      </c>
      <c r="C167" s="190" t="s">
        <v>162</v>
      </c>
      <c r="D167" s="195" t="s">
        <v>146</v>
      </c>
      <c r="E167" s="191" t="s">
        <v>512</v>
      </c>
      <c r="F167" s="188"/>
    </row>
    <row r="168" spans="1:6" ht="12">
      <c r="A168" s="188"/>
      <c r="B168" s="189" t="s">
        <v>645</v>
      </c>
      <c r="C168" s="190" t="s">
        <v>650</v>
      </c>
      <c r="D168" s="191" t="s">
        <v>538</v>
      </c>
      <c r="E168" s="191" t="s">
        <v>483</v>
      </c>
      <c r="F168" s="188"/>
    </row>
    <row r="169" spans="1:6" ht="12">
      <c r="A169" s="188"/>
      <c r="B169" s="189" t="s">
        <v>645</v>
      </c>
      <c r="C169" s="190" t="s">
        <v>651</v>
      </c>
      <c r="D169" s="190" t="s">
        <v>652</v>
      </c>
      <c r="E169" s="191" t="s">
        <v>470</v>
      </c>
      <c r="F169" s="188"/>
    </row>
    <row r="170" spans="1:6" ht="12">
      <c r="A170" s="188"/>
      <c r="B170" s="189" t="s">
        <v>645</v>
      </c>
      <c r="C170" s="190" t="s">
        <v>653</v>
      </c>
      <c r="D170" s="191" t="s">
        <v>477</v>
      </c>
      <c r="E170" s="191" t="s">
        <v>470</v>
      </c>
      <c r="F170" s="188"/>
    </row>
    <row r="171" spans="1:6" ht="12">
      <c r="A171" s="188"/>
      <c r="B171" s="189" t="s">
        <v>645</v>
      </c>
      <c r="C171" s="190" t="s">
        <v>654</v>
      </c>
      <c r="D171" s="191" t="s">
        <v>585</v>
      </c>
      <c r="E171" s="191" t="s">
        <v>470</v>
      </c>
      <c r="F171" s="201"/>
    </row>
    <row r="172" spans="1:6" ht="12">
      <c r="A172" s="188"/>
      <c r="B172" s="189" t="s">
        <v>645</v>
      </c>
      <c r="C172" s="190" t="s">
        <v>655</v>
      </c>
      <c r="D172" s="191" t="s">
        <v>469</v>
      </c>
      <c r="E172" s="191" t="s">
        <v>470</v>
      </c>
      <c r="F172" s="188"/>
    </row>
    <row r="173" spans="1:6" ht="12">
      <c r="A173" s="188"/>
      <c r="B173" s="189" t="s">
        <v>645</v>
      </c>
      <c r="C173" s="190" t="s">
        <v>158</v>
      </c>
      <c r="D173" s="191" t="s">
        <v>126</v>
      </c>
      <c r="E173" s="191" t="s">
        <v>512</v>
      </c>
      <c r="F173" s="188"/>
    </row>
    <row r="174" spans="1:6" ht="12">
      <c r="A174" s="188"/>
      <c r="B174" s="189" t="s">
        <v>645</v>
      </c>
      <c r="C174" s="190" t="s">
        <v>656</v>
      </c>
      <c r="D174" s="191" t="s">
        <v>657</v>
      </c>
      <c r="E174" s="191" t="s">
        <v>483</v>
      </c>
      <c r="F174" s="188"/>
    </row>
    <row r="175" spans="1:6" ht="12">
      <c r="A175" s="188"/>
      <c r="B175" s="189" t="s">
        <v>645</v>
      </c>
      <c r="C175" s="190" t="s">
        <v>658</v>
      </c>
      <c r="D175" s="191" t="s">
        <v>497</v>
      </c>
      <c r="E175" s="191" t="s">
        <v>498</v>
      </c>
      <c r="F175" s="188"/>
    </row>
    <row r="176" spans="1:6" ht="12">
      <c r="A176" s="188"/>
      <c r="B176" s="189" t="s">
        <v>645</v>
      </c>
      <c r="C176" s="190" t="s">
        <v>659</v>
      </c>
      <c r="D176" s="191" t="s">
        <v>657</v>
      </c>
      <c r="E176" s="191" t="s">
        <v>483</v>
      </c>
      <c r="F176" s="188"/>
    </row>
    <row r="177" spans="1:6" ht="12">
      <c r="A177" s="188"/>
      <c r="B177" s="189" t="s">
        <v>645</v>
      </c>
      <c r="C177" s="190" t="s">
        <v>660</v>
      </c>
      <c r="D177" s="191" t="s">
        <v>527</v>
      </c>
      <c r="E177" s="191" t="s">
        <v>498</v>
      </c>
      <c r="F177" s="188"/>
    </row>
    <row r="178" spans="1:6" ht="12">
      <c r="A178" s="188"/>
      <c r="B178" s="189" t="s">
        <v>645</v>
      </c>
      <c r="C178" s="190" t="s">
        <v>661</v>
      </c>
      <c r="D178" s="190" t="s">
        <v>662</v>
      </c>
      <c r="E178" s="191" t="s">
        <v>470</v>
      </c>
      <c r="F178" s="188"/>
    </row>
    <row r="179" spans="1:6" ht="12">
      <c r="A179" s="188"/>
      <c r="B179" s="189" t="s">
        <v>645</v>
      </c>
      <c r="C179" s="190" t="s">
        <v>160</v>
      </c>
      <c r="D179" s="195" t="s">
        <v>146</v>
      </c>
      <c r="E179" s="191" t="s">
        <v>512</v>
      </c>
      <c r="F179" s="188"/>
    </row>
    <row r="180" spans="1:6" ht="12">
      <c r="A180" s="188"/>
      <c r="B180" s="189" t="s">
        <v>645</v>
      </c>
      <c r="C180" s="190" t="s">
        <v>663</v>
      </c>
      <c r="D180" s="190" t="s">
        <v>652</v>
      </c>
      <c r="E180" s="191" t="s">
        <v>470</v>
      </c>
      <c r="F180" s="188"/>
    </row>
    <row r="181" spans="1:6" ht="12">
      <c r="A181" s="188"/>
      <c r="B181" s="189" t="s">
        <v>645</v>
      </c>
      <c r="C181" s="190" t="s">
        <v>664</v>
      </c>
      <c r="D181" s="191" t="s">
        <v>665</v>
      </c>
      <c r="E181" s="191" t="s">
        <v>498</v>
      </c>
      <c r="F181" s="188"/>
    </row>
    <row r="182" spans="1:6" ht="12">
      <c r="A182" s="188"/>
      <c r="B182" s="189" t="s">
        <v>645</v>
      </c>
      <c r="C182" s="190" t="s">
        <v>666</v>
      </c>
      <c r="D182" s="191" t="s">
        <v>647</v>
      </c>
      <c r="E182" s="191" t="s">
        <v>501</v>
      </c>
      <c r="F182" s="188"/>
    </row>
    <row r="183" spans="1:6" ht="12">
      <c r="A183" s="188"/>
      <c r="B183" s="189" t="s">
        <v>645</v>
      </c>
      <c r="C183" s="190" t="s">
        <v>667</v>
      </c>
      <c r="D183" s="191" t="s">
        <v>585</v>
      </c>
      <c r="E183" s="191" t="s">
        <v>470</v>
      </c>
      <c r="F183" s="188"/>
    </row>
    <row r="184" spans="1:6" ht="12">
      <c r="A184" s="188"/>
      <c r="B184" s="189" t="s">
        <v>645</v>
      </c>
      <c r="C184" s="190" t="s">
        <v>668</v>
      </c>
      <c r="D184" s="191" t="s">
        <v>585</v>
      </c>
      <c r="E184" s="191" t="s">
        <v>470</v>
      </c>
      <c r="F184" s="188"/>
    </row>
    <row r="185" spans="1:6" ht="12">
      <c r="A185" s="188"/>
      <c r="B185" s="189" t="s">
        <v>645</v>
      </c>
      <c r="C185" s="190" t="s">
        <v>669</v>
      </c>
      <c r="D185" s="191" t="s">
        <v>527</v>
      </c>
      <c r="E185" s="191" t="s">
        <v>498</v>
      </c>
      <c r="F185" s="188"/>
    </row>
    <row r="186" spans="1:6" ht="12">
      <c r="A186" s="188"/>
      <c r="B186" s="189" t="s">
        <v>645</v>
      </c>
      <c r="C186" s="190" t="s">
        <v>156</v>
      </c>
      <c r="D186" s="191" t="s">
        <v>135</v>
      </c>
      <c r="E186" s="191" t="s">
        <v>512</v>
      </c>
      <c r="F186" s="188"/>
    </row>
    <row r="187" spans="1:6" ht="12" customHeight="1">
      <c r="A187" s="188"/>
      <c r="B187" s="189" t="s">
        <v>645</v>
      </c>
      <c r="C187" s="190" t="s">
        <v>670</v>
      </c>
      <c r="D187" s="191" t="s">
        <v>647</v>
      </c>
      <c r="E187" s="191" t="s">
        <v>501</v>
      </c>
      <c r="F187" s="188"/>
    </row>
    <row r="188" spans="1:6" ht="12" customHeight="1">
      <c r="A188" s="188"/>
      <c r="B188" s="189" t="s">
        <v>645</v>
      </c>
      <c r="C188" s="202" t="s">
        <v>164</v>
      </c>
      <c r="D188" s="202" t="s">
        <v>165</v>
      </c>
      <c r="E188" s="203" t="s">
        <v>512</v>
      </c>
      <c r="F188" s="188"/>
    </row>
    <row r="189" spans="1:6" ht="12">
      <c r="A189" s="188"/>
      <c r="B189" s="189" t="s">
        <v>645</v>
      </c>
      <c r="C189" s="204" t="s">
        <v>671</v>
      </c>
      <c r="D189" s="204" t="s">
        <v>672</v>
      </c>
      <c r="E189" s="204" t="s">
        <v>483</v>
      </c>
      <c r="F189" s="188"/>
    </row>
    <row r="190" spans="1:6" ht="12">
      <c r="A190" s="188"/>
      <c r="B190" s="189" t="s">
        <v>645</v>
      </c>
      <c r="C190" s="202" t="s">
        <v>167</v>
      </c>
      <c r="D190" s="202" t="s">
        <v>168</v>
      </c>
      <c r="E190" s="203" t="s">
        <v>512</v>
      </c>
      <c r="F190" s="188"/>
    </row>
    <row r="191" spans="1:6" ht="12">
      <c r="A191" s="188"/>
      <c r="B191" s="189" t="s">
        <v>645</v>
      </c>
      <c r="C191" s="204" t="s">
        <v>673</v>
      </c>
      <c r="D191" s="204" t="s">
        <v>672</v>
      </c>
      <c r="E191" s="204" t="s">
        <v>483</v>
      </c>
      <c r="F191" s="188"/>
    </row>
    <row r="192" spans="1:6" ht="12">
      <c r="A192" s="188"/>
      <c r="B192" s="189" t="s">
        <v>645</v>
      </c>
      <c r="C192" s="190" t="s">
        <v>674</v>
      </c>
      <c r="D192" s="191" t="s">
        <v>553</v>
      </c>
      <c r="E192" s="191" t="s">
        <v>498</v>
      </c>
      <c r="F192" s="188"/>
    </row>
    <row r="193" spans="1:6" ht="12">
      <c r="A193" s="188"/>
      <c r="B193" s="189" t="s">
        <v>645</v>
      </c>
      <c r="C193" s="190" t="s">
        <v>675</v>
      </c>
      <c r="D193" s="191" t="s">
        <v>553</v>
      </c>
      <c r="E193" s="191" t="s">
        <v>498</v>
      </c>
      <c r="F193" s="188"/>
    </row>
    <row r="194" spans="1:6" ht="12">
      <c r="A194" s="188"/>
      <c r="B194" s="192" t="s">
        <v>676</v>
      </c>
      <c r="C194" s="193" t="s">
        <v>677</v>
      </c>
      <c r="D194" s="194" t="s">
        <v>477</v>
      </c>
      <c r="E194" s="194" t="s">
        <v>470</v>
      </c>
      <c r="F194" s="188"/>
    </row>
    <row r="195" spans="1:6" ht="12">
      <c r="A195" s="188"/>
      <c r="B195" s="192" t="s">
        <v>676</v>
      </c>
      <c r="C195" s="193" t="s">
        <v>678</v>
      </c>
      <c r="D195" s="194" t="s">
        <v>624</v>
      </c>
      <c r="E195" s="194" t="s">
        <v>501</v>
      </c>
      <c r="F195" s="188"/>
    </row>
    <row r="196" spans="1:6" ht="12">
      <c r="A196" s="188"/>
      <c r="B196" s="192" t="s">
        <v>676</v>
      </c>
      <c r="C196" s="193" t="s">
        <v>679</v>
      </c>
      <c r="D196" s="194" t="s">
        <v>624</v>
      </c>
      <c r="E196" s="194" t="s">
        <v>501</v>
      </c>
      <c r="F196" s="188"/>
    </row>
    <row r="197" spans="1:6" ht="12">
      <c r="A197" s="188"/>
      <c r="B197" s="192" t="s">
        <v>676</v>
      </c>
      <c r="C197" s="193" t="s">
        <v>680</v>
      </c>
      <c r="D197" s="194" t="s">
        <v>469</v>
      </c>
      <c r="E197" s="194" t="s">
        <v>470</v>
      </c>
      <c r="F197" s="188"/>
    </row>
    <row r="198" spans="1:6" ht="12">
      <c r="A198" s="188"/>
      <c r="B198" s="192" t="s">
        <v>676</v>
      </c>
      <c r="C198" s="193" t="s">
        <v>681</v>
      </c>
      <c r="D198" s="194" t="s">
        <v>657</v>
      </c>
      <c r="E198" s="194" t="s">
        <v>483</v>
      </c>
      <c r="F198" s="188"/>
    </row>
    <row r="199" spans="1:6" ht="12">
      <c r="A199" s="188"/>
      <c r="B199" s="205"/>
      <c r="C199" s="190"/>
      <c r="D199" s="190"/>
      <c r="E199" s="191"/>
      <c r="F199" s="188"/>
    </row>
    <row r="200" spans="1:6" ht="12">
      <c r="A200" s="188"/>
      <c r="B200" s="189" t="s">
        <v>682</v>
      </c>
      <c r="C200" s="190" t="s">
        <v>683</v>
      </c>
      <c r="D200" s="191" t="s">
        <v>500</v>
      </c>
      <c r="E200" s="191" t="s">
        <v>501</v>
      </c>
      <c r="F200" s="188"/>
    </row>
    <row r="201" spans="1:6" ht="12">
      <c r="A201" s="188"/>
      <c r="B201" s="189" t="s">
        <v>682</v>
      </c>
      <c r="C201" s="190" t="s">
        <v>684</v>
      </c>
      <c r="D201" s="191" t="s">
        <v>497</v>
      </c>
      <c r="E201" s="191" t="s">
        <v>498</v>
      </c>
      <c r="F201" s="188"/>
    </row>
    <row r="202" spans="1:6" ht="12">
      <c r="A202" s="188"/>
      <c r="B202" s="189" t="s">
        <v>682</v>
      </c>
      <c r="C202" s="190" t="s">
        <v>685</v>
      </c>
      <c r="D202" s="191" t="s">
        <v>527</v>
      </c>
      <c r="E202" s="191" t="s">
        <v>498</v>
      </c>
      <c r="F202" s="188"/>
    </row>
    <row r="203" spans="1:6" ht="12">
      <c r="A203" s="188"/>
      <c r="B203" s="189" t="s">
        <v>682</v>
      </c>
      <c r="C203" s="190" t="s">
        <v>686</v>
      </c>
      <c r="D203" s="191" t="s">
        <v>687</v>
      </c>
      <c r="E203" s="191" t="s">
        <v>501</v>
      </c>
      <c r="F203" s="188"/>
    </row>
    <row r="204" spans="1:6" ht="12">
      <c r="A204" s="188"/>
      <c r="B204" s="189" t="s">
        <v>682</v>
      </c>
      <c r="C204" s="190" t="s">
        <v>182</v>
      </c>
      <c r="D204" s="191" t="s">
        <v>112</v>
      </c>
      <c r="E204" s="191" t="s">
        <v>512</v>
      </c>
      <c r="F204" s="188"/>
    </row>
    <row r="205" spans="1:6" ht="12">
      <c r="A205" s="188"/>
      <c r="B205" s="189" t="s">
        <v>682</v>
      </c>
      <c r="C205" s="190" t="s">
        <v>688</v>
      </c>
      <c r="D205" s="191" t="s">
        <v>534</v>
      </c>
      <c r="E205" s="191" t="s">
        <v>498</v>
      </c>
      <c r="F205" s="188"/>
    </row>
    <row r="206" spans="1:6" ht="12">
      <c r="A206" s="188"/>
      <c r="B206" s="189" t="s">
        <v>682</v>
      </c>
      <c r="C206" s="190" t="s">
        <v>689</v>
      </c>
      <c r="D206" s="191" t="s">
        <v>690</v>
      </c>
      <c r="E206" s="191" t="s">
        <v>498</v>
      </c>
      <c r="F206" s="188"/>
    </row>
    <row r="207" spans="1:6" ht="12">
      <c r="A207" s="188"/>
      <c r="B207" s="189" t="s">
        <v>682</v>
      </c>
      <c r="C207" s="202" t="s">
        <v>172</v>
      </c>
      <c r="D207" s="202" t="s">
        <v>135</v>
      </c>
      <c r="E207" s="203" t="s">
        <v>512</v>
      </c>
      <c r="F207" s="188"/>
    </row>
    <row r="208" spans="1:6" ht="12">
      <c r="A208" s="188"/>
      <c r="B208" s="189" t="s">
        <v>682</v>
      </c>
      <c r="C208" s="190" t="s">
        <v>691</v>
      </c>
      <c r="D208" s="191" t="s">
        <v>564</v>
      </c>
      <c r="E208" s="191" t="s">
        <v>470</v>
      </c>
      <c r="F208" s="188"/>
    </row>
    <row r="209" spans="1:6" ht="12">
      <c r="A209" s="188"/>
      <c r="B209" s="189" t="s">
        <v>682</v>
      </c>
      <c r="C209" s="190" t="s">
        <v>692</v>
      </c>
      <c r="D209" s="191" t="s">
        <v>551</v>
      </c>
      <c r="E209" s="191" t="s">
        <v>501</v>
      </c>
      <c r="F209" s="188"/>
    </row>
    <row r="210" spans="1:6" ht="12">
      <c r="A210" s="188"/>
      <c r="B210" s="189" t="s">
        <v>682</v>
      </c>
      <c r="C210" s="190" t="s">
        <v>693</v>
      </c>
      <c r="D210" s="191" t="s">
        <v>500</v>
      </c>
      <c r="E210" s="191" t="s">
        <v>501</v>
      </c>
      <c r="F210" s="188"/>
    </row>
    <row r="211" spans="1:6" ht="12">
      <c r="A211" s="188"/>
      <c r="B211" s="189" t="s">
        <v>682</v>
      </c>
      <c r="C211" s="190" t="s">
        <v>694</v>
      </c>
      <c r="D211" s="191" t="s">
        <v>469</v>
      </c>
      <c r="E211" s="191" t="s">
        <v>470</v>
      </c>
      <c r="F211" s="188"/>
    </row>
    <row r="212" spans="1:6" ht="12">
      <c r="A212" s="188"/>
      <c r="B212" s="189" t="s">
        <v>682</v>
      </c>
      <c r="C212" s="190" t="s">
        <v>695</v>
      </c>
      <c r="D212" s="191" t="s">
        <v>564</v>
      </c>
      <c r="E212" s="191" t="s">
        <v>470</v>
      </c>
      <c r="F212" s="188"/>
    </row>
    <row r="213" spans="1:6" ht="12">
      <c r="A213" s="188"/>
      <c r="B213" s="189" t="s">
        <v>682</v>
      </c>
      <c r="C213" s="190" t="s">
        <v>696</v>
      </c>
      <c r="D213" s="191" t="s">
        <v>500</v>
      </c>
      <c r="E213" s="191" t="s">
        <v>501</v>
      </c>
      <c r="F213" s="188"/>
    </row>
    <row r="214" spans="1:6" ht="12">
      <c r="A214" s="188"/>
      <c r="B214" s="189" t="s">
        <v>682</v>
      </c>
      <c r="C214" s="204" t="s">
        <v>697</v>
      </c>
      <c r="D214" s="204" t="s">
        <v>672</v>
      </c>
      <c r="E214" s="204" t="s">
        <v>483</v>
      </c>
      <c r="F214" s="188"/>
    </row>
    <row r="215" spans="1:6" ht="12">
      <c r="A215" s="188"/>
      <c r="B215" s="189" t="s">
        <v>682</v>
      </c>
      <c r="C215" s="190" t="s">
        <v>698</v>
      </c>
      <c r="D215" s="191" t="s">
        <v>477</v>
      </c>
      <c r="E215" s="191" t="s">
        <v>470</v>
      </c>
      <c r="F215" s="188"/>
    </row>
    <row r="216" spans="1:6" ht="12">
      <c r="A216" s="188"/>
      <c r="B216" s="189" t="s">
        <v>682</v>
      </c>
      <c r="C216" s="190" t="s">
        <v>699</v>
      </c>
      <c r="D216" s="191" t="s">
        <v>665</v>
      </c>
      <c r="E216" s="191" t="s">
        <v>498</v>
      </c>
      <c r="F216" s="188"/>
    </row>
    <row r="217" spans="1:6" ht="12">
      <c r="A217" s="188"/>
      <c r="B217" s="189" t="s">
        <v>682</v>
      </c>
      <c r="C217" s="190" t="s">
        <v>700</v>
      </c>
      <c r="D217" s="191" t="s">
        <v>657</v>
      </c>
      <c r="E217" s="191" t="s">
        <v>483</v>
      </c>
      <c r="F217" s="188"/>
    </row>
    <row r="218" spans="1:6" ht="12">
      <c r="A218" s="188"/>
      <c r="B218" s="189" t="s">
        <v>682</v>
      </c>
      <c r="C218" s="190" t="s">
        <v>179</v>
      </c>
      <c r="D218" s="191" t="s">
        <v>180</v>
      </c>
      <c r="E218" s="191" t="s">
        <v>512</v>
      </c>
      <c r="F218" s="188"/>
    </row>
    <row r="219" spans="1:6" ht="12">
      <c r="A219" s="188"/>
      <c r="B219" s="189" t="s">
        <v>682</v>
      </c>
      <c r="C219" s="190" t="s">
        <v>701</v>
      </c>
      <c r="D219" s="191" t="s">
        <v>624</v>
      </c>
      <c r="E219" s="191" t="s">
        <v>501</v>
      </c>
      <c r="F219" s="188"/>
    </row>
    <row r="220" spans="1:6" ht="12">
      <c r="A220" s="188"/>
      <c r="B220" s="189" t="s">
        <v>682</v>
      </c>
      <c r="C220" s="190" t="s">
        <v>702</v>
      </c>
      <c r="D220" s="191" t="s">
        <v>551</v>
      </c>
      <c r="E220" s="191" t="s">
        <v>501</v>
      </c>
      <c r="F220" s="188"/>
    </row>
    <row r="221" spans="1:6" ht="12">
      <c r="A221" s="188"/>
      <c r="B221" s="189" t="s">
        <v>682</v>
      </c>
      <c r="C221" s="190" t="s">
        <v>703</v>
      </c>
      <c r="D221" s="191" t="s">
        <v>704</v>
      </c>
      <c r="E221" s="191" t="s">
        <v>501</v>
      </c>
      <c r="F221" s="188"/>
    </row>
    <row r="222" spans="1:6" ht="12">
      <c r="A222" s="188"/>
      <c r="B222" s="189" t="s">
        <v>682</v>
      </c>
      <c r="C222" s="190" t="s">
        <v>705</v>
      </c>
      <c r="D222" s="191" t="s">
        <v>559</v>
      </c>
      <c r="E222" s="191" t="s">
        <v>483</v>
      </c>
      <c r="F222" s="188"/>
    </row>
    <row r="223" spans="1:6" ht="12">
      <c r="A223" s="188"/>
      <c r="B223" s="189" t="s">
        <v>682</v>
      </c>
      <c r="C223" s="200" t="s">
        <v>170</v>
      </c>
      <c r="D223" s="191" t="s">
        <v>112</v>
      </c>
      <c r="E223" s="191" t="s">
        <v>512</v>
      </c>
      <c r="F223" s="188"/>
    </row>
    <row r="224" spans="1:6" ht="12">
      <c r="A224" s="188"/>
      <c r="B224" s="189" t="s">
        <v>682</v>
      </c>
      <c r="C224" s="190" t="s">
        <v>706</v>
      </c>
      <c r="D224" s="191" t="s">
        <v>564</v>
      </c>
      <c r="E224" s="191" t="s">
        <v>470</v>
      </c>
      <c r="F224" s="188"/>
    </row>
    <row r="225" spans="1:6" ht="12">
      <c r="A225" s="188"/>
      <c r="B225" s="189" t="s">
        <v>682</v>
      </c>
      <c r="C225" s="190" t="s">
        <v>707</v>
      </c>
      <c r="D225" s="191" t="s">
        <v>630</v>
      </c>
      <c r="E225" s="191" t="s">
        <v>498</v>
      </c>
      <c r="F225" s="188"/>
    </row>
    <row r="226" spans="1:6" ht="12">
      <c r="A226" s="188"/>
      <c r="B226" s="189" t="s">
        <v>682</v>
      </c>
      <c r="C226" s="190" t="s">
        <v>708</v>
      </c>
      <c r="D226" s="191" t="s">
        <v>709</v>
      </c>
      <c r="E226" s="191" t="s">
        <v>498</v>
      </c>
      <c r="F226" s="188"/>
    </row>
    <row r="227" spans="1:6" ht="12">
      <c r="A227" s="188"/>
      <c r="B227" s="189" t="s">
        <v>682</v>
      </c>
      <c r="C227" s="190" t="s">
        <v>710</v>
      </c>
      <c r="D227" s="190" t="s">
        <v>652</v>
      </c>
      <c r="E227" s="191" t="s">
        <v>470</v>
      </c>
      <c r="F227" s="188"/>
    </row>
    <row r="228" spans="1:6" ht="12">
      <c r="A228" s="188"/>
      <c r="B228" s="189" t="s">
        <v>682</v>
      </c>
      <c r="C228" s="190" t="s">
        <v>711</v>
      </c>
      <c r="D228" s="190" t="s">
        <v>652</v>
      </c>
      <c r="E228" s="191" t="s">
        <v>470</v>
      </c>
      <c r="F228" s="188"/>
    </row>
    <row r="229" spans="1:6" ht="12">
      <c r="A229" s="188"/>
      <c r="B229" s="189" t="s">
        <v>682</v>
      </c>
      <c r="C229" s="190" t="s">
        <v>712</v>
      </c>
      <c r="D229" s="191" t="s">
        <v>553</v>
      </c>
      <c r="E229" s="191" t="s">
        <v>498</v>
      </c>
      <c r="F229" s="188"/>
    </row>
    <row r="230" spans="1:6" ht="12">
      <c r="A230" s="188"/>
      <c r="B230" s="192" t="s">
        <v>713</v>
      </c>
      <c r="C230" s="193" t="s">
        <v>714</v>
      </c>
      <c r="D230" s="194" t="s">
        <v>500</v>
      </c>
      <c r="E230" s="194" t="s">
        <v>501</v>
      </c>
      <c r="F230" s="188"/>
    </row>
    <row r="231" spans="1:6" ht="12">
      <c r="A231" s="188"/>
      <c r="B231" s="192" t="s">
        <v>713</v>
      </c>
      <c r="C231" s="193" t="s">
        <v>177</v>
      </c>
      <c r="D231" s="194" t="s">
        <v>126</v>
      </c>
      <c r="E231" s="194" t="s">
        <v>512</v>
      </c>
      <c r="F231" s="188"/>
    </row>
    <row r="232" spans="1:6" ht="12">
      <c r="A232" s="188"/>
      <c r="B232" s="192" t="s">
        <v>713</v>
      </c>
      <c r="C232" s="193" t="s">
        <v>715</v>
      </c>
      <c r="D232" s="194" t="s">
        <v>469</v>
      </c>
      <c r="E232" s="194" t="s">
        <v>470</v>
      </c>
      <c r="F232" s="188"/>
    </row>
    <row r="233" spans="1:6" ht="12">
      <c r="A233" s="188"/>
      <c r="B233" s="189"/>
      <c r="C233" s="189"/>
      <c r="D233" s="191"/>
      <c r="E233" s="191"/>
      <c r="F233" s="188"/>
    </row>
    <row r="234" spans="1:6" ht="12">
      <c r="A234" s="188"/>
      <c r="B234" s="189"/>
      <c r="C234" s="189"/>
      <c r="D234" s="191"/>
      <c r="E234" s="191"/>
      <c r="F234" s="188"/>
    </row>
    <row r="235" spans="1:6" ht="12">
      <c r="A235" s="188"/>
      <c r="B235" s="189" t="s">
        <v>716</v>
      </c>
      <c r="C235" s="190" t="s">
        <v>717</v>
      </c>
      <c r="D235" s="191" t="s">
        <v>538</v>
      </c>
      <c r="E235" s="191" t="s">
        <v>483</v>
      </c>
      <c r="F235" s="188"/>
    </row>
    <row r="236" spans="1:6" ht="12">
      <c r="A236" s="188"/>
      <c r="B236" s="189" t="s">
        <v>716</v>
      </c>
      <c r="C236" s="190" t="s">
        <v>202</v>
      </c>
      <c r="D236" s="191" t="s">
        <v>126</v>
      </c>
      <c r="E236" s="191" t="s">
        <v>512</v>
      </c>
      <c r="F236" s="188"/>
    </row>
    <row r="237" spans="1:6" ht="12">
      <c r="A237" s="188"/>
      <c r="B237" s="189" t="s">
        <v>716</v>
      </c>
      <c r="C237" s="190" t="s">
        <v>718</v>
      </c>
      <c r="D237" s="191" t="s">
        <v>500</v>
      </c>
      <c r="E237" s="191" t="s">
        <v>501</v>
      </c>
      <c r="F237" s="188"/>
    </row>
    <row r="238" spans="1:5" ht="12">
      <c r="A238" s="188"/>
      <c r="B238" s="189" t="s">
        <v>716</v>
      </c>
      <c r="C238" s="190" t="s">
        <v>461</v>
      </c>
      <c r="D238" s="191" t="s">
        <v>482</v>
      </c>
      <c r="E238" s="191" t="s">
        <v>483</v>
      </c>
    </row>
    <row r="239" spans="1:5" ht="12">
      <c r="A239" s="188"/>
      <c r="B239" s="189" t="s">
        <v>716</v>
      </c>
      <c r="C239" s="190" t="s">
        <v>719</v>
      </c>
      <c r="D239" s="191" t="s">
        <v>599</v>
      </c>
      <c r="E239" s="191" t="s">
        <v>501</v>
      </c>
    </row>
    <row r="240" spans="1:5" ht="12">
      <c r="A240" s="188"/>
      <c r="B240" s="189" t="s">
        <v>716</v>
      </c>
      <c r="C240" s="190" t="s">
        <v>720</v>
      </c>
      <c r="D240" s="190" t="s">
        <v>672</v>
      </c>
      <c r="E240" s="191" t="s">
        <v>483</v>
      </c>
    </row>
    <row r="241" spans="1:5" ht="12">
      <c r="A241" s="188"/>
      <c r="B241" s="189" t="s">
        <v>716</v>
      </c>
      <c r="C241" s="190" t="s">
        <v>721</v>
      </c>
      <c r="D241" s="191" t="s">
        <v>709</v>
      </c>
      <c r="E241" s="191" t="s">
        <v>498</v>
      </c>
    </row>
    <row r="242" spans="1:5" ht="12">
      <c r="A242" s="188"/>
      <c r="B242" s="189" t="s">
        <v>716</v>
      </c>
      <c r="C242" s="200" t="s">
        <v>188</v>
      </c>
      <c r="D242" s="191" t="s">
        <v>722</v>
      </c>
      <c r="E242" s="191" t="s">
        <v>512</v>
      </c>
    </row>
    <row r="243" spans="1:5" ht="12">
      <c r="A243" s="188"/>
      <c r="B243" s="189" t="s">
        <v>716</v>
      </c>
      <c r="C243" s="190" t="s">
        <v>723</v>
      </c>
      <c r="D243" s="191" t="s">
        <v>724</v>
      </c>
      <c r="E243" s="191" t="s">
        <v>501</v>
      </c>
    </row>
    <row r="244" spans="1:5" ht="12">
      <c r="A244" s="188"/>
      <c r="B244" s="189" t="s">
        <v>716</v>
      </c>
      <c r="C244" s="190" t="s">
        <v>725</v>
      </c>
      <c r="D244" s="191" t="s">
        <v>724</v>
      </c>
      <c r="E244" s="191" t="s">
        <v>501</v>
      </c>
    </row>
    <row r="245" spans="1:5" ht="12">
      <c r="A245" s="188"/>
      <c r="B245" s="189" t="s">
        <v>716</v>
      </c>
      <c r="C245" s="190" t="s">
        <v>726</v>
      </c>
      <c r="D245" s="191" t="s">
        <v>497</v>
      </c>
      <c r="E245" s="191" t="s">
        <v>498</v>
      </c>
    </row>
    <row r="246" spans="1:5" ht="12">
      <c r="A246" s="188"/>
      <c r="B246" s="189" t="s">
        <v>716</v>
      </c>
      <c r="C246" s="190" t="s">
        <v>727</v>
      </c>
      <c r="D246" s="191" t="s">
        <v>564</v>
      </c>
      <c r="E246" s="191" t="s">
        <v>470</v>
      </c>
    </row>
    <row r="247" spans="1:5" ht="12">
      <c r="A247" s="188"/>
      <c r="B247" s="189" t="s">
        <v>716</v>
      </c>
      <c r="C247" s="190" t="s">
        <v>537</v>
      </c>
      <c r="D247" s="191" t="s">
        <v>534</v>
      </c>
      <c r="E247" s="191" t="s">
        <v>498</v>
      </c>
    </row>
    <row r="248" spans="1:5" ht="12">
      <c r="A248" s="188"/>
      <c r="B248" s="189" t="s">
        <v>716</v>
      </c>
      <c r="C248" s="200" t="s">
        <v>184</v>
      </c>
      <c r="D248" s="191" t="s">
        <v>135</v>
      </c>
      <c r="E248" s="191" t="s">
        <v>512</v>
      </c>
    </row>
    <row r="249" spans="1:5" ht="12">
      <c r="A249" s="188"/>
      <c r="B249" s="189" t="s">
        <v>716</v>
      </c>
      <c r="C249" s="190" t="s">
        <v>728</v>
      </c>
      <c r="D249" s="191" t="s">
        <v>530</v>
      </c>
      <c r="E249" s="191" t="s">
        <v>498</v>
      </c>
    </row>
    <row r="250" spans="1:5" ht="12">
      <c r="A250" s="188"/>
      <c r="B250" s="189" t="s">
        <v>716</v>
      </c>
      <c r="C250" s="190" t="s">
        <v>729</v>
      </c>
      <c r="D250" s="190" t="s">
        <v>519</v>
      </c>
      <c r="E250" s="191" t="s">
        <v>470</v>
      </c>
    </row>
    <row r="251" spans="1:5" ht="12">
      <c r="A251" s="188"/>
      <c r="B251" s="189" t="s">
        <v>716</v>
      </c>
      <c r="C251" s="200" t="s">
        <v>200</v>
      </c>
      <c r="D251" s="191" t="s">
        <v>165</v>
      </c>
      <c r="E251" s="191" t="s">
        <v>512</v>
      </c>
    </row>
    <row r="252" spans="1:5" ht="12">
      <c r="A252" s="188"/>
      <c r="B252" s="189" t="s">
        <v>716</v>
      </c>
      <c r="C252" s="190" t="s">
        <v>730</v>
      </c>
      <c r="D252" s="191" t="s">
        <v>724</v>
      </c>
      <c r="E252" s="191" t="s">
        <v>501</v>
      </c>
    </row>
    <row r="253" spans="1:5" ht="12">
      <c r="A253" s="188"/>
      <c r="B253" s="189" t="s">
        <v>716</v>
      </c>
      <c r="C253" s="190" t="s">
        <v>731</v>
      </c>
      <c r="D253" s="191" t="s">
        <v>732</v>
      </c>
      <c r="E253" s="191" t="s">
        <v>501</v>
      </c>
    </row>
    <row r="254" spans="1:5" ht="12">
      <c r="A254" s="188"/>
      <c r="B254" s="189" t="s">
        <v>716</v>
      </c>
      <c r="C254" s="190" t="s">
        <v>733</v>
      </c>
      <c r="D254" s="191" t="s">
        <v>647</v>
      </c>
      <c r="E254" s="191" t="s">
        <v>501</v>
      </c>
    </row>
    <row r="255" spans="1:5" ht="12">
      <c r="A255" s="188"/>
      <c r="B255" s="189" t="s">
        <v>716</v>
      </c>
      <c r="C255" s="190" t="s">
        <v>734</v>
      </c>
      <c r="D255" s="191" t="s">
        <v>527</v>
      </c>
      <c r="E255" s="191" t="s">
        <v>498</v>
      </c>
    </row>
    <row r="256" spans="1:5" ht="12">
      <c r="A256" s="188"/>
      <c r="B256" s="189" t="s">
        <v>716</v>
      </c>
      <c r="C256" s="190" t="s">
        <v>735</v>
      </c>
      <c r="D256" s="191" t="s">
        <v>500</v>
      </c>
      <c r="E256" s="191" t="s">
        <v>501</v>
      </c>
    </row>
    <row r="257" spans="1:5" ht="12">
      <c r="A257" s="188"/>
      <c r="B257" s="189" t="s">
        <v>716</v>
      </c>
      <c r="C257" s="200" t="s">
        <v>186</v>
      </c>
      <c r="D257" s="191" t="s">
        <v>180</v>
      </c>
      <c r="E257" s="191" t="s">
        <v>512</v>
      </c>
    </row>
    <row r="258" spans="1:5" ht="12">
      <c r="A258" s="188"/>
      <c r="B258" s="189" t="s">
        <v>716</v>
      </c>
      <c r="C258" s="190" t="s">
        <v>736</v>
      </c>
      <c r="D258" s="191" t="s">
        <v>500</v>
      </c>
      <c r="E258" s="191" t="s">
        <v>501</v>
      </c>
    </row>
    <row r="259" spans="1:5" ht="12">
      <c r="A259" s="188"/>
      <c r="B259" s="189" t="s">
        <v>716</v>
      </c>
      <c r="C259" s="190" t="s">
        <v>737</v>
      </c>
      <c r="D259" s="191" t="s">
        <v>665</v>
      </c>
      <c r="E259" s="191" t="s">
        <v>498</v>
      </c>
    </row>
    <row r="260" spans="1:5" ht="12">
      <c r="A260" s="188"/>
      <c r="B260" s="189" t="s">
        <v>716</v>
      </c>
      <c r="C260" s="190" t="s">
        <v>738</v>
      </c>
      <c r="D260" s="191" t="s">
        <v>690</v>
      </c>
      <c r="E260" s="191" t="s">
        <v>498</v>
      </c>
    </row>
    <row r="261" spans="1:5" ht="12">
      <c r="A261" s="188"/>
      <c r="B261" s="189" t="s">
        <v>716</v>
      </c>
      <c r="C261" s="190" t="s">
        <v>739</v>
      </c>
      <c r="D261" s="191" t="s">
        <v>630</v>
      </c>
      <c r="E261" s="191" t="s">
        <v>498</v>
      </c>
    </row>
    <row r="262" spans="1:5" ht="12">
      <c r="A262" s="188"/>
      <c r="B262" s="189" t="s">
        <v>716</v>
      </c>
      <c r="C262" s="200" t="s">
        <v>740</v>
      </c>
      <c r="D262" s="191" t="s">
        <v>135</v>
      </c>
      <c r="E262" s="191" t="s">
        <v>512</v>
      </c>
    </row>
    <row r="263" spans="1:5" ht="12">
      <c r="A263" s="188"/>
      <c r="B263" s="189" t="s">
        <v>716</v>
      </c>
      <c r="C263" s="204" t="s">
        <v>741</v>
      </c>
      <c r="D263" s="204" t="s">
        <v>567</v>
      </c>
      <c r="E263" s="204" t="s">
        <v>483</v>
      </c>
    </row>
    <row r="264" spans="1:5" ht="12">
      <c r="A264" s="188"/>
      <c r="B264" s="189" t="s">
        <v>716</v>
      </c>
      <c r="C264" s="200" t="s">
        <v>742</v>
      </c>
      <c r="D264" s="191" t="s">
        <v>495</v>
      </c>
      <c r="E264" s="191" t="s">
        <v>483</v>
      </c>
    </row>
    <row r="265" spans="1:5" ht="12">
      <c r="A265" s="188"/>
      <c r="B265" s="189"/>
      <c r="C265" s="200"/>
      <c r="D265" s="191"/>
      <c r="E265" s="191"/>
    </row>
    <row r="266" spans="1:5" ht="12">
      <c r="A266" s="188"/>
      <c r="B266" s="205" t="s">
        <v>743</v>
      </c>
      <c r="C266" s="190" t="s">
        <v>744</v>
      </c>
      <c r="D266" s="191" t="s">
        <v>575</v>
      </c>
      <c r="E266" s="191" t="s">
        <v>498</v>
      </c>
    </row>
    <row r="267" spans="1:5" ht="12">
      <c r="A267" s="188"/>
      <c r="B267" s="205" t="s">
        <v>743</v>
      </c>
      <c r="C267" s="200" t="s">
        <v>206</v>
      </c>
      <c r="D267" s="191" t="s">
        <v>126</v>
      </c>
      <c r="E267" s="191" t="s">
        <v>512</v>
      </c>
    </row>
    <row r="268" spans="1:5" ht="12">
      <c r="A268" s="188"/>
      <c r="B268" s="205" t="s">
        <v>743</v>
      </c>
      <c r="C268" s="190" t="s">
        <v>745</v>
      </c>
      <c r="D268" s="191" t="s">
        <v>538</v>
      </c>
      <c r="E268" s="191" t="s">
        <v>483</v>
      </c>
    </row>
    <row r="269" spans="1:5" ht="12">
      <c r="A269" s="188"/>
      <c r="B269" s="205" t="s">
        <v>743</v>
      </c>
      <c r="C269" s="190" t="s">
        <v>746</v>
      </c>
      <c r="D269" s="191" t="s">
        <v>609</v>
      </c>
      <c r="E269" s="191" t="s">
        <v>501</v>
      </c>
    </row>
    <row r="270" spans="1:5" ht="12">
      <c r="A270" s="188"/>
      <c r="B270" s="205" t="s">
        <v>743</v>
      </c>
      <c r="C270" s="190" t="s">
        <v>747</v>
      </c>
      <c r="D270" s="190" t="s">
        <v>519</v>
      </c>
      <c r="E270" s="191" t="s">
        <v>470</v>
      </c>
    </row>
    <row r="271" spans="1:5" ht="12">
      <c r="A271" s="188"/>
      <c r="B271" s="205" t="s">
        <v>743</v>
      </c>
      <c r="C271" s="190" t="s">
        <v>748</v>
      </c>
      <c r="D271" s="190" t="s">
        <v>482</v>
      </c>
      <c r="E271" s="191" t="s">
        <v>498</v>
      </c>
    </row>
    <row r="272" spans="1:5" ht="12">
      <c r="A272" s="188"/>
      <c r="B272" s="205" t="s">
        <v>743</v>
      </c>
      <c r="C272" s="200" t="s">
        <v>749</v>
      </c>
      <c r="D272" s="191" t="s">
        <v>647</v>
      </c>
      <c r="E272" s="191" t="s">
        <v>501</v>
      </c>
    </row>
    <row r="273" spans="1:5" ht="12">
      <c r="A273" s="188"/>
      <c r="B273" s="205" t="s">
        <v>743</v>
      </c>
      <c r="C273" s="200" t="s">
        <v>174</v>
      </c>
      <c r="D273" s="191" t="s">
        <v>750</v>
      </c>
      <c r="E273" s="191" t="s">
        <v>512</v>
      </c>
    </row>
    <row r="274" spans="1:5" ht="12">
      <c r="A274" s="188"/>
      <c r="B274" s="205" t="s">
        <v>743</v>
      </c>
      <c r="C274" s="200" t="s">
        <v>208</v>
      </c>
      <c r="D274" s="191" t="s">
        <v>135</v>
      </c>
      <c r="E274" s="191" t="s">
        <v>512</v>
      </c>
    </row>
    <row r="275" spans="1:5" ht="12">
      <c r="A275" s="188"/>
      <c r="B275" s="205" t="s">
        <v>743</v>
      </c>
      <c r="C275" s="200" t="s">
        <v>751</v>
      </c>
      <c r="D275" s="191" t="s">
        <v>732</v>
      </c>
      <c r="E275" s="191" t="s">
        <v>501</v>
      </c>
    </row>
    <row r="276" spans="1:5" ht="12">
      <c r="A276" s="188"/>
      <c r="B276" s="205" t="s">
        <v>743</v>
      </c>
      <c r="C276" s="190" t="s">
        <v>752</v>
      </c>
      <c r="D276" s="191" t="s">
        <v>647</v>
      </c>
      <c r="E276" s="191" t="s">
        <v>501</v>
      </c>
    </row>
    <row r="277" spans="1:5" ht="12">
      <c r="A277" s="188"/>
      <c r="B277" s="205" t="s">
        <v>743</v>
      </c>
      <c r="C277" s="190" t="s">
        <v>753</v>
      </c>
      <c r="D277" s="191" t="s">
        <v>530</v>
      </c>
      <c r="E277" s="191" t="s">
        <v>498</v>
      </c>
    </row>
    <row r="278" spans="1:5" ht="12">
      <c r="A278" s="188"/>
      <c r="B278" s="205" t="s">
        <v>743</v>
      </c>
      <c r="C278" s="200" t="s">
        <v>754</v>
      </c>
      <c r="D278" s="191" t="s">
        <v>647</v>
      </c>
      <c r="E278" s="191" t="s">
        <v>501</v>
      </c>
    </row>
    <row r="279" spans="1:5" ht="12">
      <c r="A279" s="188"/>
      <c r="B279" s="205" t="s">
        <v>743</v>
      </c>
      <c r="C279" s="190" t="s">
        <v>755</v>
      </c>
      <c r="D279" s="191" t="s">
        <v>519</v>
      </c>
      <c r="E279" s="191" t="s">
        <v>470</v>
      </c>
    </row>
    <row r="280" spans="1:5" ht="12">
      <c r="A280" s="188"/>
      <c r="B280" s="205" t="s">
        <v>743</v>
      </c>
      <c r="C280" s="190" t="s">
        <v>756</v>
      </c>
      <c r="D280" s="191" t="s">
        <v>709</v>
      </c>
      <c r="E280" s="191" t="s">
        <v>498</v>
      </c>
    </row>
    <row r="281" spans="1:5" ht="12">
      <c r="A281" s="188"/>
      <c r="B281" s="205" t="s">
        <v>743</v>
      </c>
      <c r="C281" s="200" t="s">
        <v>193</v>
      </c>
      <c r="D281" s="191" t="s">
        <v>194</v>
      </c>
      <c r="E281" s="191" t="s">
        <v>512</v>
      </c>
    </row>
    <row r="282" spans="1:5" ht="12">
      <c r="A282" s="188"/>
      <c r="B282" s="205" t="s">
        <v>743</v>
      </c>
      <c r="C282" s="200" t="s">
        <v>757</v>
      </c>
      <c r="D282" s="191" t="s">
        <v>758</v>
      </c>
      <c r="E282" s="191" t="s">
        <v>501</v>
      </c>
    </row>
    <row r="283" spans="1:5" ht="12">
      <c r="A283" s="188"/>
      <c r="B283" s="205" t="s">
        <v>743</v>
      </c>
      <c r="C283" s="200" t="s">
        <v>219</v>
      </c>
      <c r="D283" s="191" t="s">
        <v>135</v>
      </c>
      <c r="E283" s="191" t="s">
        <v>512</v>
      </c>
    </row>
    <row r="284" spans="1:5" ht="12">
      <c r="A284" s="188"/>
      <c r="B284" s="205" t="s">
        <v>743</v>
      </c>
      <c r="C284" s="190" t="s">
        <v>759</v>
      </c>
      <c r="D284" s="190" t="s">
        <v>469</v>
      </c>
      <c r="E284" s="191" t="s">
        <v>470</v>
      </c>
    </row>
    <row r="285" spans="1:5" ht="12">
      <c r="A285" s="188"/>
      <c r="B285" s="205" t="s">
        <v>743</v>
      </c>
      <c r="C285" s="190" t="s">
        <v>760</v>
      </c>
      <c r="D285" s="191" t="s">
        <v>599</v>
      </c>
      <c r="E285" s="191" t="s">
        <v>501</v>
      </c>
    </row>
    <row r="286" spans="1:5" ht="12">
      <c r="A286" s="188"/>
      <c r="B286" s="205" t="s">
        <v>743</v>
      </c>
      <c r="C286" s="190" t="s">
        <v>761</v>
      </c>
      <c r="D286" s="191" t="s">
        <v>690</v>
      </c>
      <c r="E286" s="191" t="s">
        <v>498</v>
      </c>
    </row>
    <row r="287" spans="1:5" ht="12">
      <c r="A287" s="188"/>
      <c r="B287" s="205" t="s">
        <v>743</v>
      </c>
      <c r="C287" s="200" t="s">
        <v>214</v>
      </c>
      <c r="D287" s="191" t="s">
        <v>762</v>
      </c>
      <c r="E287" s="191" t="s">
        <v>512</v>
      </c>
    </row>
    <row r="288" spans="1:5" ht="12">
      <c r="A288" s="188"/>
      <c r="B288" s="205" t="s">
        <v>743</v>
      </c>
      <c r="C288" s="190" t="s">
        <v>763</v>
      </c>
      <c r="D288" s="191" t="s">
        <v>538</v>
      </c>
      <c r="E288" s="191" t="s">
        <v>483</v>
      </c>
    </row>
    <row r="289" spans="1:5" ht="12">
      <c r="A289" s="188"/>
      <c r="B289" s="205" t="s">
        <v>743</v>
      </c>
      <c r="C289" s="200" t="s">
        <v>204</v>
      </c>
      <c r="D289" s="191" t="s">
        <v>168</v>
      </c>
      <c r="E289" s="191" t="s">
        <v>512</v>
      </c>
    </row>
    <row r="290" spans="1:5" ht="12">
      <c r="A290" s="188"/>
      <c r="B290" s="205" t="s">
        <v>743</v>
      </c>
      <c r="C290" s="190" t="s">
        <v>764</v>
      </c>
      <c r="D290" s="191" t="s">
        <v>553</v>
      </c>
      <c r="E290" s="191" t="s">
        <v>498</v>
      </c>
    </row>
    <row r="291" spans="1:5" ht="12">
      <c r="A291" s="188"/>
      <c r="B291" s="205" t="s">
        <v>743</v>
      </c>
      <c r="C291" s="200" t="s">
        <v>212</v>
      </c>
      <c r="D291" s="191" t="s">
        <v>126</v>
      </c>
      <c r="E291" s="191" t="s">
        <v>512</v>
      </c>
    </row>
    <row r="292" spans="1:5" ht="12">
      <c r="A292" s="188"/>
      <c r="B292" s="205" t="s">
        <v>743</v>
      </c>
      <c r="C292" s="190" t="s">
        <v>765</v>
      </c>
      <c r="D292" s="190" t="s">
        <v>469</v>
      </c>
      <c r="E292" s="191" t="s">
        <v>470</v>
      </c>
    </row>
    <row r="293" spans="1:5" ht="12">
      <c r="A293" s="188"/>
      <c r="B293" s="205" t="s">
        <v>743</v>
      </c>
      <c r="C293" s="200" t="s">
        <v>217</v>
      </c>
      <c r="D293" s="191" t="s">
        <v>126</v>
      </c>
      <c r="E293" s="191" t="s">
        <v>512</v>
      </c>
    </row>
    <row r="294" spans="1:5" ht="12">
      <c r="A294" s="188"/>
      <c r="B294" s="205" t="s">
        <v>743</v>
      </c>
      <c r="C294" s="200" t="s">
        <v>766</v>
      </c>
      <c r="D294" s="191" t="s">
        <v>724</v>
      </c>
      <c r="E294" s="191" t="s">
        <v>501</v>
      </c>
    </row>
    <row r="295" spans="1:5" ht="12">
      <c r="A295" s="188"/>
      <c r="B295" s="205" t="s">
        <v>743</v>
      </c>
      <c r="C295" s="190" t="s">
        <v>767</v>
      </c>
      <c r="D295" s="190" t="s">
        <v>519</v>
      </c>
      <c r="E295" s="191" t="s">
        <v>470</v>
      </c>
    </row>
    <row r="296" spans="1:5" ht="12">
      <c r="A296" s="188"/>
      <c r="B296" s="192" t="s">
        <v>768</v>
      </c>
      <c r="C296" s="193" t="s">
        <v>769</v>
      </c>
      <c r="D296" s="194" t="s">
        <v>519</v>
      </c>
      <c r="E296" s="194" t="s">
        <v>470</v>
      </c>
    </row>
    <row r="297" spans="1:5" ht="12">
      <c r="A297" s="188"/>
      <c r="B297" s="192" t="s">
        <v>768</v>
      </c>
      <c r="C297" s="193" t="s">
        <v>770</v>
      </c>
      <c r="D297" s="194" t="s">
        <v>553</v>
      </c>
      <c r="E297" s="194" t="s">
        <v>498</v>
      </c>
    </row>
    <row r="298" spans="1:5" ht="12">
      <c r="A298" s="188"/>
      <c r="B298" s="199"/>
      <c r="C298" s="200"/>
      <c r="D298" s="191"/>
      <c r="E298" s="191"/>
    </row>
    <row r="299" spans="1:5" ht="12">
      <c r="A299" s="188"/>
      <c r="B299" s="191"/>
      <c r="C299" s="206" t="s">
        <v>771</v>
      </c>
      <c r="D299" s="191"/>
      <c r="E299" s="191"/>
    </row>
    <row r="300" spans="1:5" ht="12">
      <c r="A300" s="188"/>
      <c r="B300" s="192" t="s">
        <v>471</v>
      </c>
      <c r="C300" s="193" t="s">
        <v>772</v>
      </c>
      <c r="D300" s="194" t="s">
        <v>473</v>
      </c>
      <c r="E300" s="194" t="s">
        <v>470</v>
      </c>
    </row>
    <row r="301" spans="1:5" ht="12" customHeight="1">
      <c r="A301" s="188"/>
      <c r="B301" s="192" t="s">
        <v>471</v>
      </c>
      <c r="C301" s="193" t="s">
        <v>773</v>
      </c>
      <c r="D301" s="194" t="s">
        <v>469</v>
      </c>
      <c r="E301" s="194" t="s">
        <v>470</v>
      </c>
    </row>
    <row r="302" spans="1:5" ht="12">
      <c r="A302" s="188"/>
      <c r="B302" s="192" t="s">
        <v>622</v>
      </c>
      <c r="C302" s="193" t="s">
        <v>139</v>
      </c>
      <c r="D302" s="194" t="s">
        <v>110</v>
      </c>
      <c r="E302" s="194" t="s">
        <v>512</v>
      </c>
    </row>
    <row r="303" spans="1:5" ht="12" customHeight="1">
      <c r="A303" s="188"/>
      <c r="B303" s="192" t="s">
        <v>713</v>
      </c>
      <c r="C303" s="193" t="s">
        <v>774</v>
      </c>
      <c r="D303" s="207" t="s">
        <v>775</v>
      </c>
      <c r="E303" s="207" t="s">
        <v>483</v>
      </c>
    </row>
    <row r="304" spans="1:5" ht="12" customHeight="1">
      <c r="A304" s="188"/>
      <c r="B304" s="192" t="s">
        <v>713</v>
      </c>
      <c r="C304" s="207" t="s">
        <v>776</v>
      </c>
      <c r="D304" s="207" t="s">
        <v>775</v>
      </c>
      <c r="E304" s="207" t="s">
        <v>483</v>
      </c>
    </row>
    <row r="305" spans="1:5" ht="12" customHeight="1">
      <c r="A305" s="188"/>
      <c r="B305" s="192" t="s">
        <v>777</v>
      </c>
      <c r="C305" s="193" t="s">
        <v>778</v>
      </c>
      <c r="D305" s="194" t="s">
        <v>657</v>
      </c>
      <c r="E305" s="194" t="s">
        <v>483</v>
      </c>
    </row>
    <row r="306" spans="1:5" ht="12">
      <c r="A306" s="188"/>
      <c r="B306" s="192" t="s">
        <v>777</v>
      </c>
      <c r="C306" s="193" t="s">
        <v>198</v>
      </c>
      <c r="D306" s="194" t="s">
        <v>110</v>
      </c>
      <c r="E306" s="194" t="s">
        <v>512</v>
      </c>
    </row>
    <row r="307" spans="1:5" ht="12" customHeight="1">
      <c r="A307" s="188"/>
      <c r="B307" s="192" t="s">
        <v>777</v>
      </c>
      <c r="C307" s="193" t="s">
        <v>191</v>
      </c>
      <c r="D307" s="194" t="s">
        <v>146</v>
      </c>
      <c r="E307" s="194" t="s">
        <v>512</v>
      </c>
    </row>
    <row r="308" spans="1:5" ht="12">
      <c r="A308" s="188"/>
      <c r="B308" s="208"/>
      <c r="C308" s="208"/>
      <c r="D308" s="208"/>
      <c r="E308" s="208"/>
    </row>
    <row r="309" spans="1:6" ht="12">
      <c r="A309" s="209"/>
      <c r="B309" s="210"/>
      <c r="C309" s="211"/>
      <c r="D309" s="212"/>
      <c r="E309" s="212"/>
      <c r="F309" s="209"/>
    </row>
    <row r="310" spans="1:6" ht="12">
      <c r="A310" s="209"/>
      <c r="B310" s="210"/>
      <c r="C310" s="211"/>
      <c r="D310" s="213" t="s">
        <v>779</v>
      </c>
      <c r="E310" s="212"/>
      <c r="F310" s="209"/>
    </row>
    <row r="311" spans="1:6" ht="12">
      <c r="A311" s="209"/>
      <c r="B311" s="210"/>
      <c r="C311" s="211"/>
      <c r="D311" s="213" t="s">
        <v>780</v>
      </c>
      <c r="E311" s="212"/>
      <c r="F311" s="209"/>
    </row>
    <row r="312" spans="1:6" ht="12">
      <c r="A312" s="209"/>
      <c r="B312" s="210"/>
      <c r="C312" s="211"/>
      <c r="D312" s="212"/>
      <c r="E312" s="212"/>
      <c r="F312" s="209"/>
    </row>
    <row r="313" spans="1:6" ht="12">
      <c r="A313" s="209"/>
      <c r="B313" s="210"/>
      <c r="C313" s="211"/>
      <c r="D313" s="212"/>
      <c r="E313" s="212"/>
      <c r="F313" s="209"/>
    </row>
    <row r="314" spans="1:6" ht="12">
      <c r="A314" s="209"/>
      <c r="B314" s="210"/>
      <c r="C314" s="211"/>
      <c r="D314" s="212"/>
      <c r="E314" s="212"/>
      <c r="F314" s="209"/>
    </row>
    <row r="315" spans="1:6" ht="12">
      <c r="A315" s="209"/>
      <c r="B315" s="210"/>
      <c r="C315" s="211"/>
      <c r="D315" s="212"/>
      <c r="E315" s="212"/>
      <c r="F315" s="209"/>
    </row>
    <row r="316" spans="1:6" ht="12">
      <c r="A316" s="209"/>
      <c r="B316" s="210"/>
      <c r="C316" s="211"/>
      <c r="D316" s="212"/>
      <c r="E316" s="212"/>
      <c r="F316" s="209"/>
    </row>
    <row r="317" spans="1:6" ht="12">
      <c r="A317" s="209"/>
      <c r="B317" s="210"/>
      <c r="C317" s="211"/>
      <c r="D317" s="212"/>
      <c r="E317" s="212"/>
      <c r="F317" s="209"/>
    </row>
    <row r="318" spans="1:6" ht="12">
      <c r="A318" s="209"/>
      <c r="B318" s="210"/>
      <c r="C318" s="211"/>
      <c r="D318" s="212"/>
      <c r="E318" s="212"/>
      <c r="F318" s="209"/>
    </row>
    <row r="319" spans="1:6" ht="12">
      <c r="A319" s="209"/>
      <c r="B319" s="210"/>
      <c r="C319" s="211"/>
      <c r="D319" s="212"/>
      <c r="E319" s="212"/>
      <c r="F319" s="209"/>
    </row>
    <row r="320" spans="1:6" ht="12">
      <c r="A320" s="209"/>
      <c r="B320" s="210"/>
      <c r="C320" s="211"/>
      <c r="D320" s="212"/>
      <c r="E320" s="212"/>
      <c r="F320" s="209"/>
    </row>
    <row r="321" spans="1:6" ht="12">
      <c r="A321" s="209"/>
      <c r="B321" s="210"/>
      <c r="C321" s="211"/>
      <c r="D321" s="212"/>
      <c r="E321" s="212"/>
      <c r="F321" s="209"/>
    </row>
    <row r="322" spans="1:6" ht="12">
      <c r="A322" s="209"/>
      <c r="B322" s="210"/>
      <c r="C322" s="211"/>
      <c r="D322" s="212"/>
      <c r="E322" s="212"/>
      <c r="F322" s="209"/>
    </row>
    <row r="323" spans="1:6" ht="12">
      <c r="A323" s="209"/>
      <c r="B323" s="210"/>
      <c r="C323" s="211"/>
      <c r="D323" s="212"/>
      <c r="E323" s="212"/>
      <c r="F323" s="209"/>
    </row>
    <row r="324" spans="1:6" ht="12">
      <c r="A324" s="209"/>
      <c r="B324" s="210"/>
      <c r="C324" s="211"/>
      <c r="D324" s="212"/>
      <c r="E324" s="212"/>
      <c r="F324" s="209"/>
    </row>
    <row r="325" spans="1:6" ht="12">
      <c r="A325" s="209"/>
      <c r="B325" s="210"/>
      <c r="C325" s="211"/>
      <c r="D325" s="212"/>
      <c r="E325" s="212"/>
      <c r="F325" s="209"/>
    </row>
    <row r="326" spans="1:6" ht="12">
      <c r="A326" s="209"/>
      <c r="B326" s="210"/>
      <c r="C326" s="211"/>
      <c r="D326" s="212"/>
      <c r="E326" s="212"/>
      <c r="F326" s="209"/>
    </row>
    <row r="327" spans="1:6" ht="12">
      <c r="A327" s="209"/>
      <c r="B327" s="210"/>
      <c r="C327" s="211"/>
      <c r="D327" s="212"/>
      <c r="E327" s="212"/>
      <c r="F327" s="209"/>
    </row>
    <row r="328" spans="1:6" ht="12">
      <c r="A328" s="209"/>
      <c r="B328" s="210"/>
      <c r="C328" s="211"/>
      <c r="D328" s="212"/>
      <c r="E328" s="212"/>
      <c r="F328" s="209"/>
    </row>
    <row r="329" spans="1:6" ht="12">
      <c r="A329" s="209"/>
      <c r="B329" s="210"/>
      <c r="C329" s="211"/>
      <c r="D329" s="212"/>
      <c r="E329" s="212"/>
      <c r="F329" s="209"/>
    </row>
    <row r="330" spans="1:6" ht="12">
      <c r="A330" s="209"/>
      <c r="B330" s="210"/>
      <c r="C330" s="211"/>
      <c r="D330" s="212"/>
      <c r="E330" s="212"/>
      <c r="F330" s="209"/>
    </row>
    <row r="331" spans="1:6" ht="12">
      <c r="A331" s="209"/>
      <c r="B331" s="210"/>
      <c r="C331" s="211"/>
      <c r="D331" s="212"/>
      <c r="E331" s="212"/>
      <c r="F331" s="209"/>
    </row>
    <row r="332" spans="1:6" ht="12">
      <c r="A332" s="209"/>
      <c r="B332" s="210"/>
      <c r="C332" s="211"/>
      <c r="D332" s="212"/>
      <c r="E332" s="212"/>
      <c r="F332" s="209"/>
    </row>
    <row r="333" spans="1:6" ht="12">
      <c r="A333" s="209"/>
      <c r="B333" s="210"/>
      <c r="C333" s="211"/>
      <c r="D333" s="212"/>
      <c r="E333" s="212"/>
      <c r="F333" s="209"/>
    </row>
    <row r="334" spans="1:6" ht="12">
      <c r="A334" s="209"/>
      <c r="B334" s="210"/>
      <c r="C334" s="211"/>
      <c r="D334" s="212"/>
      <c r="E334" s="212"/>
      <c r="F334" s="209"/>
    </row>
    <row r="335" spans="1:6" ht="12">
      <c r="A335" s="209"/>
      <c r="B335" s="210"/>
      <c r="C335" s="211"/>
      <c r="D335" s="212"/>
      <c r="E335" s="212"/>
      <c r="F335" s="209"/>
    </row>
    <row r="336" spans="1:6" ht="12">
      <c r="A336" s="209"/>
      <c r="B336" s="210"/>
      <c r="C336" s="211"/>
      <c r="D336" s="212"/>
      <c r="E336" s="212"/>
      <c r="F336" s="209"/>
    </row>
    <row r="337" spans="1:6" ht="12">
      <c r="A337" s="209"/>
      <c r="B337" s="210"/>
      <c r="C337" s="211"/>
      <c r="D337" s="212"/>
      <c r="E337" s="212"/>
      <c r="F337" s="209"/>
    </row>
    <row r="338" spans="1:6" ht="12">
      <c r="A338" s="209"/>
      <c r="B338" s="210"/>
      <c r="C338" s="211"/>
      <c r="D338" s="212"/>
      <c r="E338" s="212"/>
      <c r="F338" s="209"/>
    </row>
    <row r="339" spans="1:6" ht="12">
      <c r="A339" s="209"/>
      <c r="B339" s="210"/>
      <c r="C339" s="211"/>
      <c r="D339" s="212"/>
      <c r="E339" s="212"/>
      <c r="F339" s="209"/>
    </row>
    <row r="340" spans="1:6" ht="12">
      <c r="A340" s="209"/>
      <c r="B340" s="210"/>
      <c r="C340" s="211"/>
      <c r="D340" s="212"/>
      <c r="E340" s="212"/>
      <c r="F340" s="209"/>
    </row>
    <row r="341" spans="1:6" ht="12">
      <c r="A341" s="209"/>
      <c r="B341" s="210"/>
      <c r="C341" s="211"/>
      <c r="D341" s="212"/>
      <c r="E341" s="212"/>
      <c r="F341" s="209"/>
    </row>
    <row r="342" spans="1:6" ht="12">
      <c r="A342" s="209"/>
      <c r="B342" s="210"/>
      <c r="C342" s="211"/>
      <c r="D342" s="212"/>
      <c r="E342" s="212"/>
      <c r="F342" s="209"/>
    </row>
    <row r="343" spans="1:6" ht="12">
      <c r="A343" s="209"/>
      <c r="B343" s="210"/>
      <c r="C343" s="211"/>
      <c r="D343" s="212"/>
      <c r="E343" s="212"/>
      <c r="F343" s="209"/>
    </row>
    <row r="345" spans="1:6" ht="12">
      <c r="A345" s="209"/>
      <c r="B345" s="210"/>
      <c r="C345" s="211"/>
      <c r="D345" s="212"/>
      <c r="E345" s="212"/>
      <c r="F345" s="209"/>
    </row>
    <row r="347" spans="1:6" ht="12">
      <c r="A347" s="209"/>
      <c r="B347" s="210"/>
      <c r="C347" s="211"/>
      <c r="D347" s="212"/>
      <c r="E347" s="212"/>
      <c r="F347" s="209"/>
    </row>
    <row r="349" spans="1:6" ht="12">
      <c r="A349" s="209"/>
      <c r="B349" s="210"/>
      <c r="C349" s="211"/>
      <c r="D349" s="212"/>
      <c r="E349" s="212"/>
      <c r="F349" s="209"/>
    </row>
    <row r="351" spans="1:6" ht="12">
      <c r="A351" s="209"/>
      <c r="B351" s="210"/>
      <c r="C351" s="211"/>
      <c r="D351" s="212"/>
      <c r="E351" s="212"/>
      <c r="F351" s="209"/>
    </row>
    <row r="353" spans="1:6" ht="12">
      <c r="A353" s="209"/>
      <c r="B353" s="210"/>
      <c r="C353" s="211"/>
      <c r="D353" s="212"/>
      <c r="E353" s="212"/>
      <c r="F353" s="209"/>
    </row>
    <row r="355" spans="1:6" ht="12">
      <c r="A355" s="209"/>
      <c r="B355" s="210"/>
      <c r="C355" s="211"/>
      <c r="D355" s="212"/>
      <c r="E355" s="212"/>
      <c r="F355" s="209"/>
    </row>
    <row r="357" spans="1:6" ht="12">
      <c r="A357" s="209"/>
      <c r="B357" s="210"/>
      <c r="C357" s="211"/>
      <c r="D357" s="212"/>
      <c r="E357" s="212"/>
      <c r="F357" s="209"/>
    </row>
  </sheetData>
  <sheetProtection/>
  <autoFilter ref="C1:E357"/>
  <printOptions/>
  <pageMargins left="0.787401575" right="0.787401575" top="0.984251969" bottom="0.984251969" header="0.4921259845" footer="0.4921259845"/>
  <pageSetup orientation="portrait" paperSize="9" r:id="rId1"/>
  <headerFooter alignWithMargins="0">
    <oddHeader>&amp;LKrálovéhradecký krajský svaz
stolního tenisu&amp;CKrajský žebříček mužů
 - po sezóně 2012/13&amp;RČeské Meziříčí 6. 6. 2013</oddHeader>
    <oddFooter>&amp;CStrana &amp;P ze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125" style="75" customWidth="1"/>
    <col min="2" max="3" width="4.00390625" style="75" customWidth="1"/>
    <col min="4" max="7" width="18.125" style="75" customWidth="1"/>
    <col min="8" max="8" width="9.375" style="75" bestFit="1" customWidth="1"/>
    <col min="9" max="16384" width="9.125" style="75" customWidth="1"/>
  </cols>
  <sheetData>
    <row r="1" spans="1:9" ht="11.25">
      <c r="A1" s="75">
        <v>1</v>
      </c>
      <c r="B1" s="77">
        <v>2</v>
      </c>
      <c r="C1" s="77">
        <v>3</v>
      </c>
      <c r="D1" s="75" t="str">
        <f>IF($B1="","",VLOOKUP($B1,prezentace!$A$2:$B$269,2,"nepravda"))</f>
        <v>Dražinovský Tomáš</v>
      </c>
      <c r="E1" s="75" t="str">
        <f>IF($B1="","",VLOOKUP($B1,prezentace!$A$2:$D$269,4,"nepravda"))</f>
        <v>Broumov Slovan</v>
      </c>
      <c r="F1" s="75" t="str">
        <f>IF($C1="","",VLOOKUP($C1,prezentace!$A$2:$B$269,2,"nepravda"))</f>
        <v>Ďoubek Jiří</v>
      </c>
      <c r="G1" s="75" t="str">
        <f>IF($C1="","",VLOOKUP($C1,prezentace!$A$2:$D$269,4,"nepravda"))</f>
        <v>Broumov Slovan</v>
      </c>
      <c r="H1" s="75">
        <f>IF(C1="","",VLOOKUP($B1,prezentace!$A$2:$E$269,5,"nepravda")+VLOOKUP($C1,prezentace!$A$2:$E$269,5))</f>
        <v>13</v>
      </c>
      <c r="I1" s="220">
        <v>0.041666666666666664</v>
      </c>
    </row>
    <row r="2" spans="1:9" ht="11.25">
      <c r="A2" s="75">
        <v>2</v>
      </c>
      <c r="B2" s="77">
        <v>10</v>
      </c>
      <c r="C2" s="77">
        <v>13</v>
      </c>
      <c r="D2" s="75" t="str">
        <f>IF($B2="","",VLOOKUP($B2,prezentace!$A$2:$B$269,2,"nepravda"))</f>
        <v>Šrůtek Milan</v>
      </c>
      <c r="E2" s="75" t="str">
        <f>IF($B2="","",VLOOKUP($B2,prezentace!$A$2:$D$269,4,"nepravda"))</f>
        <v>Nové Město n. Met. TTC</v>
      </c>
      <c r="F2" s="75" t="str">
        <f>IF($C2="","",VLOOKUP($C2,prezentace!$A$2:$B$269,2,"nepravda"))</f>
        <v>Marinica Kamil</v>
      </c>
      <c r="G2" s="75" t="str">
        <f>IF($C2="","",VLOOKUP($C2,prezentace!$A$2:$D$269,4,"nepravda"))</f>
        <v>Česká Skalice Sokol</v>
      </c>
      <c r="H2" s="75">
        <f>IF(C2="","",VLOOKUP($B2,prezentace!$A$2:$E$269,5,"nepravda")+VLOOKUP($C2,prezentace!$A$2:$E$269,5))</f>
        <v>17</v>
      </c>
      <c r="I2" s="221">
        <v>41732</v>
      </c>
    </row>
    <row r="3" spans="1:8" ht="11.25">
      <c r="A3" s="75">
        <v>3</v>
      </c>
      <c r="B3" s="77">
        <v>18</v>
      </c>
      <c r="C3" s="77">
        <v>19</v>
      </c>
      <c r="D3" s="75" t="str">
        <f>IF($B3="","",VLOOKUP($B3,prezentace!$A$2:$B$269,2,"nepravda"))</f>
        <v>Divecky Filip</v>
      </c>
      <c r="E3" s="75" t="str">
        <f>IF($B3="","",VLOOKUP($B3,prezentace!$A$2:$D$269,4,"nepravda"))</f>
        <v>Jaroměř - Josefov Sokol</v>
      </c>
      <c r="F3" s="75" t="str">
        <f>IF($C3="","",VLOOKUP($C3,prezentace!$A$2:$B$269,2,"nepravda"))</f>
        <v>Divecký Jan</v>
      </c>
      <c r="G3" s="75" t="str">
        <f>IF($C3="","",VLOOKUP($C3,prezentace!$A$2:$D$269,4,"nepravda"))</f>
        <v>Jaroměř - Josefov Sokol</v>
      </c>
      <c r="H3" s="75">
        <f>IF(C3="","",VLOOKUP($B3,prezentace!$A$2:$E$269,5,"nepravda")+VLOOKUP($C3,prezentace!$A$2:$E$269,5))</f>
        <v>1998</v>
      </c>
    </row>
    <row r="4" spans="1:8" ht="11.25">
      <c r="A4" s="75">
        <v>4</v>
      </c>
      <c r="B4" s="77">
        <v>9</v>
      </c>
      <c r="C4" s="77">
        <v>27</v>
      </c>
      <c r="D4" s="75" t="str">
        <f>IF($B4="","",VLOOKUP($B4,prezentace!$A$2:$B$269,2,"nepravda"))</f>
        <v>Hornych Josef</v>
      </c>
      <c r="E4" s="75" t="str">
        <f>IF($B4="","",VLOOKUP($B4,prezentace!$A$2:$D$269,4,"nepravda"))</f>
        <v>Broumov Slovan</v>
      </c>
      <c r="F4" s="75" t="str">
        <f>IF($C4="","",VLOOKUP($C4,prezentace!$A$2:$B$269,2,"nepravda"))</f>
        <v>Kuchta Petr</v>
      </c>
      <c r="G4" s="75" t="str">
        <f>IF($C4="","",VLOOKUP($C4,prezentace!$A$2:$D$269,4,"nepravda"))</f>
        <v>Meziměstí Lokomotiva</v>
      </c>
      <c r="H4" s="75">
        <f>IF(C4="","",VLOOKUP($B4,prezentace!$A$2:$E$269,5,"nepravda")+VLOOKUP($C4,prezentace!$A$2:$E$269,5))</f>
        <v>1094</v>
      </c>
    </row>
    <row r="5" spans="1:8" ht="11.25">
      <c r="A5" s="75">
        <v>5</v>
      </c>
      <c r="B5" s="77">
        <v>5</v>
      </c>
      <c r="C5" s="77">
        <v>7</v>
      </c>
      <c r="D5" s="75" t="str">
        <f>IF($B5="","",VLOOKUP($B5,prezentace!$A$2:$B$269,2,"nepravda"))</f>
        <v>Šuda Radek</v>
      </c>
      <c r="E5" s="75" t="str">
        <f>IF($B5="","",VLOOKUP($B5,prezentace!$A$2:$D$269,4,"nepravda"))</f>
        <v>Broumov Slovan</v>
      </c>
      <c r="F5" s="75" t="str">
        <f>IF($C5="","",VLOOKUP($C5,prezentace!$A$2:$B$269,2,"nepravda"))</f>
        <v>Vodal Vladimír</v>
      </c>
      <c r="G5" s="75" t="str">
        <f>IF($C5="","",VLOOKUP($C5,prezentace!$A$2:$D$269,4,"nepravda"))</f>
        <v>Broumov Slovan</v>
      </c>
      <c r="H5" s="75">
        <f>IF(C5="","",VLOOKUP($B5,prezentace!$A$2:$E$269,5,"nepravda")+VLOOKUP($C5,prezentace!$A$2:$E$269,5))</f>
        <v>61</v>
      </c>
    </row>
    <row r="6" spans="1:8" ht="11.25">
      <c r="A6" s="75">
        <v>6</v>
      </c>
      <c r="B6" s="77">
        <v>22</v>
      </c>
      <c r="C6" s="77">
        <v>23</v>
      </c>
      <c r="D6" s="75" t="str">
        <f>IF($B6="","",VLOOKUP($B6,prezentace!$A$2:$B$269,2,"nepravda"))</f>
        <v>Pilař Matěj</v>
      </c>
      <c r="E6" s="75" t="str">
        <f>IF($B6="","",VLOOKUP($B6,prezentace!$A$2:$D$269,4,"nepravda"))</f>
        <v>Jaroměř - Josefov Sokol</v>
      </c>
      <c r="F6" s="75" t="str">
        <f>IF($C6="","",VLOOKUP($C6,prezentace!$A$2:$B$269,2,"nepravda"))</f>
        <v>Čenovský David</v>
      </c>
      <c r="G6" s="75" t="str">
        <f>IF($C6="","",VLOOKUP($C6,prezentace!$A$2:$D$269,4,"nepravda"))</f>
        <v>Jaroměř - Josefov Sokol</v>
      </c>
      <c r="H6" s="75">
        <f>IF(C6="","",VLOOKUP($B6,prezentace!$A$2:$E$269,5,"nepravda")+VLOOKUP($C6,prezentace!$A$2:$E$269,5))</f>
        <v>1998</v>
      </c>
    </row>
    <row r="7" spans="1:8" ht="11.25">
      <c r="A7" s="75">
        <v>7</v>
      </c>
      <c r="B7" s="77">
        <v>21</v>
      </c>
      <c r="C7" s="77">
        <v>20</v>
      </c>
      <c r="D7" s="75" t="str">
        <f>IF($B7="","",VLOOKUP($B7,prezentace!$A$2:$B$269,2,"nepravda"))</f>
        <v>Pilař Jiří</v>
      </c>
      <c r="E7" s="75" t="str">
        <f>IF($B7="","",VLOOKUP($B7,prezentace!$A$2:$D$269,4,"nepravda"))</f>
        <v>Jaroměř - Josefov Sokol</v>
      </c>
      <c r="F7" s="75" t="str">
        <f>IF($C7="","",VLOOKUP($C7,prezentace!$A$2:$B$269,2,"nepravda"))</f>
        <v>Kocman Matěj</v>
      </c>
      <c r="G7" s="75" t="str">
        <f>IF($C7="","",VLOOKUP($C7,prezentace!$A$2:$D$269,4,"nepravda"))</f>
        <v>Jaroměř - Josefov Sokol</v>
      </c>
      <c r="H7" s="75">
        <f>IF(C7="","",VLOOKUP($B7,prezentace!$A$2:$E$269,5,"nepravda")+VLOOKUP($C7,prezentace!$A$2:$E$269,5))</f>
        <v>1998</v>
      </c>
    </row>
    <row r="8" spans="1:8" ht="11.25">
      <c r="A8" s="75">
        <v>8</v>
      </c>
      <c r="B8" s="77">
        <v>15</v>
      </c>
      <c r="C8" s="77">
        <v>24</v>
      </c>
      <c r="D8" s="75" t="str">
        <f>IF($B8="","",VLOOKUP($B8,prezentace!$A$2:$B$269,2,"nepravda"))</f>
        <v>Škoda Jan</v>
      </c>
      <c r="E8" s="75" t="str">
        <f>IF($B8="","",VLOOKUP($B8,prezentace!$A$2:$D$269,4,"nepravda"))</f>
        <v>Jasenná Sokol</v>
      </c>
      <c r="F8" s="75" t="str">
        <f>IF($C8="","",VLOOKUP($C8,prezentace!$A$2:$B$269,2,"nepravda"))</f>
        <v>Bouček Stanislav</v>
      </c>
      <c r="G8" s="75" t="str">
        <f>IF($C8="","",VLOOKUP($C8,prezentace!$A$2:$D$269,4,"nepravda"))</f>
        <v>Jaroměř Jiskra</v>
      </c>
      <c r="H8" s="75">
        <f>IF(C8="","",VLOOKUP($B8,prezentace!$A$2:$E$269,5,"nepravda")+VLOOKUP($C8,prezentace!$A$2:$E$269,5))</f>
        <v>120</v>
      </c>
    </row>
    <row r="9" spans="1:8" ht="11.25">
      <c r="A9" s="75">
        <v>9</v>
      </c>
      <c r="B9" s="77">
        <v>11</v>
      </c>
      <c r="C9" s="77">
        <v>12</v>
      </c>
      <c r="D9" s="75" t="str">
        <f>IF($B9="","",VLOOKUP($B9,prezentace!$A$2:$B$269,2,"nepravda"))</f>
        <v>Krejčí Petr</v>
      </c>
      <c r="E9" s="75" t="str">
        <f>IF($B9="","",VLOOKUP($B9,prezentace!$A$2:$D$269,4,"nepravda"))</f>
        <v>Meziměstí Lokomotiva</v>
      </c>
      <c r="F9" s="75" t="str">
        <f>IF($C9="","",VLOOKUP($C9,prezentace!$A$2:$B$269,2,"nepravda"))</f>
        <v>Holeček Petr</v>
      </c>
      <c r="G9" s="75" t="str">
        <f>IF($C9="","",VLOOKUP($C9,prezentace!$A$2:$D$269,4,"nepravda"))</f>
        <v>Meziměstí Lokomotiva</v>
      </c>
      <c r="H9" s="75">
        <f>IF(C9="","",VLOOKUP($B9,prezentace!$A$2:$E$269,5,"nepravda")+VLOOKUP($C9,prezentace!$A$2:$E$269,5))</f>
        <v>145</v>
      </c>
    </row>
    <row r="10" spans="1:8" ht="11.25">
      <c r="A10" s="75">
        <v>10</v>
      </c>
      <c r="B10" s="77">
        <v>6</v>
      </c>
      <c r="C10" s="77">
        <v>8</v>
      </c>
      <c r="D10" s="75" t="str">
        <f>IF($B10="","",VLOOKUP($B10,prezentace!$A$2:$B$269,2,"nepravda"))</f>
        <v>Gombarčík Karel st.</v>
      </c>
      <c r="E10" s="75" t="str">
        <f>IF($B10="","",VLOOKUP($B10,prezentace!$A$2:$D$269,4,"nepravda"))</f>
        <v>Broumov Slovan</v>
      </c>
      <c r="F10" s="75" t="str">
        <f>IF($C10="","",VLOOKUP($C10,prezentace!$A$2:$B$269,2,"nepravda"))</f>
        <v>Černý Miroslav</v>
      </c>
      <c r="G10" s="75" t="str">
        <f>IF($C10="","",VLOOKUP($C10,prezentace!$A$2:$D$269,4,"nepravda"))</f>
        <v>Broumov Slovan</v>
      </c>
      <c r="H10" s="75">
        <f>IF(C10="","",VLOOKUP($B10,prezentace!$A$2:$E$269,5,"nepravda")+VLOOKUP($C10,prezentace!$A$2:$E$269,5))</f>
        <v>102</v>
      </c>
    </row>
    <row r="11" spans="1:9" ht="11.25">
      <c r="A11" s="75">
        <v>11</v>
      </c>
      <c r="B11" s="77">
        <v>25</v>
      </c>
      <c r="C11" s="77">
        <v>26</v>
      </c>
      <c r="D11" s="75" t="str">
        <f>IF($B11="","",VLOOKUP($B11,prezentace!$A$2:$B$269,2,"nepravda"))</f>
        <v>Dax Ondřej</v>
      </c>
      <c r="E11" s="75" t="str">
        <f>IF($B11="","",VLOOKUP($B11,prezentace!$A$2:$D$269,4,"nepravda"))</f>
        <v>Jaroměř Jiskra</v>
      </c>
      <c r="F11" s="75" t="str">
        <f>IF($C11="","",VLOOKUP($C11,prezentace!$A$2:$B$269,2,"nepravda"))</f>
        <v>Svoboda Jiří</v>
      </c>
      <c r="G11" s="75" t="str">
        <f>IF($C11="","",VLOOKUP($C11,prezentace!$A$2:$D$269,4,"nepravda"))</f>
        <v>Jaroměř Jiskra</v>
      </c>
      <c r="H11" s="75">
        <f>IF(C11="","",VLOOKUP($B11,prezentace!$A$2:$E$269,5,"nepravda")+VLOOKUP($C11,prezentace!$A$2:$E$269,5))</f>
        <v>26</v>
      </c>
      <c r="I11" s="221">
        <v>41732</v>
      </c>
    </row>
    <row r="12" spans="1:8" ht="11.25">
      <c r="A12" s="75">
        <v>12</v>
      </c>
      <c r="B12" s="77">
        <v>17</v>
      </c>
      <c r="C12" s="77">
        <v>16</v>
      </c>
      <c r="D12" s="75" t="str">
        <f>IF($B12="","",VLOOKUP($B12,prezentace!$A$2:$B$269,2,"nepravda"))</f>
        <v>Barták Zdeněk</v>
      </c>
      <c r="E12" s="75" t="str">
        <f>IF($B12="","",VLOOKUP($B12,prezentace!$A$2:$D$269,4,"nepravda"))</f>
        <v>Nové Město n. Met. TTC</v>
      </c>
      <c r="F12" s="75" t="str">
        <f>IF($C12="","",VLOOKUP($C12,prezentace!$A$2:$B$269,2,"nepravda"))</f>
        <v>Ptáček Antonín</v>
      </c>
      <c r="G12" s="75" t="str">
        <f>IF($C12="","",VLOOKUP($C12,prezentace!$A$2:$D$269,4,"nepravda"))</f>
        <v>Nové Město n. Met. TTC</v>
      </c>
      <c r="H12" s="75">
        <f>IF(C12="","",VLOOKUP($B12,prezentace!$A$2:$E$269,5,"nepravda")+VLOOKUP($C12,prezentace!$A$2:$E$269,5))</f>
        <v>1064</v>
      </c>
    </row>
    <row r="13" spans="1:8" ht="11.25">
      <c r="A13" s="75">
        <v>13</v>
      </c>
      <c r="B13" s="77">
        <v>29</v>
      </c>
      <c r="C13" s="77">
        <v>30</v>
      </c>
      <c r="D13" s="75" t="str">
        <f>IF($B13="","",VLOOKUP($B13,prezentace!$A$2:$B$269,2,"nepravda"))</f>
        <v>Valčík Lukáš</v>
      </c>
      <c r="E13" s="75" t="str">
        <f>IF($B13="","",VLOOKUP($B13,prezentace!$A$2:$D$269,4,"nepravda"))</f>
        <v>Jaroměř - Josefov Sokol</v>
      </c>
      <c r="F13" s="75" t="str">
        <f>IF($C13="","",VLOOKUP($C13,prezentace!$A$2:$B$269,2,"nepravda"))</f>
        <v>Doubek Jan</v>
      </c>
      <c r="G13" s="75" t="str">
        <f>IF($C13="","",VLOOKUP($C13,prezentace!$A$2:$D$269,4,"nepravda"))</f>
        <v>Jaroměř - Josefov Sokol</v>
      </c>
      <c r="H13" s="75">
        <f>IF(C13="","",VLOOKUP($B13,prezentace!$A$2:$E$269,5,"nepravda")+VLOOKUP($C13,prezentace!$A$2:$E$269,5))</f>
        <v>1998</v>
      </c>
    </row>
    <row r="14" spans="1:9" ht="11.25">
      <c r="A14" s="75">
        <v>14</v>
      </c>
      <c r="B14" s="77">
        <v>1</v>
      </c>
      <c r="C14" s="77">
        <v>4</v>
      </c>
      <c r="D14" s="75" t="str">
        <f>IF($B14="","",VLOOKUP($B14,prezentace!$A$2:$B$269,2,"nepravda"))</f>
        <v>Gombarčík Karel ml.</v>
      </c>
      <c r="E14" s="75" t="str">
        <f>IF($B14="","",VLOOKUP($B14,prezentace!$A$2:$D$269,4,"nepravda"))</f>
        <v>Broumov Slovan</v>
      </c>
      <c r="F14" s="75" t="str">
        <f>IF($C14="","",VLOOKUP($C14,prezentace!$A$2:$B$269,2,"nepravda"))</f>
        <v>Čepelka Jan</v>
      </c>
      <c r="G14" s="75" t="str">
        <f>IF($C14="","",VLOOKUP($C14,prezentace!$A$2:$D$269,4,"nepravda"))</f>
        <v>Broumov Slovan</v>
      </c>
      <c r="H14" s="75">
        <f>IF(C14="","",VLOOKUP($B14,prezentace!$A$2:$E$269,5,"nepravda")+VLOOKUP($C14,prezentace!$A$2:$E$269,5))</f>
        <v>15</v>
      </c>
      <c r="I14" s="220">
        <v>0.08333333333333333</v>
      </c>
    </row>
    <row r="15" spans="1:8" ht="11.25">
      <c r="A15" s="75">
        <v>15</v>
      </c>
      <c r="B15" s="77">
        <v>14</v>
      </c>
      <c r="C15" s="77">
        <v>28</v>
      </c>
      <c r="D15" s="75" t="str">
        <f>IF($B15="","",VLOOKUP($B15,prezentace!$A$2:$B$269,2,"nepravda"))</f>
        <v>Roleček Patrik</v>
      </c>
      <c r="E15" s="75" t="str">
        <f>IF($B15="","",VLOOKUP($B15,prezentace!$A$2:$D$269,4,"nepravda"))</f>
        <v>Jasenná Sokol</v>
      </c>
      <c r="F15" s="75" t="str">
        <f>IF($C15="","",VLOOKUP($C15,prezentace!$A$2:$B$269,2,"nepravda"))</f>
        <v>Prosa Stanislav</v>
      </c>
      <c r="G15" s="75" t="str">
        <f>IF($C15="","",VLOOKUP($C15,prezentace!$A$2:$D$269,4,"nepravda"))</f>
        <v>Česká Skalice Sokol</v>
      </c>
      <c r="H15" s="75">
        <f>IF(C15="","",VLOOKUP($B15,prezentace!$A$2:$E$269,5,"nepravda")+VLOOKUP($C15,prezentace!$A$2:$E$269,5))</f>
        <v>111</v>
      </c>
    </row>
    <row r="16" spans="1:8" ht="11.25">
      <c r="A16" s="75">
        <v>16</v>
      </c>
      <c r="B16" s="77"/>
      <c r="C16" s="77"/>
      <c r="D16" s="75">
        <f>IF($B16="","",VLOOKUP($B16,prezentace!$A$2:$B$269,2,"nepravda"))</f>
      </c>
      <c r="E16" s="75">
        <f>IF($B16="","",VLOOKUP($B16,prezentace!$A$2:$D$269,4,"nepravda"))</f>
      </c>
      <c r="F16" s="75">
        <f>IF($C16="","",VLOOKUP($C16,prezentace!$A$2:$B$269,2,"nepravda"))</f>
      </c>
      <c r="G16" s="75">
        <f>IF($C16="","",VLOOKUP($C16,prezentace!$A$2:$D$269,4,"nepravda"))</f>
      </c>
      <c r="H16" s="75">
        <f>IF(C16="","",VLOOKUP($B16,prezentace!$A$2:$E$269,5,"nepravda")+VLOOKUP($C16,prezentace!$A$2:$E$269,5))</f>
      </c>
    </row>
    <row r="17" spans="1:8" ht="11.25">
      <c r="A17" s="75">
        <v>17</v>
      </c>
      <c r="B17" s="77"/>
      <c r="C17" s="77"/>
      <c r="D17" s="75">
        <f>IF($B17="","",VLOOKUP($B17,prezentace!$A$2:$B$269,2,"nepravda"))</f>
      </c>
      <c r="E17" s="75">
        <f>IF($B17="","",VLOOKUP($B17,prezentace!$A$2:$D$269,4,"nepravda"))</f>
      </c>
      <c r="F17" s="75">
        <f>IF($C17="","",VLOOKUP($C17,prezentace!$A$2:$B$269,2,"nepravda"))</f>
      </c>
      <c r="G17" s="75">
        <f>IF($C17="","",VLOOKUP($C17,prezentace!$A$2:$D$269,4,"nepravda"))</f>
      </c>
      <c r="H17" s="75">
        <f>IF(C17="","",VLOOKUP($B17,prezentace!$A$2:$E$269,5,"nepravda")+VLOOKUP($C17,prezentace!$A$2:$E$269,5))</f>
      </c>
    </row>
    <row r="18" spans="1:8" ht="11.25">
      <c r="A18" s="75">
        <v>18</v>
      </c>
      <c r="B18" s="77"/>
      <c r="C18" s="77"/>
      <c r="D18" s="75">
        <f>IF($B18="","",VLOOKUP($B18,prezentace!$A$2:$B$269,2,"nepravda"))</f>
      </c>
      <c r="E18" s="75">
        <f>IF($B18="","",VLOOKUP($B18,prezentace!$A$2:$D$269,4,"nepravda"))</f>
      </c>
      <c r="F18" s="75">
        <f>IF($C18="","",VLOOKUP($C18,prezentace!$A$2:$B$269,2,"nepravda"))</f>
      </c>
      <c r="G18" s="75">
        <f>IF($C18="","",VLOOKUP($C18,prezentace!$A$2:$D$269,4,"nepravda"))</f>
      </c>
      <c r="H18" s="75">
        <f>IF(C18="","",VLOOKUP($B18,prezentace!$A$2:$E$269,5,"nepravda")+VLOOKUP($C18,prezentace!$A$2:$E$269,5))</f>
      </c>
    </row>
    <row r="19" spans="1:8" ht="11.25">
      <c r="A19" s="75">
        <v>19</v>
      </c>
      <c r="B19" s="77"/>
      <c r="C19" s="77"/>
      <c r="D19" s="75">
        <f>IF($B19="","",VLOOKUP($B19,prezentace!$A$2:$B$269,2,"nepravda"))</f>
      </c>
      <c r="E19" s="75">
        <f>IF($B19="","",VLOOKUP($B19,prezentace!$A$2:$D$269,4,"nepravda"))</f>
      </c>
      <c r="F19" s="75">
        <f>IF($C19="","",VLOOKUP($C19,prezentace!$A$2:$B$269,2,"nepravda"))</f>
      </c>
      <c r="G19" s="75">
        <f>IF($C19="","",VLOOKUP($C19,prezentace!$A$2:$D$269,4,"nepravda"))</f>
      </c>
      <c r="H19" s="75">
        <f>IF(C19="","",VLOOKUP($B19,prezentace!$A$2:$E$269,5,"nepravda")+VLOOKUP($C19,prezentace!$A$2:$E$269,5))</f>
      </c>
    </row>
    <row r="20" spans="1:8" ht="11.25">
      <c r="A20" s="75">
        <v>20</v>
      </c>
      <c r="B20" s="77"/>
      <c r="C20" s="77"/>
      <c r="D20" s="75">
        <f>IF($B20="","",VLOOKUP($B20,prezentace!$A$2:$B$269,2,"nepravda"))</f>
      </c>
      <c r="E20" s="75">
        <f>IF($B20="","",VLOOKUP($B20,prezentace!$A$2:$D$269,4,"nepravda"))</f>
      </c>
      <c r="F20" s="75">
        <f>IF($C20="","",VLOOKUP($C20,prezentace!$A$2:$B$269,2,"nepravda"))</f>
      </c>
      <c r="G20" s="75">
        <f>IF($C20="","",VLOOKUP($C20,prezentace!$A$2:$D$269,4,"nepravda"))</f>
      </c>
      <c r="H20" s="75">
        <f>IF(C20="","",VLOOKUP($B20,prezentace!$A$2:$E$269,5,"nepravda")+VLOOKUP($C20,prezentace!$A$2:$E$269,5))</f>
      </c>
    </row>
    <row r="21" spans="1:8" ht="11.25">
      <c r="A21" s="75">
        <v>21</v>
      </c>
      <c r="B21" s="77"/>
      <c r="C21" s="77"/>
      <c r="D21" s="75">
        <f>IF($B21="","",VLOOKUP($B21,prezentace!$A$2:$B$269,2,"nepravda"))</f>
      </c>
      <c r="E21" s="75">
        <f>IF($B21="","",VLOOKUP($B21,prezentace!$A$2:$D$269,4,"nepravda"))</f>
      </c>
      <c r="F21" s="75">
        <f>IF($C21="","",VLOOKUP($C21,prezentace!$A$2:$B$269,2,"nepravda"))</f>
      </c>
      <c r="G21" s="75">
        <f>IF($C21="","",VLOOKUP($C21,prezentace!$A$2:$D$269,4,"nepravda"))</f>
      </c>
      <c r="H21" s="75">
        <f>IF(C21="","",VLOOKUP($B21,prezentace!$A$2:$E$269,5,"nepravda")+VLOOKUP($C21,prezentace!$A$2:$E$269,5))</f>
      </c>
    </row>
    <row r="22" spans="1:8" ht="11.25">
      <c r="A22" s="75">
        <v>22</v>
      </c>
      <c r="B22" s="77"/>
      <c r="C22" s="77"/>
      <c r="D22" s="75">
        <f>IF($B22="","",VLOOKUP($B22,prezentace!$A$2:$B$269,2,"nepravda"))</f>
      </c>
      <c r="E22" s="75">
        <f>IF($B22="","",VLOOKUP($B22,prezentace!$A$2:$D$269,4,"nepravda"))</f>
      </c>
      <c r="F22" s="75">
        <f>IF($C22="","",VLOOKUP($C22,prezentace!$A$2:$B$269,2,"nepravda"))</f>
      </c>
      <c r="G22" s="75">
        <f>IF($C22="","",VLOOKUP($C22,prezentace!$A$2:$D$269,4,"nepravda"))</f>
      </c>
      <c r="H22" s="75">
        <f>IF(C22="","",VLOOKUP($B22,prezentace!$A$2:$E$269,5,"nepravda")+VLOOKUP($C22,prezentace!$A$2:$E$269,5))</f>
      </c>
    </row>
    <row r="23" spans="1:8" ht="11.25">
      <c r="A23" s="75">
        <v>23</v>
      </c>
      <c r="B23" s="77"/>
      <c r="C23" s="77"/>
      <c r="D23" s="75">
        <f>IF($B23="","",VLOOKUP($B23,prezentace!$A$2:$B$269,2,"nepravda"))</f>
      </c>
      <c r="E23" s="75">
        <f>IF($B23="","",VLOOKUP($B23,prezentace!$A$2:$D$269,4,"nepravda"))</f>
      </c>
      <c r="F23" s="75">
        <f>IF($C23="","",VLOOKUP($C23,prezentace!$A$2:$B$269,2,"nepravda"))</f>
      </c>
      <c r="G23" s="75">
        <f>IF($C23="","",VLOOKUP($C23,prezentace!$A$2:$D$269,4,"nepravda"))</f>
      </c>
      <c r="H23" s="75">
        <f>IF(C23="","",VLOOKUP($B23,prezentace!$A$2:$E$269,5,"nepravda")+VLOOKUP($C23,prezentace!$A$2:$E$269,5))</f>
      </c>
    </row>
    <row r="24" spans="1:8" ht="11.25">
      <c r="A24" s="75">
        <v>24</v>
      </c>
      <c r="B24" s="77"/>
      <c r="C24" s="77"/>
      <c r="D24" s="75">
        <f>IF($B24="","",VLOOKUP($B24,prezentace!$A$2:$B$269,2,"nepravda"))</f>
      </c>
      <c r="E24" s="75">
        <f>IF($B24="","",VLOOKUP($B24,prezentace!$A$2:$D$269,4,"nepravda"))</f>
      </c>
      <c r="F24" s="75">
        <f>IF($C24="","",VLOOKUP($C24,prezentace!$A$2:$B$269,2,"nepravda"))</f>
      </c>
      <c r="G24" s="75">
        <f>IF($C24="","",VLOOKUP($C24,prezentace!$A$2:$D$269,4,"nepravda"))</f>
      </c>
      <c r="H24" s="75">
        <f>IF(C24="","",VLOOKUP($B24,prezentace!$A$2:$E$269,5,"nepravda")+VLOOKUP($C24,prezentace!$A$2:$E$269,5))</f>
      </c>
    </row>
    <row r="25" spans="1:8" ht="11.25">
      <c r="A25" s="75">
        <v>25</v>
      </c>
      <c r="B25" s="77"/>
      <c r="C25" s="77"/>
      <c r="D25" s="75">
        <f>IF($B25="","",VLOOKUP($B25,prezentace!$A$2:$B$269,2,"nepravda"))</f>
      </c>
      <c r="E25" s="75">
        <f>IF($B25="","",VLOOKUP($B25,prezentace!$A$2:$D$269,4,"nepravda"))</f>
      </c>
      <c r="F25" s="75">
        <f>IF($C25="","",VLOOKUP($C25,prezentace!$A$2:$B$269,2,"nepravda"))</f>
      </c>
      <c r="G25" s="75">
        <f>IF($C25="","",VLOOKUP($C25,prezentace!$A$2:$D$269,4,"nepravda"))</f>
      </c>
      <c r="H25" s="75">
        <f>IF(C25="","",VLOOKUP($B25,prezentace!$A$2:$E$269,5,"nepravda")+VLOOKUP($C25,prezentace!$A$2:$E$269,5))</f>
      </c>
    </row>
    <row r="26" spans="1:8" ht="11.25">
      <c r="A26" s="75">
        <v>26</v>
      </c>
      <c r="B26" s="77"/>
      <c r="C26" s="77"/>
      <c r="D26" s="75">
        <f>IF($B26="","",VLOOKUP($B26,prezentace!$A$2:$B$269,2,"nepravda"))</f>
      </c>
      <c r="E26" s="75">
        <f>IF($B26="","",VLOOKUP($B26,prezentace!$A$2:$D$269,4,"nepravda"))</f>
      </c>
      <c r="F26" s="75">
        <f>IF($C26="","",VLOOKUP($C26,prezentace!$A$2:$B$269,2,"nepravda"))</f>
      </c>
      <c r="G26" s="75">
        <f>IF($C26="","",VLOOKUP($C26,prezentace!$A$2:$D$269,4,"nepravda"))</f>
      </c>
      <c r="H26" s="75">
        <f>IF(C26="","",VLOOKUP($B26,prezentace!$A$2:$E$269,5,"nepravda")+VLOOKUP($C26,prezentace!$A$2:$E$269,5))</f>
      </c>
    </row>
    <row r="27" spans="1:8" ht="11.25">
      <c r="A27" s="75">
        <v>27</v>
      </c>
      <c r="B27" s="77"/>
      <c r="C27" s="77"/>
      <c r="D27" s="75">
        <f>IF($B27="","",VLOOKUP($B27,prezentace!$A$2:$B$269,2,"nepravda"))</f>
      </c>
      <c r="E27" s="75">
        <f>IF($B27="","",VLOOKUP($B27,prezentace!$A$2:$D$269,4,"nepravda"))</f>
      </c>
      <c r="F27" s="75">
        <f>IF($C27="","",VLOOKUP($C27,prezentace!$A$2:$B$269,2,"nepravda"))</f>
      </c>
      <c r="G27" s="75">
        <f>IF($C27="","",VLOOKUP($C27,prezentace!$A$2:$D$269,4,"nepravda"))</f>
      </c>
      <c r="H27" s="75">
        <f>IF(C27="","",VLOOKUP($B27,prezentace!$A$2:$E$269,5,"nepravda")+VLOOKUP($C27,prezentace!$A$2:$E$269,5))</f>
      </c>
    </row>
    <row r="28" spans="1:8" ht="11.25">
      <c r="A28" s="75">
        <v>28</v>
      </c>
      <c r="B28" s="77"/>
      <c r="C28" s="77"/>
      <c r="D28" s="75">
        <f>IF($B28="","",VLOOKUP($B28,prezentace!$A$2:$B$269,2,"nepravda"))</f>
      </c>
      <c r="E28" s="75">
        <f>IF($B28="","",VLOOKUP($B28,prezentace!$A$2:$D$269,4,"nepravda"))</f>
      </c>
      <c r="F28" s="75">
        <f>IF($C28="","",VLOOKUP($C28,prezentace!$A$2:$B$269,2,"nepravda"))</f>
      </c>
      <c r="G28" s="75">
        <f>IF($C28="","",VLOOKUP($C28,prezentace!$A$2:$D$269,4,"nepravda"))</f>
      </c>
      <c r="H28" s="75">
        <f>IF(C28="","",VLOOKUP($B28,prezentace!$A$2:$E$269,5,"nepravda")+VLOOKUP($C28,prezentace!$A$2:$E$269,5))</f>
      </c>
    </row>
    <row r="29" spans="1:8" ht="11.25">
      <c r="A29" s="75">
        <v>29</v>
      </c>
      <c r="B29" s="77"/>
      <c r="C29" s="77"/>
      <c r="D29" s="75">
        <f>IF($B29="","",VLOOKUP($B29,prezentace!$A$2:$B$269,2,"nepravda"))</f>
      </c>
      <c r="E29" s="75">
        <f>IF($B29="","",VLOOKUP($B29,prezentace!$A$2:$D$269,4,"nepravda"))</f>
      </c>
      <c r="F29" s="75">
        <f>IF($C29="","",VLOOKUP($C29,prezentace!$A$2:$B$269,2,"nepravda"))</f>
      </c>
      <c r="G29" s="75">
        <f>IF($C29="","",VLOOKUP($C29,prezentace!$A$2:$D$269,4,"nepravda"))</f>
      </c>
      <c r="H29" s="75">
        <f>IF(C29="","",VLOOKUP($B29,prezentace!$A$2:$E$269,5,"nepravda")+VLOOKUP($C29,prezentace!$A$2:$E$269,5))</f>
      </c>
    </row>
    <row r="30" spans="1:8" ht="11.25">
      <c r="A30" s="75">
        <v>30</v>
      </c>
      <c r="B30" s="77"/>
      <c r="C30" s="77"/>
      <c r="D30" s="75">
        <f>IF($B30="","",VLOOKUP($B30,prezentace!$A$2:$B$269,2,"nepravda"))</f>
      </c>
      <c r="E30" s="75">
        <f>IF($B30="","",VLOOKUP($B30,prezentace!$A$2:$D$269,4,"nepravda"))</f>
      </c>
      <c r="F30" s="75">
        <f>IF($C30="","",VLOOKUP($C30,prezentace!$A$2:$B$269,2,"nepravda"))</f>
      </c>
      <c r="G30" s="75">
        <f>IF($C30="","",VLOOKUP($C30,prezentace!$A$2:$D$269,4,"nepravda"))</f>
      </c>
      <c r="H30" s="75">
        <f>IF(C30="","",VLOOKUP($B30,prezentace!$A$2:$E$269,5,"nepravda")+VLOOKUP($C30,prezentace!$A$2:$E$269,5))</f>
      </c>
    </row>
    <row r="31" spans="1:8" ht="11.25">
      <c r="A31" s="75">
        <v>31</v>
      </c>
      <c r="B31" s="77"/>
      <c r="C31" s="77"/>
      <c r="D31" s="75">
        <f>IF($B31="","",VLOOKUP($B31,prezentace!$A$2:$B$269,2,"nepravda"))</f>
      </c>
      <c r="E31" s="75">
        <f>IF($B31="","",VLOOKUP($B31,prezentace!$A$2:$D$269,4,"nepravda"))</f>
      </c>
      <c r="F31" s="75">
        <f>IF($C31="","",VLOOKUP($C31,prezentace!$A$2:$B$269,2,"nepravda"))</f>
      </c>
      <c r="G31" s="75">
        <f>IF($C31="","",VLOOKUP($C31,prezentace!$A$2:$D$269,4,"nepravda"))</f>
      </c>
      <c r="H31" s="75">
        <f>IF(C31="","",VLOOKUP($B31,prezentace!$A$2:$E$269,5,"nepravda")+VLOOKUP($C31,prezentace!$A$2:$E$269,5))</f>
      </c>
    </row>
    <row r="32" spans="1:8" ht="11.25">
      <c r="A32" s="75">
        <v>32</v>
      </c>
      <c r="B32" s="77"/>
      <c r="C32" s="77"/>
      <c r="D32" s="75">
        <f>IF($B32="","",VLOOKUP($B32,prezentace!$A$2:$B$269,2,"nepravda"))</f>
      </c>
      <c r="E32" s="75">
        <f>IF($B32="","",VLOOKUP($B32,prezentace!$A$2:$D$269,4,"nepravda"))</f>
      </c>
      <c r="F32" s="75">
        <f>IF($C32="","",VLOOKUP($C32,prezentace!$A$2:$B$269,2,"nepravda"))</f>
      </c>
      <c r="G32" s="75">
        <f>IF($C32="","",VLOOKUP($C32,prezentace!$A$2:$D$269,4,"nepravda"))</f>
      </c>
      <c r="H32" s="75">
        <f>IF(C32="","",VLOOKUP($B32,prezentace!$A$2:$E$269,5,"nepravda")+VLOOKUP($C32,prezentace!$A$2:$E$269,5))</f>
      </c>
    </row>
    <row r="33" spans="1:8" ht="11.25">
      <c r="A33" s="75">
        <v>33</v>
      </c>
      <c r="B33" s="77"/>
      <c r="C33" s="77"/>
      <c r="D33" s="75">
        <f>IF($B33="","",VLOOKUP($B33,prezentace!$A$2:$B$269,2,"nepravda"))</f>
      </c>
      <c r="E33" s="75">
        <f>IF($B33="","",VLOOKUP($B33,prezentace!$A$2:$D$269,4,"nepravda"))</f>
      </c>
      <c r="F33" s="75">
        <f>IF($C33="","",VLOOKUP($C33,prezentace!$A$2:$B$269,2,"nepravda"))</f>
      </c>
      <c r="G33" s="75">
        <f>IF($C33="","",VLOOKUP($C33,prezentace!$A$2:$D$269,4,"nepravda"))</f>
      </c>
      <c r="H33" s="75">
        <f>IF(C33="","",VLOOKUP($B33,prezentace!$A$2:$E$269,5,"nepravda")+VLOOKUP($C33,prezentace!$A$2:$E$269,5))</f>
      </c>
    </row>
    <row r="34" spans="1:8" ht="11.25">
      <c r="A34" s="75">
        <v>34</v>
      </c>
      <c r="B34" s="77"/>
      <c r="C34" s="77"/>
      <c r="D34" s="75">
        <f>IF($B34="","",VLOOKUP($B34,prezentace!$A$2:$B$269,2,"nepravda"))</f>
      </c>
      <c r="E34" s="75">
        <f>IF($B34="","",VLOOKUP($B34,prezentace!$A$2:$D$269,4,"nepravda"))</f>
      </c>
      <c r="F34" s="75">
        <f>IF($C34="","",VLOOKUP($C34,prezentace!$A$2:$B$269,2,"nepravda"))</f>
      </c>
      <c r="G34" s="75">
        <f>IF($C34="","",VLOOKUP($C34,prezentace!$A$2:$D$269,4,"nepravda"))</f>
      </c>
      <c r="H34" s="75">
        <f>IF(C34="","",VLOOKUP($B34,prezentace!$A$2:$E$269,5,"nepravda")+VLOOKUP($C34,prezentace!$A$2:$E$269,5))</f>
      </c>
    </row>
    <row r="35" spans="1:8" ht="11.25">
      <c r="A35" s="75">
        <v>35</v>
      </c>
      <c r="B35" s="77"/>
      <c r="C35" s="77"/>
      <c r="D35" s="75">
        <f>IF($B35="","",VLOOKUP($B35,prezentace!$A$2:$B$269,2,"nepravda"))</f>
      </c>
      <c r="E35" s="75">
        <f>IF($B35="","",VLOOKUP($B35,prezentace!$A$2:$D$269,4,"nepravda"))</f>
      </c>
      <c r="F35" s="75">
        <f>IF($C35="","",VLOOKUP($C35,prezentace!$A$2:$B$269,2,"nepravda"))</f>
      </c>
      <c r="G35" s="75">
        <f>IF($C35="","",VLOOKUP($C35,prezentace!$A$2:$D$269,4,"nepravda"))</f>
      </c>
      <c r="H35" s="75">
        <f>IF(C35="","",VLOOKUP($B35,prezentace!$A$2:$E$269,5,"nepravda")+VLOOKUP($C35,prezentace!$A$2:$E$269,5))</f>
      </c>
    </row>
    <row r="36" spans="1:8" ht="11.25">
      <c r="A36" s="75">
        <v>36</v>
      </c>
      <c r="B36" s="77"/>
      <c r="C36" s="77"/>
      <c r="D36" s="75">
        <f>IF($B36="","",VLOOKUP($B36,prezentace!$A$2:$B$269,2,"nepravda"))</f>
      </c>
      <c r="E36" s="75">
        <f>IF($B36="","",VLOOKUP($B36,prezentace!$A$2:$D$269,4,"nepravda"))</f>
      </c>
      <c r="F36" s="75">
        <f>IF($C36="","",VLOOKUP($C36,prezentace!$A$2:$B$269,2,"nepravda"))</f>
      </c>
      <c r="G36" s="75">
        <f>IF($C36="","",VLOOKUP($C36,prezentace!$A$2:$D$269,4,"nepravda"))</f>
      </c>
      <c r="H36" s="75">
        <f>IF(C36="","",VLOOKUP($B36,prezentace!$A$2:$E$269,5,"nepravda")+VLOOKUP($C36,prezentace!$A$2:$E$269,5))</f>
      </c>
    </row>
    <row r="37" spans="1:8" ht="11.25">
      <c r="A37" s="75">
        <v>37</v>
      </c>
      <c r="B37" s="77"/>
      <c r="C37" s="77"/>
      <c r="D37" s="75">
        <f>IF($B37="","",VLOOKUP($B37,prezentace!$A$2:$B$269,2,"nepravda"))</f>
      </c>
      <c r="E37" s="75">
        <f>IF($B37="","",VLOOKUP($B37,prezentace!$A$2:$D$269,4,"nepravda"))</f>
      </c>
      <c r="F37" s="75">
        <f>IF($C37="","",VLOOKUP($C37,prezentace!$A$2:$B$269,2,"nepravda"))</f>
      </c>
      <c r="G37" s="75">
        <f>IF($C37="","",VLOOKUP($C37,prezentace!$A$2:$D$269,4,"nepravda"))</f>
      </c>
      <c r="H37" s="75">
        <f>IF(C37="","",VLOOKUP($B37,prezentace!$A$2:$E$269,5,"nepravda")+VLOOKUP($C37,prezentace!$A$2:$E$269,5))</f>
      </c>
    </row>
    <row r="38" spans="1:8" ht="11.25">
      <c r="A38" s="75">
        <v>38</v>
      </c>
      <c r="B38" s="77"/>
      <c r="C38" s="77"/>
      <c r="D38" s="75">
        <f>IF($B38="","",VLOOKUP($B38,prezentace!$A$2:$B$269,2,"nepravda"))</f>
      </c>
      <c r="E38" s="75">
        <f>IF($B38="","",VLOOKUP($B38,prezentace!$A$2:$D$269,4,"nepravda"))</f>
      </c>
      <c r="F38" s="75">
        <f>IF($C38="","",VLOOKUP($C38,prezentace!$A$2:$B$269,2,"nepravda"))</f>
      </c>
      <c r="G38" s="75">
        <f>IF($C38="","",VLOOKUP($C38,prezentace!$A$2:$D$269,4,"nepravda"))</f>
      </c>
      <c r="H38" s="75">
        <f>IF(C38="","",VLOOKUP($B38,prezentace!$A$2:$E$269,5,"nepravda")+VLOOKUP($C38,prezentace!$A$2:$E$269,5))</f>
      </c>
    </row>
    <row r="39" spans="1:8" ht="11.25">
      <c r="A39" s="75">
        <v>39</v>
      </c>
      <c r="B39" s="77"/>
      <c r="C39" s="77"/>
      <c r="D39" s="75">
        <f>IF($B39="","",VLOOKUP($B39,prezentace!$A$2:$B$269,2,"nepravda"))</f>
      </c>
      <c r="E39" s="75">
        <f>IF($B39="","",VLOOKUP($B39,prezentace!$A$2:$D$269,4,"nepravda"))</f>
      </c>
      <c r="F39" s="75">
        <f>IF($C39="","",VLOOKUP($C39,prezentace!$A$2:$B$269,2,"nepravda"))</f>
      </c>
      <c r="G39" s="75">
        <f>IF($C39="","",VLOOKUP($C39,prezentace!$A$2:$D$269,4,"nepravda"))</f>
      </c>
      <c r="H39" s="75">
        <f>IF(C39="","",VLOOKUP($B39,prezentace!$A$2:$E$269,5,"nepravda")+VLOOKUP($C39,prezentace!$A$2:$E$269,5))</f>
      </c>
    </row>
    <row r="40" spans="1:8" ht="11.25">
      <c r="A40" s="75">
        <v>40</v>
      </c>
      <c r="B40" s="77"/>
      <c r="C40" s="77"/>
      <c r="D40" s="75">
        <f>IF($B40="","",VLOOKUP($B40,prezentace!$A$2:$B$269,2,"nepravda"))</f>
      </c>
      <c r="E40" s="75">
        <f>IF($B40="","",VLOOKUP($B40,prezentace!$A$2:$D$269,4,"nepravda"))</f>
      </c>
      <c r="F40" s="75">
        <f>IF($C40="","",VLOOKUP($C40,prezentace!$A$2:$B$269,2,"nepravda"))</f>
      </c>
      <c r="G40" s="75">
        <f>IF($C40="","",VLOOKUP($C40,prezentace!$A$2:$D$269,4,"nepravda"))</f>
      </c>
      <c r="H40" s="75">
        <f>IF(C40="","",VLOOKUP($B40,prezentace!$A$2:$E$269,5,"nepravda")+VLOOKUP($C40,prezentace!$A$2:$E$269,5))</f>
      </c>
    </row>
    <row r="41" spans="1:8" ht="11.25">
      <c r="A41" s="75">
        <v>41</v>
      </c>
      <c r="B41" s="77"/>
      <c r="C41" s="77"/>
      <c r="D41" s="75">
        <f>IF($B41="","",VLOOKUP($B41,prezentace!$A$2:$B$269,2,"nepravda"))</f>
      </c>
      <c r="E41" s="75">
        <f>IF($B41="","",VLOOKUP($B41,prezentace!$A$2:$D$269,4,"nepravda"))</f>
      </c>
      <c r="F41" s="75">
        <f>IF($C41="","",VLOOKUP($C41,prezentace!$A$2:$B$269,2,"nepravda"))</f>
      </c>
      <c r="G41" s="75">
        <f>IF($C41="","",VLOOKUP($C41,prezentace!$A$2:$D$269,4,"nepravda"))</f>
      </c>
      <c r="H41" s="75">
        <f>IF(C41="","",VLOOKUP($B41,prezentace!$A$2:$E$269,5,"nepravda")+VLOOKUP($C41,prezentace!$A$2:$E$269,5))</f>
      </c>
    </row>
    <row r="42" spans="1:8" ht="11.25">
      <c r="A42" s="75">
        <v>42</v>
      </c>
      <c r="B42" s="77"/>
      <c r="C42" s="77"/>
      <c r="D42" s="75">
        <f>IF($B42="","",VLOOKUP($B42,prezentace!$A$2:$B$269,2,"nepravda"))</f>
      </c>
      <c r="E42" s="75">
        <f>IF($B42="","",VLOOKUP($B42,prezentace!$A$2:$D$269,4,"nepravda"))</f>
      </c>
      <c r="F42" s="75">
        <f>IF($C42="","",VLOOKUP($C42,prezentace!$A$2:$B$269,2,"nepravda"))</f>
      </c>
      <c r="G42" s="75">
        <f>IF($C42="","",VLOOKUP($C42,prezentace!$A$2:$D$269,4,"nepravda"))</f>
      </c>
      <c r="H42" s="75">
        <f>IF(C42="","",VLOOKUP($B42,prezentace!$A$2:$E$269,5,"nepravda")+VLOOKUP($C42,prezentace!$A$2:$E$269,5))</f>
      </c>
    </row>
    <row r="43" spans="1:8" ht="11.25">
      <c r="A43" s="75">
        <v>43</v>
      </c>
      <c r="B43" s="77"/>
      <c r="C43" s="77"/>
      <c r="D43" s="75">
        <f>IF($B43="","",VLOOKUP($B43,prezentace!$A$2:$B$269,2,"nepravda"))</f>
      </c>
      <c r="E43" s="75">
        <f>IF($B43="","",VLOOKUP($B43,prezentace!$A$2:$D$269,4,"nepravda"))</f>
      </c>
      <c r="F43" s="75">
        <f>IF($C43="","",VLOOKUP($C43,prezentace!$A$2:$B$269,2,"nepravda"))</f>
      </c>
      <c r="G43" s="75">
        <f>IF($C43="","",VLOOKUP($C43,prezentace!$A$2:$D$269,4,"nepravda"))</f>
      </c>
      <c r="H43" s="75">
        <f>IF(C43="","",VLOOKUP($B43,prezentace!$A$2:$E$269,5,"nepravda")+VLOOKUP($C43,prezentace!$A$2:$E$269,5))</f>
      </c>
    </row>
    <row r="44" spans="1:8" ht="11.25">
      <c r="A44" s="75">
        <v>44</v>
      </c>
      <c r="B44" s="77"/>
      <c r="C44" s="77"/>
      <c r="D44" s="75">
        <f>IF($B44="","",VLOOKUP($B44,prezentace!$A$2:$B$269,2,"nepravda"))</f>
      </c>
      <c r="E44" s="75">
        <f>IF($B44="","",VLOOKUP($B44,prezentace!$A$2:$D$269,4,"nepravda"))</f>
      </c>
      <c r="F44" s="75">
        <f>IF($C44="","",VLOOKUP($C44,prezentace!$A$2:$B$269,2,"nepravda"))</f>
      </c>
      <c r="G44" s="75">
        <f>IF($C44="","",VLOOKUP($C44,prezentace!$A$2:$D$269,4,"nepravda"))</f>
      </c>
      <c r="H44" s="75">
        <f>IF(C44="","",VLOOKUP($B44,prezentace!$A$2:$E$269,5,"nepravda")+VLOOKUP($C44,prezentace!$A$2:$E$269,5))</f>
      </c>
    </row>
    <row r="45" spans="1:8" ht="11.25">
      <c r="A45" s="75">
        <v>45</v>
      </c>
      <c r="B45" s="77"/>
      <c r="C45" s="77"/>
      <c r="D45" s="75">
        <f>IF($B45="","",VLOOKUP($B45,prezentace!$A$2:$B$269,2,"nepravda"))</f>
      </c>
      <c r="E45" s="75">
        <f>IF($B45="","",VLOOKUP($B45,prezentace!$A$2:$D$269,4,"nepravda"))</f>
      </c>
      <c r="F45" s="75">
        <f>IF($C45="","",VLOOKUP($C45,prezentace!$A$2:$B$269,2,"nepravda"))</f>
      </c>
      <c r="G45" s="75">
        <f>IF($C45="","",VLOOKUP($C45,prezentace!$A$2:$D$269,4,"nepravda"))</f>
      </c>
      <c r="H45" s="75">
        <f>IF(C45="","",VLOOKUP($B45,prezentace!$A$2:$E$269,5,"nepravda")+VLOOKUP($C45,prezentace!$A$2:$E$269,5))</f>
      </c>
    </row>
    <row r="46" spans="1:8" ht="11.25">
      <c r="A46" s="75">
        <v>46</v>
      </c>
      <c r="B46" s="77"/>
      <c r="C46" s="77"/>
      <c r="D46" s="75">
        <f>IF($B46="","",VLOOKUP($B46,prezentace!$A$2:$B$269,2,"nepravda"))</f>
      </c>
      <c r="E46" s="75">
        <f>IF($B46="","",VLOOKUP($B46,prezentace!$A$2:$D$269,4,"nepravda"))</f>
      </c>
      <c r="F46" s="75">
        <f>IF($C46="","",VLOOKUP($C46,prezentace!$A$2:$B$269,2,"nepravda"))</f>
      </c>
      <c r="G46" s="75">
        <f>IF($C46="","",VLOOKUP($C46,prezentace!$A$2:$D$269,4,"nepravda"))</f>
      </c>
      <c r="H46" s="75">
        <f>IF(C46="","",VLOOKUP($B46,prezentace!$A$2:$E$269,5,"nepravda")+VLOOKUP($C46,prezentace!$A$2:$E$269,5))</f>
      </c>
    </row>
    <row r="47" spans="1:8" ht="11.25">
      <c r="A47" s="75">
        <v>47</v>
      </c>
      <c r="B47" s="77"/>
      <c r="C47" s="77"/>
      <c r="D47" s="75">
        <f>IF($B47="","",VLOOKUP($B47,prezentace!$A$2:$B$269,2,"nepravda"))</f>
      </c>
      <c r="E47" s="75">
        <f>IF($B47="","",VLOOKUP($B47,prezentace!$A$2:$D$269,4,"nepravda"))</f>
      </c>
      <c r="F47" s="75">
        <f>IF($C47="","",VLOOKUP($C47,prezentace!$A$2:$B$269,2,"nepravda"))</f>
      </c>
      <c r="G47" s="75">
        <f>IF($C47="","",VLOOKUP($C47,prezentace!$A$2:$D$269,4,"nepravda"))</f>
      </c>
      <c r="H47" s="75">
        <f>IF(C47="","",VLOOKUP($B47,prezentace!$A$2:$E$269,5,"nepravda")+VLOOKUP($C47,prezentace!$A$2:$E$269,5))</f>
      </c>
    </row>
    <row r="48" spans="1:8" ht="11.25">
      <c r="A48" s="75">
        <v>48</v>
      </c>
      <c r="B48" s="77"/>
      <c r="C48" s="77"/>
      <c r="D48" s="75">
        <f>IF($B48="","",VLOOKUP($B48,prezentace!$A$2:$B$269,2,"nepravda"))</f>
      </c>
      <c r="E48" s="75">
        <f>IF($B48="","",VLOOKUP($B48,prezentace!$A$2:$D$269,4,"nepravda"))</f>
      </c>
      <c r="F48" s="75">
        <f>IF($C48="","",VLOOKUP($C48,prezentace!$A$2:$B$269,2,"nepravda"))</f>
      </c>
      <c r="G48" s="75">
        <f>IF($C48="","",VLOOKUP($C48,prezentace!$A$2:$D$269,4,"nepravda"))</f>
      </c>
      <c r="H48" s="75">
        <f>IF(C48="","",VLOOKUP($B48,prezentace!$A$2:$E$269,5,"nepravda")+VLOOKUP($C48,prezentace!$A$2:$E$269,5))</f>
      </c>
    </row>
    <row r="49" spans="1:8" ht="11.25">
      <c r="A49" s="75">
        <v>49</v>
      </c>
      <c r="B49" s="77"/>
      <c r="C49" s="77"/>
      <c r="D49" s="75">
        <f>IF($B49="","",VLOOKUP($B49,prezentace!$A$2:$B$269,2,"nepravda"))</f>
      </c>
      <c r="E49" s="75">
        <f>IF($B49="","",VLOOKUP($B49,prezentace!$A$2:$D$269,4,"nepravda"))</f>
      </c>
      <c r="F49" s="75">
        <f>IF($C49="","",VLOOKUP($C49,prezentace!$A$2:$B$269,2,"nepravda"))</f>
      </c>
      <c r="G49" s="75">
        <f>IF($C49="","",VLOOKUP($C49,prezentace!$A$2:$D$269,4,"nepravda"))</f>
      </c>
      <c r="H49" s="75">
        <f>IF(C49="","",VLOOKUP($B49,prezentace!$A$2:$E$269,5,"nepravda")+VLOOKUP($C49,prezentace!$A$2:$E$269,5))</f>
      </c>
    </row>
    <row r="50" spans="1:8" ht="11.25">
      <c r="A50" s="75">
        <v>50</v>
      </c>
      <c r="B50" s="77"/>
      <c r="C50" s="77"/>
      <c r="D50" s="75">
        <f>IF($B50="","",VLOOKUP($B50,prezentace!$A$2:$B$269,2,"nepravda"))</f>
      </c>
      <c r="E50" s="75">
        <f>IF($B50="","",VLOOKUP($B50,prezentace!$A$2:$D$269,4,"nepravda"))</f>
      </c>
      <c r="F50" s="75">
        <f>IF($C50="","",VLOOKUP($C50,prezentace!$A$2:$B$269,2,"nepravda"))</f>
      </c>
      <c r="G50" s="75">
        <f>IF($C50="","",VLOOKUP($C50,prezentace!$A$2:$D$269,4,"nepravda"))</f>
      </c>
      <c r="H50" s="75">
        <f>IF(C50="","",VLOOKUP($B50,prezentace!$A$2:$E$269,5,"nepravda")+VLOOKUP($C50,prezentace!$A$2:$E$269,5))</f>
      </c>
    </row>
    <row r="51" spans="1:8" ht="11.25">
      <c r="A51" s="75">
        <v>51</v>
      </c>
      <c r="B51" s="77"/>
      <c r="C51" s="77"/>
      <c r="D51" s="75">
        <f>IF($B51="","",VLOOKUP($B51,prezentace!$A$2:$B$269,2,"nepravda"))</f>
      </c>
      <c r="E51" s="75">
        <f>IF($B51="","",VLOOKUP($B51,prezentace!$A$2:$D$269,4,"nepravda"))</f>
      </c>
      <c r="F51" s="75">
        <f>IF($C51="","",VLOOKUP($C51,prezentace!$A$2:$B$269,2,"nepravda"))</f>
      </c>
      <c r="G51" s="75">
        <f>IF($C51="","",VLOOKUP($C51,prezentace!$A$2:$D$269,4,"nepravda"))</f>
      </c>
      <c r="H51" s="75">
        <f>IF(C51="","",VLOOKUP($B51,prezentace!$A$2:$E$269,5,"nepravda")+VLOOKUP($C51,prezentace!$A$2:$E$269,5))</f>
      </c>
    </row>
    <row r="52" spans="1:8" ht="11.25">
      <c r="A52" s="75">
        <v>52</v>
      </c>
      <c r="B52" s="77"/>
      <c r="C52" s="77"/>
      <c r="D52" s="75">
        <f>IF($B52="","",VLOOKUP($B52,prezentace!$A$2:$B$269,2,"nepravda"))</f>
      </c>
      <c r="E52" s="75">
        <f>IF($B52="","",VLOOKUP($B52,prezentace!$A$2:$D$269,4,"nepravda"))</f>
      </c>
      <c r="F52" s="75">
        <f>IF($C52="","",VLOOKUP($C52,prezentace!$A$2:$B$269,2,"nepravda"))</f>
      </c>
      <c r="G52" s="75">
        <f>IF($C52="","",VLOOKUP($C52,prezentace!$A$2:$D$269,4,"nepravda"))</f>
      </c>
      <c r="H52" s="75">
        <f>IF(C52="","",VLOOKUP($B52,prezentace!$A$2:$E$269,5,"nepravda")+VLOOKUP($C52,prezentace!$A$2:$E$269,5))</f>
      </c>
    </row>
    <row r="53" spans="1:8" ht="11.25">
      <c r="A53" s="75">
        <v>53</v>
      </c>
      <c r="B53" s="77"/>
      <c r="C53" s="77"/>
      <c r="D53" s="75">
        <f>IF($B53="","",VLOOKUP($B53,prezentace!$A$2:$B$269,2,"nepravda"))</f>
      </c>
      <c r="E53" s="75">
        <f>IF($B53="","",VLOOKUP($B53,prezentace!$A$2:$D$269,4,"nepravda"))</f>
      </c>
      <c r="F53" s="75">
        <f>IF($C53="","",VLOOKUP($C53,prezentace!$A$2:$B$269,2,"nepravda"))</f>
      </c>
      <c r="G53" s="75">
        <f>IF($C53="","",VLOOKUP($C53,prezentace!$A$2:$D$269,4,"nepravda"))</f>
      </c>
      <c r="H53" s="75">
        <f>IF(C53="","",VLOOKUP($B53,prezentace!$A$2:$E$269,5,"nepravda")+VLOOKUP($C53,prezentace!$A$2:$E$269,5))</f>
      </c>
    </row>
    <row r="54" spans="1:8" ht="11.25">
      <c r="A54" s="75">
        <v>54</v>
      </c>
      <c r="B54" s="77"/>
      <c r="C54" s="77"/>
      <c r="D54" s="75">
        <f>IF($B54="","",VLOOKUP($B54,prezentace!$A$2:$B$269,2,"nepravda"))</f>
      </c>
      <c r="E54" s="75">
        <f>IF($B54="","",VLOOKUP($B54,prezentace!$A$2:$D$269,4,"nepravda"))</f>
      </c>
      <c r="F54" s="75">
        <f>IF($C54="","",VLOOKUP($C54,prezentace!$A$2:$B$269,2,"nepravda"))</f>
      </c>
      <c r="G54" s="75">
        <f>IF($C54="","",VLOOKUP($C54,prezentace!$A$2:$D$269,4,"nepravda"))</f>
      </c>
      <c r="H54" s="75">
        <f>IF(C54="","",VLOOKUP($B54,prezentace!$A$2:$E$269,5,"nepravda")+VLOOKUP($C54,prezentace!$A$2:$E$269,5))</f>
      </c>
    </row>
    <row r="55" spans="1:8" ht="11.25">
      <c r="A55" s="75">
        <v>55</v>
      </c>
      <c r="B55" s="77"/>
      <c r="C55" s="77"/>
      <c r="D55" s="75">
        <f>IF($B55="","",VLOOKUP($B55,prezentace!$A$2:$B$269,2,"nepravda"))</f>
      </c>
      <c r="E55" s="75">
        <f>IF($B55="","",VLOOKUP($B55,prezentace!$A$2:$D$269,4,"nepravda"))</f>
      </c>
      <c r="F55" s="75">
        <f>IF($C55="","",VLOOKUP($C55,prezentace!$A$2:$B$269,2,"nepravda"))</f>
      </c>
      <c r="G55" s="75">
        <f>IF($C55="","",VLOOKUP($C55,prezentace!$A$2:$D$269,4,"nepravda"))</f>
      </c>
      <c r="H55" s="75">
        <f>IF(C55="","",VLOOKUP($B55,prezentace!$A$2:$E$269,5,"nepravda")+VLOOKUP($C55,prezentace!$A$2:$E$269,5))</f>
      </c>
    </row>
    <row r="56" spans="1:8" ht="11.25">
      <c r="A56" s="75">
        <v>56</v>
      </c>
      <c r="B56" s="77"/>
      <c r="C56" s="77"/>
      <c r="D56" s="75">
        <f>IF($B56="","",VLOOKUP($B56,prezentace!$A$2:$B$269,2,"nepravda"))</f>
      </c>
      <c r="E56" s="75">
        <f>IF($B56="","",VLOOKUP($B56,prezentace!$A$2:$D$269,4,"nepravda"))</f>
      </c>
      <c r="F56" s="75">
        <f>IF($C56="","",VLOOKUP($C56,prezentace!$A$2:$B$269,2,"nepravda"))</f>
      </c>
      <c r="G56" s="75">
        <f>IF($C56="","",VLOOKUP($C56,prezentace!$A$2:$D$269,4,"nepravda"))</f>
      </c>
      <c r="H56" s="75">
        <f>IF(C56="","",VLOOKUP($B56,prezentace!$A$2:$E$269,5,"nepravda")+VLOOKUP($C56,prezentace!$A$2:$E$269,5))</f>
      </c>
    </row>
    <row r="57" spans="1:8" ht="11.25">
      <c r="A57" s="75">
        <v>57</v>
      </c>
      <c r="B57" s="77"/>
      <c r="C57" s="77"/>
      <c r="D57" s="75">
        <f>IF($B57="","",VLOOKUP($B57,prezentace!$A$2:$B$269,2,"nepravda"))</f>
      </c>
      <c r="E57" s="75">
        <f>IF($B57="","",VLOOKUP($B57,prezentace!$A$2:$D$269,4,"nepravda"))</f>
      </c>
      <c r="F57" s="75">
        <f>IF($C57="","",VLOOKUP($C57,prezentace!$A$2:$B$269,2,"nepravda"))</f>
      </c>
      <c r="G57" s="75">
        <f>IF($C57="","",VLOOKUP($C57,prezentace!$A$2:$D$269,4,"nepravda"))</f>
      </c>
      <c r="H57" s="75">
        <f>IF(C57="","",VLOOKUP($B57,prezentace!$A$2:$E$269,5,"nepravda")+VLOOKUP($C57,prezentace!$A$2:$E$269,5))</f>
      </c>
    </row>
    <row r="58" spans="1:8" ht="11.25">
      <c r="A58" s="75">
        <v>58</v>
      </c>
      <c r="B58" s="77"/>
      <c r="C58" s="77"/>
      <c r="D58" s="75">
        <f>IF($B58="","",VLOOKUP($B58,prezentace!$A$2:$B$269,2,"nepravda"))</f>
      </c>
      <c r="E58" s="75">
        <f>IF($B58="","",VLOOKUP($B58,prezentace!$A$2:$D$269,4,"nepravda"))</f>
      </c>
      <c r="F58" s="75">
        <f>IF($C58="","",VLOOKUP($C58,prezentace!$A$2:$B$269,2,"nepravda"))</f>
      </c>
      <c r="G58" s="75">
        <f>IF($C58="","",VLOOKUP($C58,prezentace!$A$2:$D$269,4,"nepravda"))</f>
      </c>
      <c r="H58" s="75">
        <f>IF(C58="","",VLOOKUP($B58,prezentace!$A$2:$E$269,5,"nepravda")+VLOOKUP($C58,prezentace!$A$2:$E$269,5))</f>
      </c>
    </row>
    <row r="59" spans="1:8" ht="11.25">
      <c r="A59" s="75">
        <v>59</v>
      </c>
      <c r="B59" s="77"/>
      <c r="C59" s="77"/>
      <c r="D59" s="75">
        <f>IF($B59="","",VLOOKUP($B59,prezentace!$A$2:$B$269,2,"nepravda"))</f>
      </c>
      <c r="E59" s="75">
        <f>IF($B59="","",VLOOKUP($B59,prezentace!$A$2:$D$269,4,"nepravda"))</f>
      </c>
      <c r="F59" s="75">
        <f>IF($C59="","",VLOOKUP($C59,prezentace!$A$2:$B$269,2,"nepravda"))</f>
      </c>
      <c r="G59" s="75">
        <f>IF($C59="","",VLOOKUP($C59,prezentace!$A$2:$D$269,4,"nepravda"))</f>
      </c>
      <c r="H59" s="75">
        <f>IF(C59="","",VLOOKUP($B59,prezentace!$A$2:$E$269,5,"nepravda")+VLOOKUP($C59,prezentace!$A$2:$E$269,5))</f>
      </c>
    </row>
    <row r="60" spans="1:8" ht="11.25">
      <c r="A60" s="75">
        <v>60</v>
      </c>
      <c r="B60" s="77"/>
      <c r="C60" s="77"/>
      <c r="D60" s="75">
        <f>IF($B60="","",VLOOKUP($B60,prezentace!$A$2:$B$269,2,"nepravda"))</f>
      </c>
      <c r="E60" s="75">
        <f>IF($B60="","",VLOOKUP($B60,prezentace!$A$2:$D$269,4,"nepravda"))</f>
      </c>
      <c r="F60" s="75">
        <f>IF($C60="","",VLOOKUP($C60,prezentace!$A$2:$B$269,2,"nepravda"))</f>
      </c>
      <c r="G60" s="75">
        <f>IF($C60="","",VLOOKUP($C60,prezentace!$A$2:$D$269,4,"nepravda"))</f>
      </c>
      <c r="H60" s="75">
        <f>IF(C60="","",VLOOKUP($B60,prezentace!$A$2:$E$269,5,"nepravda")+VLOOKUP($C60,prezentace!$A$2:$E$269,5))</f>
      </c>
    </row>
    <row r="61" spans="1:8" ht="11.25">
      <c r="A61" s="75">
        <v>61</v>
      </c>
      <c r="B61" s="77"/>
      <c r="C61" s="77"/>
      <c r="D61" s="75">
        <f>IF($B61="","",VLOOKUP($B61,prezentace!$A$2:$B$269,2,"nepravda"))</f>
      </c>
      <c r="E61" s="75">
        <f>IF($B61="","",VLOOKUP($B61,prezentace!$A$2:$D$269,4,"nepravda"))</f>
      </c>
      <c r="F61" s="75">
        <f>IF($C61="","",VLOOKUP($C61,prezentace!$A$2:$B$269,2,"nepravda"))</f>
      </c>
      <c r="G61" s="75">
        <f>IF($C61="","",VLOOKUP($C61,prezentace!$A$2:$D$269,4,"nepravda"))</f>
      </c>
      <c r="H61" s="75">
        <f>IF(C61="","",VLOOKUP($B61,prezentace!$A$2:$E$269,5,"nepravda")+VLOOKUP($C61,prezentace!$A$2:$E$269,5))</f>
      </c>
    </row>
    <row r="62" spans="1:8" ht="11.25">
      <c r="A62" s="75">
        <v>62</v>
      </c>
      <c r="B62" s="77"/>
      <c r="C62" s="77"/>
      <c r="D62" s="75">
        <f>IF($B62="","",VLOOKUP($B62,prezentace!$A$2:$B$269,2,"nepravda"))</f>
      </c>
      <c r="E62" s="75">
        <f>IF($B62="","",VLOOKUP($B62,prezentace!$A$2:$D$269,4,"nepravda"))</f>
      </c>
      <c r="F62" s="75">
        <f>IF($C62="","",VLOOKUP($C62,prezentace!$A$2:$B$269,2,"nepravda"))</f>
      </c>
      <c r="G62" s="75">
        <f>IF($C62="","",VLOOKUP($C62,prezentace!$A$2:$D$269,4,"nepravda"))</f>
      </c>
      <c r="H62" s="75">
        <f>IF(C62="","",VLOOKUP($B62,prezentace!$A$2:$E$269,5,"nepravda")+VLOOKUP($C62,prezentace!$A$2:$E$269,5))</f>
      </c>
    </row>
    <row r="63" spans="1:8" ht="11.25">
      <c r="A63" s="75">
        <v>63</v>
      </c>
      <c r="B63" s="77"/>
      <c r="C63" s="77"/>
      <c r="D63" s="75">
        <f>IF($B63="","",VLOOKUP($B63,prezentace!$A$2:$B$269,2,"nepravda"))</f>
      </c>
      <c r="E63" s="75">
        <f>IF($B63="","",VLOOKUP($B63,prezentace!$A$2:$D$269,4,"nepravda"))</f>
      </c>
      <c r="F63" s="75">
        <f>IF($C63="","",VLOOKUP($C63,prezentace!$A$2:$B$269,2,"nepravda"))</f>
      </c>
      <c r="G63" s="75">
        <f>IF($C63="","",VLOOKUP($C63,prezentace!$A$2:$D$269,4,"nepravda"))</f>
      </c>
      <c r="H63" s="75">
        <f>IF(C63="","",VLOOKUP($B63,prezentace!$A$2:$E$269,5,"nepravda")+VLOOKUP($C63,prezentace!$A$2:$E$269,5))</f>
      </c>
    </row>
    <row r="64" spans="1:8" ht="11.25">
      <c r="A64" s="75">
        <v>64</v>
      </c>
      <c r="B64" s="77"/>
      <c r="C64" s="77"/>
      <c r="D64" s="75">
        <f>IF($B64="","",VLOOKUP($B64,prezentace!$A$2:$B$269,2,"nepravda"))</f>
      </c>
      <c r="E64" s="75">
        <f>IF($B64="","",VLOOKUP($B64,prezentace!$A$2:$D$269,4,"nepravda"))</f>
      </c>
      <c r="F64" s="75">
        <f>IF($C64="","",VLOOKUP($C64,prezentace!$A$2:$B$269,2,"nepravda"))</f>
      </c>
      <c r="G64" s="75">
        <f>IF($C64="","",VLOOKUP($C64,prezentace!$A$2:$D$269,4,"nepravda"))</f>
      </c>
      <c r="H64" s="75">
        <f>IF(C64="","",VLOOKUP($B64,prezentace!$A$2:$E$269,5,"nepravda")+VLOOKUP($C64,prezentace!$A$2:$E$269,5))</f>
      </c>
    </row>
    <row r="65" spans="1:8" ht="11.25">
      <c r="A65" s="75">
        <v>65</v>
      </c>
      <c r="B65" s="77"/>
      <c r="C65" s="77"/>
      <c r="D65" s="75">
        <f>IF($B65="","",VLOOKUP($B65,prezentace!$A$2:$B$269,2,"nepravda"))</f>
      </c>
      <c r="E65" s="75">
        <f>IF($B65="","",VLOOKUP($B65,prezentace!$A$2:$D$269,4,"nepravda"))</f>
      </c>
      <c r="F65" s="75">
        <f>IF($C65="","",VLOOKUP($C65,prezentace!$A$2:$B$269,2,"nepravda"))</f>
      </c>
      <c r="G65" s="75">
        <f>IF($C65="","",VLOOKUP($C65,prezentace!$A$2:$D$269,4,"nepravda"))</f>
      </c>
      <c r="H65" s="75">
        <f>IF(C65="","",VLOOKUP($B65,prezentace!$A$2:$E$269,5,"nepravda")+VLOOKUP($C65,prezentace!$A$2:$E$269,5))</f>
      </c>
    </row>
    <row r="66" spans="1:8" ht="11.25">
      <c r="A66" s="75">
        <v>66</v>
      </c>
      <c r="B66" s="77"/>
      <c r="C66" s="77"/>
      <c r="D66" s="75">
        <f>IF($B66="","",VLOOKUP($B66,prezentace!$A$2:$B$269,2,"nepravda"))</f>
      </c>
      <c r="E66" s="75">
        <f>IF($B66="","",VLOOKUP($B66,prezentace!$A$2:$D$269,4,"nepravda"))</f>
      </c>
      <c r="F66" s="75">
        <f>IF($C66="","",VLOOKUP($C66,prezentace!$A$2:$B$269,2,"nepravda"))</f>
      </c>
      <c r="G66" s="75">
        <f>IF($C66="","",VLOOKUP($C66,prezentace!$A$2:$D$269,4,"nepravda"))</f>
      </c>
      <c r="H66" s="75">
        <f>IF(C66="","",VLOOKUP($B66,prezentace!$A$2:$E$269,5,"nepravda")+VLOOKUP($C66,prezentace!$A$2:$E$269,5))</f>
      </c>
    </row>
    <row r="67" spans="1:8" ht="11.25">
      <c r="A67" s="75">
        <v>67</v>
      </c>
      <c r="B67" s="77"/>
      <c r="C67" s="77"/>
      <c r="D67" s="75">
        <f>IF($B67="","",VLOOKUP($B67,prezentace!$A$2:$B$269,2,"nepravda"))</f>
      </c>
      <c r="E67" s="75">
        <f>IF($B67="","",VLOOKUP($B67,prezentace!$A$2:$D$269,4,"nepravda"))</f>
      </c>
      <c r="F67" s="75">
        <f>IF($C67="","",VLOOKUP($C67,prezentace!$A$2:$B$269,2,"nepravda"))</f>
      </c>
      <c r="G67" s="75">
        <f>IF($C67="","",VLOOKUP($C67,prezentace!$A$2:$D$269,4,"nepravda"))</f>
      </c>
      <c r="H67" s="75">
        <f>IF(C67="","",VLOOKUP($B67,prezentace!$A$2:$E$269,5,"nepravda")+VLOOKUP($C67,prezentace!$A$2:$E$269,5))</f>
      </c>
    </row>
    <row r="68" spans="1:8" ht="11.25">
      <c r="A68" s="75">
        <v>68</v>
      </c>
      <c r="B68" s="77"/>
      <c r="C68" s="77"/>
      <c r="D68" s="75">
        <f>IF($B68="","",VLOOKUP($B68,prezentace!$A$2:$B$269,2,"nepravda"))</f>
      </c>
      <c r="E68" s="75">
        <f>IF($B68="","",VLOOKUP($B68,prezentace!$A$2:$D$269,4,"nepravda"))</f>
      </c>
      <c r="F68" s="75">
        <f>IF($C68="","",VLOOKUP($C68,prezentace!$A$2:$B$269,2,"nepravda"))</f>
      </c>
      <c r="G68" s="75">
        <f>IF($C68="","",VLOOKUP($C68,prezentace!$A$2:$D$269,4,"nepravda"))</f>
      </c>
      <c r="H68" s="75">
        <f>IF(C68="","",VLOOKUP($B68,prezentace!$A$2:$E$269,5,"nepravda")+VLOOKUP($C68,prezentace!$A$2:$E$269,5))</f>
      </c>
    </row>
    <row r="69" spans="1:8" ht="11.25">
      <c r="A69" s="75">
        <v>69</v>
      </c>
      <c r="B69" s="77"/>
      <c r="C69" s="77"/>
      <c r="D69" s="75">
        <f>IF($B69="","",VLOOKUP($B69,prezentace!$A$2:$B$269,2,"nepravda"))</f>
      </c>
      <c r="E69" s="75">
        <f>IF($B69="","",VLOOKUP($B69,prezentace!$A$2:$D$269,4,"nepravda"))</f>
      </c>
      <c r="F69" s="75">
        <f>IF($C69="","",VLOOKUP($C69,prezentace!$A$2:$B$269,2,"nepravda"))</f>
      </c>
      <c r="G69" s="75">
        <f>IF($C69="","",VLOOKUP($C69,prezentace!$A$2:$D$269,4,"nepravda"))</f>
      </c>
      <c r="H69" s="75">
        <f>IF(C69="","",VLOOKUP($B69,prezentace!$A$2:$E$269,5,"nepravda")+VLOOKUP($C69,prezentace!$A$2:$E$269,5))</f>
      </c>
    </row>
    <row r="70" spans="1:8" ht="11.25">
      <c r="A70" s="75">
        <v>70</v>
      </c>
      <c r="B70" s="77"/>
      <c r="C70" s="77"/>
      <c r="D70" s="75">
        <f>IF($B70="","",VLOOKUP($B70,prezentace!$A$2:$B$269,2,"nepravda"))</f>
      </c>
      <c r="E70" s="75">
        <f>IF($B70="","",VLOOKUP($B70,prezentace!$A$2:$D$269,4,"nepravda"))</f>
      </c>
      <c r="F70" s="75">
        <f>IF($C70="","",VLOOKUP($C70,prezentace!$A$2:$B$269,2,"nepravda"))</f>
      </c>
      <c r="G70" s="75">
        <f>IF($C70="","",VLOOKUP($C70,prezentace!$A$2:$D$269,4,"nepravda"))</f>
      </c>
      <c r="H70" s="75">
        <f>IF(C70="","",VLOOKUP($B70,prezentace!$A$2:$E$269,5,"nepravda")+VLOOKUP($C70,prezentace!$A$2:$E$269,5))</f>
      </c>
    </row>
    <row r="71" spans="1:8" ht="11.25">
      <c r="A71" s="75">
        <v>71</v>
      </c>
      <c r="B71" s="77"/>
      <c r="C71" s="77"/>
      <c r="D71" s="75">
        <f>IF($B71="","",VLOOKUP($B71,prezentace!$A$2:$B$269,2,"nepravda"))</f>
      </c>
      <c r="E71" s="75">
        <f>IF($B71="","",VLOOKUP($B71,prezentace!$A$2:$D$269,4,"nepravda"))</f>
      </c>
      <c r="F71" s="75">
        <f>IF($C71="","",VLOOKUP($C71,prezentace!$A$2:$B$269,2,"nepravda"))</f>
      </c>
      <c r="G71" s="75">
        <f>IF($C71="","",VLOOKUP($C71,prezentace!$A$2:$D$269,4,"nepravda"))</f>
      </c>
      <c r="H71" s="75">
        <f>IF(C71="","",VLOOKUP($B71,prezentace!$A$2:$E$269,5,"nepravda")+VLOOKUP($C71,prezentace!$A$2:$E$269,5))</f>
      </c>
    </row>
    <row r="72" spans="1:8" ht="11.25">
      <c r="A72" s="75">
        <v>72</v>
      </c>
      <c r="B72" s="77"/>
      <c r="C72" s="77"/>
      <c r="D72" s="75">
        <f>IF($B72="","",VLOOKUP($B72,prezentace!$A$2:$B$269,2,"nepravda"))</f>
      </c>
      <c r="E72" s="75">
        <f>IF($B72="","",VLOOKUP($B72,prezentace!$A$2:$D$269,4,"nepravda"))</f>
      </c>
      <c r="F72" s="75">
        <f>IF($C72="","",VLOOKUP($C72,prezentace!$A$2:$B$269,2,"nepravda"))</f>
      </c>
      <c r="G72" s="75">
        <f>IF($C72="","",VLOOKUP($C72,prezentace!$A$2:$D$269,4,"nepravda"))</f>
      </c>
      <c r="H72" s="75">
        <f>IF(C72="","",VLOOKUP($B72,prezentace!$A$2:$E$269,5,"nepravda")+VLOOKUP($C72,prezentace!$A$2:$E$269,5))</f>
      </c>
    </row>
    <row r="73" spans="1:8" ht="11.25">
      <c r="A73" s="75">
        <v>73</v>
      </c>
      <c r="B73" s="77"/>
      <c r="C73" s="77"/>
      <c r="D73" s="75">
        <f>IF($B73="","",VLOOKUP($B73,prezentace!$A$2:$B$269,2,"nepravda"))</f>
      </c>
      <c r="E73" s="75">
        <f>IF($B73="","",VLOOKUP($B73,prezentace!$A$2:$D$269,4,"nepravda"))</f>
      </c>
      <c r="F73" s="75">
        <f>IF($C73="","",VLOOKUP($C73,prezentace!$A$2:$B$269,2,"nepravda"))</f>
      </c>
      <c r="G73" s="75">
        <f>IF($C73="","",VLOOKUP($C73,prezentace!$A$2:$D$269,4,"nepravda"))</f>
      </c>
      <c r="H73" s="75">
        <f>IF(C73="","",VLOOKUP($B73,prezentace!$A$2:$E$269,5,"nepravda")+VLOOKUP($C73,prezentace!$A$2:$E$269,5))</f>
      </c>
    </row>
    <row r="74" spans="1:8" ht="11.25">
      <c r="A74" s="75">
        <v>74</v>
      </c>
      <c r="B74" s="77"/>
      <c r="C74" s="77"/>
      <c r="D74" s="75">
        <f>IF($B74="","",VLOOKUP($B74,prezentace!$A$2:$B$269,2,"nepravda"))</f>
      </c>
      <c r="E74" s="75">
        <f>IF($B74="","",VLOOKUP($B74,prezentace!$A$2:$D$269,4,"nepravda"))</f>
      </c>
      <c r="F74" s="75">
        <f>IF($C74="","",VLOOKUP($C74,prezentace!$A$2:$B$269,2,"nepravda"))</f>
      </c>
      <c r="G74" s="75">
        <f>IF($C74="","",VLOOKUP($C74,prezentace!$A$2:$D$269,4,"nepravda"))</f>
      </c>
      <c r="H74" s="75">
        <f>IF(C74="","",VLOOKUP($B74,prezentace!$A$2:$E$269,5,"nepravda")+VLOOKUP($C74,prezentace!$A$2:$E$269,5))</f>
      </c>
    </row>
    <row r="75" spans="1:8" ht="11.25">
      <c r="A75" s="75">
        <v>75</v>
      </c>
      <c r="B75" s="77"/>
      <c r="C75" s="77"/>
      <c r="D75" s="75">
        <f>IF($B75="","",VLOOKUP($B75,prezentace!$A$2:$B$269,2,"nepravda"))</f>
      </c>
      <c r="E75" s="75">
        <f>IF($B75="","",VLOOKUP($B75,prezentace!$A$2:$D$269,4,"nepravda"))</f>
      </c>
      <c r="F75" s="75">
        <f>IF($C75="","",VLOOKUP($C75,prezentace!$A$2:$B$269,2,"nepravda"))</f>
      </c>
      <c r="G75" s="75">
        <f>IF($C75="","",VLOOKUP($C75,prezentace!$A$2:$D$269,4,"nepravda"))</f>
      </c>
      <c r="H75" s="75">
        <f>IF(C75="","",VLOOKUP($B75,prezentace!$A$2:$E$269,5,"nepravda")+VLOOKUP($C75,prezentace!$A$2:$E$269,5))</f>
      </c>
    </row>
    <row r="76" spans="1:8" ht="11.25">
      <c r="A76" s="75">
        <v>76</v>
      </c>
      <c r="B76" s="77"/>
      <c r="C76" s="77"/>
      <c r="D76" s="75">
        <f>IF($B76="","",VLOOKUP($B76,prezentace!$A$2:$B$269,2,"nepravda"))</f>
      </c>
      <c r="E76" s="75">
        <f>IF($B76="","",VLOOKUP($B76,prezentace!$A$2:$D$269,4,"nepravda"))</f>
      </c>
      <c r="F76" s="75">
        <f>IF($C76="","",VLOOKUP($C76,prezentace!$A$2:$B$269,2,"nepravda"))</f>
      </c>
      <c r="G76" s="75">
        <f>IF($C76="","",VLOOKUP($C76,prezentace!$A$2:$D$269,4,"nepravda"))</f>
      </c>
      <c r="H76" s="75">
        <f>IF(C76="","",VLOOKUP($B76,prezentace!$A$2:$E$269,5,"nepravda")+VLOOKUP($C76,prezentace!$A$2:$E$269,5))</f>
      </c>
    </row>
    <row r="77" spans="1:8" ht="11.25">
      <c r="A77" s="75">
        <v>77</v>
      </c>
      <c r="B77" s="77"/>
      <c r="C77" s="77"/>
      <c r="D77" s="75">
        <f>IF($B77="","",VLOOKUP($B77,prezentace!$A$2:$B$269,2,"nepravda"))</f>
      </c>
      <c r="E77" s="75">
        <f>IF($B77="","",VLOOKUP($B77,prezentace!$A$2:$D$269,4,"nepravda"))</f>
      </c>
      <c r="F77" s="75">
        <f>IF($C77="","",VLOOKUP($C77,prezentace!$A$2:$B$269,2,"nepravda"))</f>
      </c>
      <c r="G77" s="75">
        <f>IF($C77="","",VLOOKUP($C77,prezentace!$A$2:$D$269,4,"nepravda"))</f>
      </c>
      <c r="H77" s="75">
        <f>IF(C77="","",VLOOKUP($B77,prezentace!$A$2:$E$269,5,"nepravda")+VLOOKUP($C77,prezentace!$A$2:$E$269,5))</f>
      </c>
    </row>
    <row r="78" spans="1:8" ht="11.25">
      <c r="A78" s="75">
        <v>78</v>
      </c>
      <c r="B78" s="77"/>
      <c r="C78" s="77"/>
      <c r="D78" s="75">
        <f>IF($B78="","",VLOOKUP($B78,prezentace!$A$2:$B$269,2,"nepravda"))</f>
      </c>
      <c r="E78" s="75">
        <f>IF($B78="","",VLOOKUP($B78,prezentace!$A$2:$D$269,4,"nepravda"))</f>
      </c>
      <c r="F78" s="75">
        <f>IF($C78="","",VLOOKUP($C78,prezentace!$A$2:$B$269,2,"nepravda"))</f>
      </c>
      <c r="G78" s="75">
        <f>IF($C78="","",VLOOKUP($C78,prezentace!$A$2:$D$269,4,"nepravda"))</f>
      </c>
      <c r="H78" s="75">
        <f>IF(C78="","",VLOOKUP($B78,prezentace!$A$2:$E$269,5,"nepravda")+VLOOKUP($C78,prezentace!$A$2:$E$269,5))</f>
      </c>
    </row>
    <row r="79" spans="1:8" ht="11.25">
      <c r="A79" s="75">
        <v>79</v>
      </c>
      <c r="B79" s="77"/>
      <c r="C79" s="77"/>
      <c r="D79" s="75">
        <f>IF($B79="","",VLOOKUP($B79,prezentace!$A$2:$B$269,2,"nepravda"))</f>
      </c>
      <c r="E79" s="75">
        <f>IF($B79="","",VLOOKUP($B79,prezentace!$A$2:$D$269,4,"nepravda"))</f>
      </c>
      <c r="F79" s="75">
        <f>IF($C79="","",VLOOKUP($C79,prezentace!$A$2:$B$269,2,"nepravda"))</f>
      </c>
      <c r="G79" s="75">
        <f>IF($C79="","",VLOOKUP($C79,prezentace!$A$2:$D$269,4,"nepravda"))</f>
      </c>
      <c r="H79" s="75">
        <f>IF(C79="","",VLOOKUP($B79,prezentace!$A$2:$E$269,5,"nepravda")+VLOOKUP($C79,prezentace!$A$2:$E$269,5))</f>
      </c>
    </row>
    <row r="80" spans="1:8" ht="11.25">
      <c r="A80" s="75">
        <v>80</v>
      </c>
      <c r="B80" s="77"/>
      <c r="C80" s="77"/>
      <c r="D80" s="75">
        <f>IF($B80="","",VLOOKUP($B80,prezentace!$A$2:$B$269,2,"nepravda"))</f>
      </c>
      <c r="E80" s="75">
        <f>IF($B80="","",VLOOKUP($B80,prezentace!$A$2:$D$269,4,"nepravda"))</f>
      </c>
      <c r="F80" s="75">
        <f>IF($C80="","",VLOOKUP($C80,prezentace!$A$2:$B$269,2,"nepravda"))</f>
      </c>
      <c r="G80" s="75">
        <f>IF($C80="","",VLOOKUP($C80,prezentace!$A$2:$D$269,4,"nepravda"))</f>
      </c>
      <c r="H80" s="75">
        <f>IF(C80="","",VLOOKUP($B80,prezentace!$A$2:$E$269,5,"nepravda")+VLOOKUP($C80,prezentace!$A$2:$E$269,5))</f>
      </c>
    </row>
    <row r="81" spans="1:8" ht="11.25">
      <c r="A81" s="75">
        <v>81</v>
      </c>
      <c r="B81" s="77"/>
      <c r="C81" s="77"/>
      <c r="D81" s="75">
        <f>IF($B81="","",VLOOKUP($B81,prezentace!$A$2:$B$269,2,"nepravda"))</f>
      </c>
      <c r="E81" s="75">
        <f>IF($B81="","",VLOOKUP($B81,prezentace!$A$2:$D$269,4,"nepravda"))</f>
      </c>
      <c r="F81" s="75">
        <f>IF($C81="","",VLOOKUP($C81,prezentace!$A$2:$B$269,2,"nepravda"))</f>
      </c>
      <c r="G81" s="75">
        <f>IF($C81="","",VLOOKUP($C81,prezentace!$A$2:$D$269,4,"nepravda"))</f>
      </c>
      <c r="H81" s="75">
        <f>IF(C81="","",VLOOKUP($B81,prezentace!$A$2:$E$269,5,"nepravda")+VLOOKUP($C81,prezentace!$A$2:$E$269,5))</f>
      </c>
    </row>
    <row r="82" spans="1:8" ht="11.25">
      <c r="A82" s="75">
        <v>82</v>
      </c>
      <c r="B82" s="77"/>
      <c r="C82" s="77"/>
      <c r="D82" s="75">
        <f>IF($B82="","",VLOOKUP($B82,prezentace!$A$2:$B$269,2,"nepravda"))</f>
      </c>
      <c r="E82" s="75">
        <f>IF($B82="","",VLOOKUP($B82,prezentace!$A$2:$D$269,4,"nepravda"))</f>
      </c>
      <c r="F82" s="75">
        <f>IF($C82="","",VLOOKUP($C82,prezentace!$A$2:$B$269,2,"nepravda"))</f>
      </c>
      <c r="G82" s="75">
        <f>IF($C82="","",VLOOKUP($C82,prezentace!$A$2:$D$269,4,"nepravda"))</f>
      </c>
      <c r="H82" s="75">
        <f>IF(C82="","",VLOOKUP($B82,prezentace!$A$2:$E$269,5,"nepravda")+VLOOKUP($C82,prezentace!$A$2:$E$269,5))</f>
      </c>
    </row>
    <row r="83" spans="1:8" ht="11.25">
      <c r="A83" s="75">
        <v>83</v>
      </c>
      <c r="B83" s="77"/>
      <c r="C83" s="77"/>
      <c r="D83" s="75">
        <f>IF($B83="","",VLOOKUP($B83,prezentace!$A$2:$B$269,2,"nepravda"))</f>
      </c>
      <c r="E83" s="75">
        <f>IF($B83="","",VLOOKUP($B83,prezentace!$A$2:$D$269,4,"nepravda"))</f>
      </c>
      <c r="F83" s="75">
        <f>IF($C83="","",VLOOKUP($C83,prezentace!$A$2:$B$269,2,"nepravda"))</f>
      </c>
      <c r="G83" s="75">
        <f>IF($C83="","",VLOOKUP($C83,prezentace!$A$2:$D$269,4,"nepravda"))</f>
      </c>
      <c r="H83" s="75">
        <f>IF(C83="","",VLOOKUP($B83,prezentace!$A$2:$E$269,5,"nepravda")+VLOOKUP($C83,prezentace!$A$2:$E$269,5))</f>
      </c>
    </row>
    <row r="84" spans="1:8" ht="11.25">
      <c r="A84" s="75">
        <v>84</v>
      </c>
      <c r="B84" s="77"/>
      <c r="C84" s="77"/>
      <c r="D84" s="75">
        <f>IF($B84="","",VLOOKUP($B84,prezentace!$A$2:$B$269,2,"nepravda"))</f>
      </c>
      <c r="E84" s="75">
        <f>IF($B84="","",VLOOKUP($B84,prezentace!$A$2:$D$269,4,"nepravda"))</f>
      </c>
      <c r="F84" s="75">
        <f>IF($C84="","",VLOOKUP($C84,prezentace!$A$2:$B$269,2,"nepravda"))</f>
      </c>
      <c r="G84" s="75">
        <f>IF($C84="","",VLOOKUP($C84,prezentace!$A$2:$D$269,4,"nepravda"))</f>
      </c>
      <c r="H84" s="75">
        <f>IF(C84="","",VLOOKUP($B84,prezentace!$A$2:$E$269,5,"nepravda")+VLOOKUP($C84,prezentace!$A$2:$E$269,5))</f>
      </c>
    </row>
    <row r="85" spans="1:8" ht="11.25">
      <c r="A85" s="75">
        <v>85</v>
      </c>
      <c r="B85" s="77"/>
      <c r="C85" s="77"/>
      <c r="D85" s="75">
        <f>IF($B85="","",VLOOKUP($B85,prezentace!$A$2:$B$269,2,"nepravda"))</f>
      </c>
      <c r="E85" s="75">
        <f>IF($B85="","",VLOOKUP($B85,prezentace!$A$2:$D$269,4,"nepravda"))</f>
      </c>
      <c r="F85" s="75">
        <f>IF($C85="","",VLOOKUP($C85,prezentace!$A$2:$B$269,2,"nepravda"))</f>
      </c>
      <c r="G85" s="75">
        <f>IF($C85="","",VLOOKUP($C85,prezentace!$A$2:$D$269,4,"nepravda"))</f>
      </c>
      <c r="H85" s="75">
        <f>IF(C85="","",VLOOKUP($B85,prezentace!$A$2:$E$269,5,"nepravda")+VLOOKUP($C85,prezentace!$A$2:$E$269,5))</f>
      </c>
    </row>
    <row r="86" spans="1:8" ht="11.25">
      <c r="A86" s="75">
        <v>86</v>
      </c>
      <c r="B86" s="77"/>
      <c r="C86" s="77"/>
      <c r="D86" s="75">
        <f>IF($B86="","",VLOOKUP($B86,prezentace!$A$2:$B$269,2,"nepravda"))</f>
      </c>
      <c r="E86" s="75">
        <f>IF($B86="","",VLOOKUP($B86,prezentace!$A$2:$D$269,4,"nepravda"))</f>
      </c>
      <c r="F86" s="75">
        <f>IF($C86="","",VLOOKUP($C86,prezentace!$A$2:$B$269,2,"nepravda"))</f>
      </c>
      <c r="G86" s="75">
        <f>IF($C86="","",VLOOKUP($C86,prezentace!$A$2:$D$269,4,"nepravda"))</f>
      </c>
      <c r="H86" s="75">
        <f>IF(C86="","",VLOOKUP($B86,prezentace!$A$2:$E$269,5,"nepravda")+VLOOKUP($C86,prezentace!$A$2:$E$269,5))</f>
      </c>
    </row>
    <row r="87" spans="1:8" ht="11.25">
      <c r="A87" s="75">
        <v>87</v>
      </c>
      <c r="B87" s="77"/>
      <c r="C87" s="77"/>
      <c r="D87" s="75">
        <f>IF($B87="","",VLOOKUP($B87,prezentace!$A$2:$B$269,2,"nepravda"))</f>
      </c>
      <c r="E87" s="75">
        <f>IF($B87="","",VLOOKUP($B87,prezentace!$A$2:$D$269,4,"nepravda"))</f>
      </c>
      <c r="F87" s="75">
        <f>IF($C87="","",VLOOKUP($C87,prezentace!$A$2:$B$269,2,"nepravda"))</f>
      </c>
      <c r="G87" s="75">
        <f>IF($C87="","",VLOOKUP($C87,prezentace!$A$2:$D$269,4,"nepravda"))</f>
      </c>
      <c r="H87" s="75">
        <f>IF(C87="","",VLOOKUP($B87,prezentace!$A$2:$E$269,5,"nepravda")+VLOOKUP($C87,prezentace!$A$2:$E$269,5))</f>
      </c>
    </row>
    <row r="88" spans="1:8" ht="11.25">
      <c r="A88" s="75">
        <v>88</v>
      </c>
      <c r="B88" s="77"/>
      <c r="C88" s="77"/>
      <c r="D88" s="75">
        <f>IF($B88="","",VLOOKUP($B88,prezentace!$A$2:$B$269,2,"nepravda"))</f>
      </c>
      <c r="E88" s="75">
        <f>IF($B88="","",VLOOKUP($B88,prezentace!$A$2:$D$269,4,"nepravda"))</f>
      </c>
      <c r="F88" s="75">
        <f>IF($C88="","",VLOOKUP($C88,prezentace!$A$2:$B$269,2,"nepravda"))</f>
      </c>
      <c r="G88" s="75">
        <f>IF($C88="","",VLOOKUP($C88,prezentace!$A$2:$D$269,4,"nepravda"))</f>
      </c>
      <c r="H88" s="75">
        <f>IF(C88="","",VLOOKUP($B88,prezentace!$A$2:$E$269,5,"nepravda")+VLOOKUP($C88,prezentace!$A$2:$E$269,5))</f>
      </c>
    </row>
    <row r="89" spans="1:8" ht="11.25">
      <c r="A89" s="75">
        <v>89</v>
      </c>
      <c r="B89" s="77"/>
      <c r="C89" s="77"/>
      <c r="D89" s="75">
        <f>IF($B89="","",VLOOKUP($B89,prezentace!$A$2:$B$269,2,"nepravda"))</f>
      </c>
      <c r="E89" s="75">
        <f>IF($B89="","",VLOOKUP($B89,prezentace!$A$2:$D$269,4,"nepravda"))</f>
      </c>
      <c r="F89" s="75">
        <f>IF($C89="","",VLOOKUP($C89,prezentace!$A$2:$B$269,2,"nepravda"))</f>
      </c>
      <c r="G89" s="75">
        <f>IF($C89="","",VLOOKUP($C89,prezentace!$A$2:$D$269,4,"nepravda"))</f>
      </c>
      <c r="H89" s="75">
        <f>IF(C89="","",VLOOKUP($B89,prezentace!$A$2:$E$269,5,"nepravda")+VLOOKUP($C89,prezentace!$A$2:$E$269,5))</f>
      </c>
    </row>
    <row r="90" spans="1:8" ht="11.25">
      <c r="A90" s="75">
        <v>90</v>
      </c>
      <c r="B90" s="77"/>
      <c r="C90" s="77"/>
      <c r="D90" s="75">
        <f>IF($B90="","",VLOOKUP($B90,prezentace!$A$2:$B$269,2,"nepravda"))</f>
      </c>
      <c r="E90" s="75">
        <f>IF($B90="","",VLOOKUP($B90,prezentace!$A$2:$D$269,4,"nepravda"))</f>
      </c>
      <c r="F90" s="75">
        <f>IF($C90="","",VLOOKUP($C90,prezentace!$A$2:$B$269,2,"nepravda"))</f>
      </c>
      <c r="G90" s="75">
        <f>IF($C90="","",VLOOKUP($C90,prezentace!$A$2:$D$269,4,"nepravda"))</f>
      </c>
      <c r="H90" s="75">
        <f>IF(C90="","",VLOOKUP($B90,prezentace!$A$2:$E$269,5,"nepravda")+VLOOKUP($C90,prezentace!$A$2:$E$269,5))</f>
      </c>
    </row>
    <row r="91" spans="1:8" ht="11.25">
      <c r="A91" s="75">
        <v>91</v>
      </c>
      <c r="B91" s="77"/>
      <c r="C91" s="77"/>
      <c r="D91" s="75">
        <f>IF($B91="","",VLOOKUP($B91,prezentace!$A$2:$B$269,2,"nepravda"))</f>
      </c>
      <c r="E91" s="75">
        <f>IF($B91="","",VLOOKUP($B91,prezentace!$A$2:$D$269,4,"nepravda"))</f>
      </c>
      <c r="F91" s="75">
        <f>IF($C91="","",VLOOKUP($C91,prezentace!$A$2:$B$269,2,"nepravda"))</f>
      </c>
      <c r="G91" s="75">
        <f>IF($C91="","",VLOOKUP($C91,prezentace!$A$2:$D$269,4,"nepravda"))</f>
      </c>
      <c r="H91" s="75">
        <f>IF(C91="","",VLOOKUP($B91,prezentace!$A$2:$E$269,5,"nepravda")+VLOOKUP($C91,prezentace!$A$2:$E$269,5))</f>
      </c>
    </row>
    <row r="92" spans="1:8" ht="11.25">
      <c r="A92" s="75">
        <v>92</v>
      </c>
      <c r="B92" s="77"/>
      <c r="C92" s="77"/>
      <c r="D92" s="75">
        <f>IF($B92="","",VLOOKUP($B92,prezentace!$A$2:$B$269,2,"nepravda"))</f>
      </c>
      <c r="E92" s="75">
        <f>IF($B92="","",VLOOKUP($B92,prezentace!$A$2:$D$269,4,"nepravda"))</f>
      </c>
      <c r="F92" s="75">
        <f>IF($C92="","",VLOOKUP($C92,prezentace!$A$2:$B$269,2,"nepravda"))</f>
      </c>
      <c r="G92" s="75">
        <f>IF($C92="","",VLOOKUP($C92,prezentace!$A$2:$D$269,4,"nepravda"))</f>
      </c>
      <c r="H92" s="75">
        <f>IF(C92="","",VLOOKUP($B92,prezentace!$A$2:$E$269,5,"nepravda")+VLOOKUP($C92,prezentace!$A$2:$E$269,5))</f>
      </c>
    </row>
    <row r="93" spans="1:8" ht="11.25">
      <c r="A93" s="75">
        <v>93</v>
      </c>
      <c r="B93" s="77"/>
      <c r="C93" s="77"/>
      <c r="D93" s="75">
        <f>IF($B93="","",VLOOKUP($B93,prezentace!$A$2:$B$269,2,"nepravda"))</f>
      </c>
      <c r="E93" s="75">
        <f>IF($B93="","",VLOOKUP($B93,prezentace!$A$2:$D$269,4,"nepravda"))</f>
      </c>
      <c r="F93" s="75">
        <f>IF($C93="","",VLOOKUP($C93,prezentace!$A$2:$B$269,2,"nepravda"))</f>
      </c>
      <c r="G93" s="75">
        <f>IF($C93="","",VLOOKUP($C93,prezentace!$A$2:$D$269,4,"nepravda"))</f>
      </c>
      <c r="H93" s="75">
        <f>IF(C93="","",VLOOKUP($B93,prezentace!$A$2:$E$269,5,"nepravda")+VLOOKUP($C93,prezentace!$A$2:$E$269,5))</f>
      </c>
    </row>
    <row r="94" spans="1:8" ht="11.25">
      <c r="A94" s="75">
        <v>94</v>
      </c>
      <c r="B94" s="77"/>
      <c r="C94" s="77"/>
      <c r="D94" s="75">
        <f>IF($B94="","",VLOOKUP($B94,prezentace!$A$2:$B$269,2,"nepravda"))</f>
      </c>
      <c r="E94" s="75">
        <f>IF($B94="","",VLOOKUP($B94,prezentace!$A$2:$D$269,4,"nepravda"))</f>
      </c>
      <c r="F94" s="75">
        <f>IF($C94="","",VLOOKUP($C94,prezentace!$A$2:$B$269,2,"nepravda"))</f>
      </c>
      <c r="G94" s="75">
        <f>IF($C94="","",VLOOKUP($C94,prezentace!$A$2:$D$269,4,"nepravda"))</f>
      </c>
      <c r="H94" s="75">
        <f>IF(C94="","",VLOOKUP($B94,prezentace!$A$2:$E$269,5,"nepravda")+VLOOKUP($C94,prezentace!$A$2:$E$269,5))</f>
      </c>
    </row>
    <row r="95" spans="1:8" ht="11.25">
      <c r="A95" s="75">
        <v>95</v>
      </c>
      <c r="B95" s="77"/>
      <c r="C95" s="77"/>
      <c r="D95" s="75">
        <f>IF($B95="","",VLOOKUP($B95,prezentace!$A$2:$B$269,2,"nepravda"))</f>
      </c>
      <c r="E95" s="75">
        <f>IF($B95="","",VLOOKUP($B95,prezentace!$A$2:$D$269,4,"nepravda"))</f>
      </c>
      <c r="F95" s="75">
        <f>IF($C95="","",VLOOKUP($C95,prezentace!$A$2:$B$269,2,"nepravda"))</f>
      </c>
      <c r="G95" s="75">
        <f>IF($C95="","",VLOOKUP($C95,prezentace!$A$2:$D$269,4,"nepravda"))</f>
      </c>
      <c r="H95" s="75">
        <f>IF(C95="","",VLOOKUP($B95,prezentace!$A$2:$E$269,5,"nepravda")+VLOOKUP($C95,prezentace!$A$2:$E$269,5))</f>
      </c>
    </row>
    <row r="96" spans="1:8" ht="11.25">
      <c r="A96" s="75">
        <v>96</v>
      </c>
      <c r="B96" s="77"/>
      <c r="C96" s="77"/>
      <c r="D96" s="75">
        <f>IF($B96="","",VLOOKUP($B96,prezentace!$A$2:$B$269,2,"nepravda"))</f>
      </c>
      <c r="E96" s="75">
        <f>IF($B96="","",VLOOKUP($B96,prezentace!$A$2:$D$269,4,"nepravda"))</f>
      </c>
      <c r="F96" s="75">
        <f>IF($C96="","",VLOOKUP($C96,prezentace!$A$2:$B$269,2,"nepravda"))</f>
      </c>
      <c r="G96" s="75">
        <f>IF($C96="","",VLOOKUP($C96,prezentace!$A$2:$D$269,4,"nepravda"))</f>
      </c>
      <c r="H96" s="75">
        <f>IF(C96="","",VLOOKUP($B96,prezentace!$A$2:$E$269,5,"nepravda")+VLOOKUP($C96,prezentace!$A$2:$E$269,5))</f>
      </c>
    </row>
    <row r="97" spans="1:8" ht="11.25">
      <c r="A97" s="75">
        <v>97</v>
      </c>
      <c r="B97" s="77"/>
      <c r="C97" s="77"/>
      <c r="D97" s="75">
        <f>IF($B97="","",VLOOKUP($B97,prezentace!$A$2:$B$269,2,"nepravda"))</f>
      </c>
      <c r="E97" s="75">
        <f>IF($B97="","",VLOOKUP($B97,prezentace!$A$2:$D$269,4,"nepravda"))</f>
      </c>
      <c r="F97" s="75">
        <f>IF($C97="","",VLOOKUP($C97,prezentace!$A$2:$B$269,2,"nepravda"))</f>
      </c>
      <c r="G97" s="75">
        <f>IF($C97="","",VLOOKUP($C97,prezentace!$A$2:$D$269,4,"nepravda"))</f>
      </c>
      <c r="H97" s="75">
        <f>IF(C97="","",VLOOKUP($B97,prezentace!$A$2:$E$269,5,"nepravda")+VLOOKUP($C97,prezentace!$A$2:$E$269,5))</f>
      </c>
    </row>
    <row r="98" spans="1:8" ht="11.25">
      <c r="A98" s="75">
        <v>98</v>
      </c>
      <c r="B98" s="77"/>
      <c r="C98" s="77"/>
      <c r="D98" s="75">
        <f>IF($B98="","",VLOOKUP($B98,prezentace!$A$2:$B$269,2,"nepravda"))</f>
      </c>
      <c r="E98" s="75">
        <f>IF($B98="","",VLOOKUP($B98,prezentace!$A$2:$D$269,4,"nepravda"))</f>
      </c>
      <c r="F98" s="75">
        <f>IF($C98="","",VLOOKUP($C98,prezentace!$A$2:$B$269,2,"nepravda"))</f>
      </c>
      <c r="G98" s="75">
        <f>IF($C98="","",VLOOKUP($C98,prezentace!$A$2:$D$269,4,"nepravda"))</f>
      </c>
      <c r="H98" s="75">
        <f>IF(C98="","",VLOOKUP($B98,prezentace!$A$2:$E$269,5,"nepravda")+VLOOKUP($C98,prezentace!$A$2:$E$269,5))</f>
      </c>
    </row>
    <row r="99" spans="1:8" ht="11.25">
      <c r="A99" s="75">
        <v>99</v>
      </c>
      <c r="B99" s="77"/>
      <c r="C99" s="77"/>
      <c r="D99" s="75">
        <f>IF($B99="","",VLOOKUP($B99,prezentace!$A$2:$B$269,2,"nepravda"))</f>
      </c>
      <c r="E99" s="75">
        <f>IF($B99="","",VLOOKUP($B99,prezentace!$A$2:$D$269,4,"nepravda"))</f>
      </c>
      <c r="F99" s="75">
        <f>IF($C99="","",VLOOKUP($C99,prezentace!$A$2:$B$269,2,"nepravda"))</f>
      </c>
      <c r="G99" s="75">
        <f>IF($C99="","",VLOOKUP($C99,prezentace!$A$2:$D$269,4,"nepravda"))</f>
      </c>
      <c r="H99" s="75">
        <f>IF(C99="","",VLOOKUP($B99,prezentace!$A$2:$E$269,5,"nepravda")+VLOOKUP($C99,prezentace!$A$2:$E$269,5))</f>
      </c>
    </row>
    <row r="100" spans="1:8" ht="11.25">
      <c r="A100" s="75">
        <v>100</v>
      </c>
      <c r="B100" s="77"/>
      <c r="C100" s="77"/>
      <c r="D100" s="75">
        <f>IF($B100="","",VLOOKUP($B100,prezentace!$A$2:$B$269,2,"nepravda"))</f>
      </c>
      <c r="E100" s="75">
        <f>IF($B100="","",VLOOKUP($B100,prezentace!$A$2:$D$269,4,"nepravda"))</f>
      </c>
      <c r="F100" s="75">
        <f>IF($C100="","",VLOOKUP($C100,prezentace!$A$2:$B$269,2,"nepravda"))</f>
      </c>
      <c r="G100" s="75">
        <f>IF($C100="","",VLOOKUP($C100,prezentace!$A$2:$D$269,4,"nepravda"))</f>
      </c>
      <c r="H100" s="75">
        <f>IF(C100="","",VLOOKUP($B100,prezentace!$A$2:$E$269,5,"nepravda")+VLOOKUP($C100,prezentace!$A$2:$E$269,5))</f>
      </c>
    </row>
    <row r="101" spans="1:8" ht="11.25">
      <c r="A101" s="75">
        <v>101</v>
      </c>
      <c r="B101" s="77"/>
      <c r="C101" s="77"/>
      <c r="D101" s="75">
        <f>IF($B101="","",VLOOKUP($B101,prezentace!$A$2:$B$269,2,"nepravda"))</f>
      </c>
      <c r="E101" s="75">
        <f>IF($B101="","",VLOOKUP($B101,prezentace!$A$2:$D$269,4,"nepravda"))</f>
      </c>
      <c r="F101" s="75">
        <f>IF($C101="","",VLOOKUP($C101,prezentace!$A$2:$B$269,2,"nepravda"))</f>
      </c>
      <c r="G101" s="75">
        <f>IF($C101="","",VLOOKUP($C101,prezentace!$A$2:$D$269,4,"nepravda"))</f>
      </c>
      <c r="H101" s="75">
        <f>IF(C101="","",VLOOKUP($B101,prezentace!$A$2:$E$269,5,"nepravda")+VLOOKUP($C101,prezentace!$A$2:$E$269,5))</f>
      </c>
    </row>
    <row r="102" spans="1:8" ht="11.25">
      <c r="A102" s="75">
        <v>102</v>
      </c>
      <c r="B102" s="77"/>
      <c r="C102" s="77"/>
      <c r="D102" s="75">
        <f>IF($B102="","",VLOOKUP($B102,prezentace!$A$2:$B$269,2,"nepravda"))</f>
      </c>
      <c r="E102" s="75">
        <f>IF($B102="","",VLOOKUP($B102,prezentace!$A$2:$D$269,4,"nepravda"))</f>
      </c>
      <c r="F102" s="75">
        <f>IF($C102="","",VLOOKUP($C102,prezentace!$A$2:$B$269,2,"nepravda"))</f>
      </c>
      <c r="G102" s="75">
        <f>IF($C102="","",VLOOKUP($C102,prezentace!$A$2:$D$269,4,"nepravda"))</f>
      </c>
      <c r="H102" s="75">
        <f>IF(C102="","",VLOOKUP($B102,prezentace!$A$2:$E$269,5,"nepravda")+VLOOKUP($C102,prezentace!$A$2:$E$269,5))</f>
      </c>
    </row>
    <row r="103" spans="1:8" ht="11.25">
      <c r="A103" s="75">
        <v>103</v>
      </c>
      <c r="B103" s="77"/>
      <c r="C103" s="77"/>
      <c r="D103" s="75">
        <f>IF($B103="","",VLOOKUP($B103,prezentace!$A$2:$B$269,2,"nepravda"))</f>
      </c>
      <c r="E103" s="75">
        <f>IF($B103="","",VLOOKUP($B103,prezentace!$A$2:$D$269,4,"nepravda"))</f>
      </c>
      <c r="F103" s="75">
        <f>IF($C103="","",VLOOKUP($C103,prezentace!$A$2:$B$269,2,"nepravda"))</f>
      </c>
      <c r="G103" s="75">
        <f>IF($C103="","",VLOOKUP($C103,prezentace!$A$2:$D$269,4,"nepravda"))</f>
      </c>
      <c r="H103" s="75">
        <f>IF(C103="","",VLOOKUP($B103,prezentace!$A$2:$E$269,5,"nepravda")+VLOOKUP($C103,prezentace!$A$2:$E$269,5))</f>
      </c>
    </row>
    <row r="104" spans="1:8" ht="11.25">
      <c r="A104" s="75">
        <v>104</v>
      </c>
      <c r="B104" s="77"/>
      <c r="C104" s="77"/>
      <c r="D104" s="75">
        <f>IF($B104="","",VLOOKUP($B104,prezentace!$A$2:$B$269,2,"nepravda"))</f>
      </c>
      <c r="E104" s="75">
        <f>IF($B104="","",VLOOKUP($B104,prezentace!$A$2:$D$269,4,"nepravda"))</f>
      </c>
      <c r="F104" s="75">
        <f>IF($C104="","",VLOOKUP($C104,prezentace!$A$2:$B$269,2,"nepravda"))</f>
      </c>
      <c r="G104" s="75">
        <f>IF($C104="","",VLOOKUP($C104,prezentace!$A$2:$D$269,4,"nepravda"))</f>
      </c>
      <c r="H104" s="75">
        <f>IF(C104="","",VLOOKUP($B104,prezentace!$A$2:$E$269,5,"nepravda")+VLOOKUP($C104,prezentace!$A$2:$E$269,5))</f>
      </c>
    </row>
    <row r="105" spans="1:8" ht="11.25">
      <c r="A105" s="75">
        <v>105</v>
      </c>
      <c r="B105" s="77"/>
      <c r="C105" s="77"/>
      <c r="D105" s="75">
        <f>IF($B105="","",VLOOKUP($B105,prezentace!$A$2:$B$269,2,"nepravda"))</f>
      </c>
      <c r="E105" s="75">
        <f>IF($B105="","",VLOOKUP($B105,prezentace!$A$2:$D$269,4,"nepravda"))</f>
      </c>
      <c r="F105" s="75">
        <f>IF($C105="","",VLOOKUP($C105,prezentace!$A$2:$B$269,2,"nepravda"))</f>
      </c>
      <c r="G105" s="75">
        <f>IF($C105="","",VLOOKUP($C105,prezentace!$A$2:$D$269,4,"nepravda"))</f>
      </c>
      <c r="H105" s="75">
        <f>IF(C105="","",VLOOKUP($B105,prezentace!$A$2:$E$269,5,"nepravda")+VLOOKUP($C105,prezentace!$A$2:$E$269,5))</f>
      </c>
    </row>
    <row r="106" spans="1:8" ht="11.25">
      <c r="A106" s="75">
        <v>106</v>
      </c>
      <c r="B106" s="77"/>
      <c r="C106" s="77"/>
      <c r="D106" s="75">
        <f>IF($B106="","",VLOOKUP($B106,prezentace!$A$2:$B$269,2,"nepravda"))</f>
      </c>
      <c r="E106" s="75">
        <f>IF($B106="","",VLOOKUP($B106,prezentace!$A$2:$D$269,4,"nepravda"))</f>
      </c>
      <c r="F106" s="75">
        <f>IF($C106="","",VLOOKUP($C106,prezentace!$A$2:$B$269,2,"nepravda"))</f>
      </c>
      <c r="G106" s="75">
        <f>IF($C106="","",VLOOKUP($C106,prezentace!$A$2:$D$269,4,"nepravda"))</f>
      </c>
      <c r="H106" s="75">
        <f>IF(C106="","",VLOOKUP($B106,prezentace!$A$2:$E$269,5,"nepravda")+VLOOKUP($C106,prezentace!$A$2:$E$269,5))</f>
      </c>
    </row>
    <row r="107" spans="1:8" ht="11.25">
      <c r="A107" s="75">
        <v>107</v>
      </c>
      <c r="B107" s="77"/>
      <c r="C107" s="77"/>
      <c r="D107" s="75">
        <f>IF($B107="","",VLOOKUP($B107,prezentace!$A$2:$B$269,2,"nepravda"))</f>
      </c>
      <c r="E107" s="75">
        <f>IF($B107="","",VLOOKUP($B107,prezentace!$A$2:$D$269,4,"nepravda"))</f>
      </c>
      <c r="F107" s="75">
        <f>IF($C107="","",VLOOKUP($C107,prezentace!$A$2:$B$269,2,"nepravda"))</f>
      </c>
      <c r="G107" s="75">
        <f>IF($C107="","",VLOOKUP($C107,prezentace!$A$2:$D$269,4,"nepravda"))</f>
      </c>
      <c r="H107" s="75">
        <f>IF(C107="","",VLOOKUP($B107,prezentace!$A$2:$E$269,5,"nepravda")+VLOOKUP($C107,prezentace!$A$2:$E$269,5))</f>
      </c>
    </row>
    <row r="108" spans="1:8" ht="11.25">
      <c r="A108" s="75">
        <v>108</v>
      </c>
      <c r="B108" s="77"/>
      <c r="C108" s="77"/>
      <c r="D108" s="75">
        <f>IF($B108="","",VLOOKUP($B108,prezentace!$A$2:$B$269,2,"nepravda"))</f>
      </c>
      <c r="E108" s="75">
        <f>IF($B108="","",VLOOKUP($B108,prezentace!$A$2:$D$269,4,"nepravda"))</f>
      </c>
      <c r="F108" s="75">
        <f>IF($C108="","",VLOOKUP($C108,prezentace!$A$2:$B$269,2,"nepravda"))</f>
      </c>
      <c r="G108" s="75">
        <f>IF($C108="","",VLOOKUP($C108,prezentace!$A$2:$D$269,4,"nepravda"))</f>
      </c>
      <c r="H108" s="75">
        <f>IF(C108="","",VLOOKUP($B108,prezentace!$A$2:$E$269,5,"nepravda")+VLOOKUP($C108,prezentace!$A$2:$E$269,5))</f>
      </c>
    </row>
    <row r="109" spans="1:8" ht="11.25">
      <c r="A109" s="75">
        <v>109</v>
      </c>
      <c r="B109" s="77"/>
      <c r="C109" s="77"/>
      <c r="D109" s="75">
        <f>IF($B109="","",VLOOKUP($B109,prezentace!$A$2:$B$269,2,"nepravda"))</f>
      </c>
      <c r="E109" s="75">
        <f>IF($B109="","",VLOOKUP($B109,prezentace!$A$2:$D$269,4,"nepravda"))</f>
      </c>
      <c r="F109" s="75">
        <f>IF($C109="","",VLOOKUP($C109,prezentace!$A$2:$B$269,2,"nepravda"))</f>
      </c>
      <c r="G109" s="75">
        <f>IF($C109="","",VLOOKUP($C109,prezentace!$A$2:$D$269,4,"nepravda"))</f>
      </c>
      <c r="H109" s="75">
        <f>IF(C109="","",VLOOKUP($B109,prezentace!$A$2:$E$269,5,"nepravda")+VLOOKUP($C109,prezentace!$A$2:$E$269,5))</f>
      </c>
    </row>
    <row r="110" spans="1:8" ht="11.25">
      <c r="A110" s="75">
        <v>110</v>
      </c>
      <c r="B110" s="77"/>
      <c r="C110" s="77"/>
      <c r="D110" s="75">
        <f>IF($B110="","",VLOOKUP($B110,prezentace!$A$2:$B$269,2,"nepravda"))</f>
      </c>
      <c r="E110" s="75">
        <f>IF($B110="","",VLOOKUP($B110,prezentace!$A$2:$D$269,4,"nepravda"))</f>
      </c>
      <c r="F110" s="75">
        <f>IF($C110="","",VLOOKUP($C110,prezentace!$A$2:$B$269,2,"nepravda"))</f>
      </c>
      <c r="G110" s="75">
        <f>IF($C110="","",VLOOKUP($C110,prezentace!$A$2:$D$269,4,"nepravda"))</f>
      </c>
      <c r="H110" s="75">
        <f>IF(C110="","",VLOOKUP($B110,prezentace!$A$2:$E$269,5,"nepravda")+VLOOKUP($C110,prezentace!$A$2:$E$269,5))</f>
      </c>
    </row>
    <row r="111" spans="1:8" ht="11.25">
      <c r="A111" s="75">
        <v>111</v>
      </c>
      <c r="B111" s="77"/>
      <c r="C111" s="77"/>
      <c r="D111" s="75">
        <f>IF($B111="","",VLOOKUP($B111,prezentace!$A$2:$B$269,2,"nepravda"))</f>
      </c>
      <c r="E111" s="75">
        <f>IF($B111="","",VLOOKUP($B111,prezentace!$A$2:$D$269,4,"nepravda"))</f>
      </c>
      <c r="F111" s="75">
        <f>IF($C111="","",VLOOKUP($C111,prezentace!$A$2:$B$269,2,"nepravda"))</f>
      </c>
      <c r="G111" s="75">
        <f>IF($C111="","",VLOOKUP($C111,prezentace!$A$2:$D$269,4,"nepravda"))</f>
      </c>
      <c r="H111" s="75">
        <f>IF(C111="","",VLOOKUP($B111,prezentace!$A$2:$E$269,5,"nepravda")+VLOOKUP($C111,prezentace!$A$2:$E$269,5))</f>
      </c>
    </row>
    <row r="112" spans="1:8" ht="11.25">
      <c r="A112" s="75">
        <v>112</v>
      </c>
      <c r="B112" s="77"/>
      <c r="C112" s="77"/>
      <c r="D112" s="75">
        <f>IF($B112="","",VLOOKUP($B112,prezentace!$A$2:$B$269,2,"nepravda"))</f>
      </c>
      <c r="E112" s="75">
        <f>IF($B112="","",VLOOKUP($B112,prezentace!$A$2:$D$269,4,"nepravda"))</f>
      </c>
      <c r="F112" s="75">
        <f>IF($C112="","",VLOOKUP($C112,prezentace!$A$2:$B$269,2,"nepravda"))</f>
      </c>
      <c r="G112" s="75">
        <f>IF($C112="","",VLOOKUP($C112,prezentace!$A$2:$D$269,4,"nepravda"))</f>
      </c>
      <c r="H112" s="75">
        <f>IF(C112="","",VLOOKUP($B112,prezentace!$A$2:$E$269,5,"nepravda")+VLOOKUP($C112,prezentace!$A$2:$E$269,5))</f>
      </c>
    </row>
    <row r="113" spans="1:8" ht="11.25">
      <c r="A113" s="75">
        <v>113</v>
      </c>
      <c r="B113" s="77"/>
      <c r="C113" s="77"/>
      <c r="D113" s="75">
        <f>IF($B113="","",VLOOKUP($B113,prezentace!$A$2:$B$269,2,"nepravda"))</f>
      </c>
      <c r="E113" s="75">
        <f>IF($B113="","",VLOOKUP($B113,prezentace!$A$2:$D$269,4,"nepravda"))</f>
      </c>
      <c r="F113" s="75">
        <f>IF($C113="","",VLOOKUP($C113,prezentace!$A$2:$B$269,2,"nepravda"))</f>
      </c>
      <c r="G113" s="75">
        <f>IF($C113="","",VLOOKUP($C113,prezentace!$A$2:$D$269,4,"nepravda"))</f>
      </c>
      <c r="H113" s="75">
        <f>IF(C113="","",VLOOKUP($B113,prezentace!$A$2:$E$269,5,"nepravda")+VLOOKUP($C113,prezentace!$A$2:$E$269,5))</f>
      </c>
    </row>
    <row r="114" spans="1:8" ht="11.25">
      <c r="A114" s="75">
        <v>114</v>
      </c>
      <c r="B114" s="77"/>
      <c r="C114" s="77"/>
      <c r="D114" s="75">
        <f>IF($B114="","",VLOOKUP($B114,prezentace!$A$2:$B$269,2,"nepravda"))</f>
      </c>
      <c r="E114" s="75">
        <f>IF($B114="","",VLOOKUP($B114,prezentace!$A$2:$D$269,4,"nepravda"))</f>
      </c>
      <c r="F114" s="75">
        <f>IF($C114="","",VLOOKUP($C114,prezentace!$A$2:$B$269,2,"nepravda"))</f>
      </c>
      <c r="G114" s="75">
        <f>IF($C114="","",VLOOKUP($C114,prezentace!$A$2:$D$269,4,"nepravda"))</f>
      </c>
      <c r="H114" s="75">
        <f>IF(C114="","",VLOOKUP($B114,prezentace!$A$2:$E$269,5,"nepravda")+VLOOKUP($C114,prezentace!$A$2:$E$269,5))</f>
      </c>
    </row>
    <row r="115" spans="1:8" ht="11.25">
      <c r="A115" s="75">
        <v>115</v>
      </c>
      <c r="B115" s="77"/>
      <c r="C115" s="77"/>
      <c r="D115" s="75">
        <f>IF($B115="","",VLOOKUP($B115,prezentace!$A$2:$B$269,2,"nepravda"))</f>
      </c>
      <c r="E115" s="75">
        <f>IF($B115="","",VLOOKUP($B115,prezentace!$A$2:$D$269,4,"nepravda"))</f>
      </c>
      <c r="F115" s="75">
        <f>IF($C115="","",VLOOKUP($C115,prezentace!$A$2:$B$269,2,"nepravda"))</f>
      </c>
      <c r="G115" s="75">
        <f>IF($C115="","",VLOOKUP($C115,prezentace!$A$2:$D$269,4,"nepravda"))</f>
      </c>
      <c r="H115" s="75">
        <f>IF(C115="","",VLOOKUP($B115,prezentace!$A$2:$E$269,5,"nepravda")+VLOOKUP($C115,prezentace!$A$2:$E$269,5))</f>
      </c>
    </row>
    <row r="116" spans="1:8" ht="11.25">
      <c r="A116" s="75">
        <v>116</v>
      </c>
      <c r="B116" s="77"/>
      <c r="C116" s="77"/>
      <c r="D116" s="75">
        <f>IF($B116="","",VLOOKUP($B116,prezentace!$A$2:$B$269,2,"nepravda"))</f>
      </c>
      <c r="E116" s="75">
        <f>IF($B116="","",VLOOKUP($B116,prezentace!$A$2:$D$269,4,"nepravda"))</f>
      </c>
      <c r="F116" s="75">
        <f>IF($C116="","",VLOOKUP($C116,prezentace!$A$2:$B$269,2,"nepravda"))</f>
      </c>
      <c r="G116" s="75">
        <f>IF($C116="","",VLOOKUP($C116,prezentace!$A$2:$D$269,4,"nepravda"))</f>
      </c>
      <c r="H116" s="75">
        <f>IF(C116="","",VLOOKUP($B116,prezentace!$A$2:$E$269,5,"nepravda")+VLOOKUP($C116,prezentace!$A$2:$E$269,5))</f>
      </c>
    </row>
    <row r="117" spans="1:8" ht="11.25">
      <c r="A117" s="75">
        <v>117</v>
      </c>
      <c r="B117" s="77"/>
      <c r="C117" s="77"/>
      <c r="D117" s="75">
        <f>IF($B117="","",VLOOKUP($B117,prezentace!$A$2:$B$269,2,"nepravda"))</f>
      </c>
      <c r="E117" s="75">
        <f>IF($B117="","",VLOOKUP($B117,prezentace!$A$2:$D$269,4,"nepravda"))</f>
      </c>
      <c r="F117" s="75">
        <f>IF($C117="","",VLOOKUP($C117,prezentace!$A$2:$B$269,2,"nepravda"))</f>
      </c>
      <c r="G117" s="75">
        <f>IF($C117="","",VLOOKUP($C117,prezentace!$A$2:$D$269,4,"nepravda"))</f>
      </c>
      <c r="H117" s="75">
        <f>IF(C117="","",VLOOKUP($B117,prezentace!$A$2:$E$269,5,"nepravda")+VLOOKUP($C117,prezentace!$A$2:$E$269,5))</f>
      </c>
    </row>
    <row r="118" spans="1:8" ht="11.25">
      <c r="A118" s="75">
        <v>118</v>
      </c>
      <c r="B118" s="77"/>
      <c r="C118" s="77"/>
      <c r="D118" s="75">
        <f>IF($B118="","",VLOOKUP($B118,prezentace!$A$2:$B$269,2,"nepravda"))</f>
      </c>
      <c r="E118" s="75">
        <f>IF($B118="","",VLOOKUP($B118,prezentace!$A$2:$D$269,4,"nepravda"))</f>
      </c>
      <c r="F118" s="75">
        <f>IF($C118="","",VLOOKUP($C118,prezentace!$A$2:$B$269,2,"nepravda"))</f>
      </c>
      <c r="G118" s="75">
        <f>IF($C118="","",VLOOKUP($C118,prezentace!$A$2:$D$269,4,"nepravda"))</f>
      </c>
      <c r="H118" s="75">
        <f>IF(C118="","",VLOOKUP($B118,prezentace!$A$2:$E$269,5,"nepravda")+VLOOKUP($C118,prezentace!$A$2:$E$269,5))</f>
      </c>
    </row>
    <row r="119" spans="1:8" ht="11.25">
      <c r="A119" s="75">
        <v>119</v>
      </c>
      <c r="B119" s="77"/>
      <c r="C119" s="77"/>
      <c r="D119" s="75">
        <f>IF($B119="","",VLOOKUP($B119,prezentace!$A$2:$B$269,2,"nepravda"))</f>
      </c>
      <c r="E119" s="75">
        <f>IF($B119="","",VLOOKUP($B119,prezentace!$A$2:$D$269,4,"nepravda"))</f>
      </c>
      <c r="F119" s="75">
        <f>IF($C119="","",VLOOKUP($C119,prezentace!$A$2:$B$269,2,"nepravda"))</f>
      </c>
      <c r="G119" s="75">
        <f>IF($C119="","",VLOOKUP($C119,prezentace!$A$2:$D$269,4,"nepravda"))</f>
      </c>
      <c r="H119" s="75">
        <f>IF(C119="","",VLOOKUP($B119,prezentace!$A$2:$E$269,5,"nepravda")+VLOOKUP($C119,prezentace!$A$2:$E$269,5))</f>
      </c>
    </row>
    <row r="120" spans="1:8" ht="11.25">
      <c r="A120" s="75">
        <v>120</v>
      </c>
      <c r="B120" s="77"/>
      <c r="C120" s="77"/>
      <c r="D120" s="75">
        <f>IF($B120="","",VLOOKUP($B120,prezentace!$A$2:$B$269,2,"nepravda"))</f>
      </c>
      <c r="E120" s="75">
        <f>IF($B120="","",VLOOKUP($B120,prezentace!$A$2:$D$269,4,"nepravda"))</f>
      </c>
      <c r="F120" s="75">
        <f>IF($C120="","",VLOOKUP($C120,prezentace!$A$2:$B$269,2,"nepravda"))</f>
      </c>
      <c r="G120" s="75">
        <f>IF($C120="","",VLOOKUP($C120,prezentace!$A$2:$D$269,4,"nepravda"))</f>
      </c>
      <c r="H120" s="75">
        <f>IF(C120="","",VLOOKUP($B120,prezentace!$A$2:$E$269,5,"nepravda")+VLOOKUP($C120,prezentace!$A$2:$E$269,5))</f>
      </c>
    </row>
    <row r="121" spans="1:8" ht="11.25">
      <c r="A121" s="75">
        <v>121</v>
      </c>
      <c r="B121" s="77"/>
      <c r="C121" s="77"/>
      <c r="D121" s="75">
        <f>IF($B121="","",VLOOKUP($B121,prezentace!$A$2:$B$269,2,"nepravda"))</f>
      </c>
      <c r="E121" s="75">
        <f>IF($B121="","",VLOOKUP($B121,prezentace!$A$2:$D$269,4,"nepravda"))</f>
      </c>
      <c r="F121" s="75">
        <f>IF($C121="","",VLOOKUP($C121,prezentace!$A$2:$B$269,2,"nepravda"))</f>
      </c>
      <c r="G121" s="75">
        <f>IF($C121="","",VLOOKUP($C121,prezentace!$A$2:$D$269,4,"nepravda"))</f>
      </c>
      <c r="H121" s="75">
        <f>IF(C121="","",VLOOKUP($B121,prezentace!$A$2:$E$269,5,"nepravda")+VLOOKUP($C121,prezentace!$A$2:$E$269,5))</f>
      </c>
    </row>
    <row r="122" spans="1:8" ht="11.25">
      <c r="A122" s="75">
        <v>122</v>
      </c>
      <c r="B122" s="77"/>
      <c r="C122" s="77"/>
      <c r="D122" s="75">
        <f>IF($B122="","",VLOOKUP($B122,prezentace!$A$2:$B$269,2,"nepravda"))</f>
      </c>
      <c r="E122" s="75">
        <f>IF($B122="","",VLOOKUP($B122,prezentace!$A$2:$D$269,4,"nepravda"))</f>
      </c>
      <c r="F122" s="75">
        <f>IF($C122="","",VLOOKUP($C122,prezentace!$A$2:$B$269,2,"nepravda"))</f>
      </c>
      <c r="G122" s="75">
        <f>IF($C122="","",VLOOKUP($C122,prezentace!$A$2:$D$269,4,"nepravda"))</f>
      </c>
      <c r="H122" s="75">
        <f>IF(C122="","",VLOOKUP($B122,prezentace!$A$2:$E$269,5,"nepravda")+VLOOKUP($C122,prezentace!$A$2:$E$269,5))</f>
      </c>
    </row>
    <row r="123" spans="1:8" ht="11.25">
      <c r="A123" s="75">
        <v>123</v>
      </c>
      <c r="B123" s="77"/>
      <c r="C123" s="77"/>
      <c r="D123" s="75">
        <f>IF($B123="","",VLOOKUP($B123,prezentace!$A$2:$B$269,2,"nepravda"))</f>
      </c>
      <c r="E123" s="75">
        <f>IF($B123="","",VLOOKUP($B123,prezentace!$A$2:$D$269,4,"nepravda"))</f>
      </c>
      <c r="F123" s="75">
        <f>IF($C123="","",VLOOKUP($C123,prezentace!$A$2:$B$269,2,"nepravda"))</f>
      </c>
      <c r="G123" s="75">
        <f>IF($C123="","",VLOOKUP($C123,prezentace!$A$2:$D$269,4,"nepravda"))</f>
      </c>
      <c r="H123" s="75">
        <f>IF(C123="","",VLOOKUP($B123,prezentace!$A$2:$E$269,5,"nepravda")+VLOOKUP($C123,prezentace!$A$2:$E$269,5))</f>
      </c>
    </row>
    <row r="124" spans="1:8" ht="11.25">
      <c r="A124" s="75">
        <v>124</v>
      </c>
      <c r="B124" s="77"/>
      <c r="C124" s="77"/>
      <c r="D124" s="75">
        <f>IF($B124="","",VLOOKUP($B124,prezentace!$A$2:$B$269,2,"nepravda"))</f>
      </c>
      <c r="E124" s="75">
        <f>IF($B124="","",VLOOKUP($B124,prezentace!$A$2:$D$269,4,"nepravda"))</f>
      </c>
      <c r="F124" s="75">
        <f>IF($C124="","",VLOOKUP($C124,prezentace!$A$2:$B$269,2,"nepravda"))</f>
      </c>
      <c r="G124" s="75">
        <f>IF($C124="","",VLOOKUP($C124,prezentace!$A$2:$D$269,4,"nepravda"))</f>
      </c>
      <c r="H124" s="75">
        <f>IF(C124="","",VLOOKUP($B124,prezentace!$A$2:$E$269,5,"nepravda")+VLOOKUP($C124,prezentace!$A$2:$E$269,5))</f>
      </c>
    </row>
    <row r="125" spans="1:8" ht="11.25">
      <c r="A125" s="75">
        <v>125</v>
      </c>
      <c r="B125" s="77"/>
      <c r="C125" s="77"/>
      <c r="D125" s="75">
        <f>IF($B125="","",VLOOKUP($B125,prezentace!$A$2:$B$269,2,"nepravda"))</f>
      </c>
      <c r="E125" s="75">
        <f>IF($B125="","",VLOOKUP($B125,prezentace!$A$2:$D$269,4,"nepravda"))</f>
      </c>
      <c r="F125" s="75">
        <f>IF($C125="","",VLOOKUP($C125,prezentace!$A$2:$B$269,2,"nepravda"))</f>
      </c>
      <c r="G125" s="75">
        <f>IF($C125="","",VLOOKUP($C125,prezentace!$A$2:$D$269,4,"nepravda"))</f>
      </c>
      <c r="H125" s="75">
        <f>IF(C125="","",VLOOKUP($B125,prezentace!$A$2:$E$269,5,"nepravda")+VLOOKUP($C125,prezentace!$A$2:$E$269,5))</f>
      </c>
    </row>
    <row r="126" spans="1:8" ht="11.25">
      <c r="A126" s="75">
        <v>126</v>
      </c>
      <c r="B126" s="77"/>
      <c r="C126" s="77"/>
      <c r="D126" s="75">
        <f>IF($B126="","",VLOOKUP($B126,prezentace!$A$2:$B$269,2,"nepravda"))</f>
      </c>
      <c r="E126" s="75">
        <f>IF($B126="","",VLOOKUP($B126,prezentace!$A$2:$D$269,4,"nepravda"))</f>
      </c>
      <c r="F126" s="75">
        <f>IF($C126="","",VLOOKUP($C126,prezentace!$A$2:$B$269,2,"nepravda"))</f>
      </c>
      <c r="G126" s="75">
        <f>IF($C126="","",VLOOKUP($C126,prezentace!$A$2:$D$269,4,"nepravda"))</f>
      </c>
      <c r="H126" s="75">
        <f>IF(C126="","",VLOOKUP($B126,prezentace!$A$2:$E$269,5,"nepravda")+VLOOKUP($C126,prezentace!$A$2:$E$269,5))</f>
      </c>
    </row>
    <row r="127" spans="1:8" ht="11.25">
      <c r="A127" s="75">
        <v>127</v>
      </c>
      <c r="B127" s="77"/>
      <c r="C127" s="77"/>
      <c r="D127" s="75">
        <f>IF($B127="","",VLOOKUP($B127,prezentace!$A$2:$B$269,2,"nepravda"))</f>
      </c>
      <c r="E127" s="75">
        <f>IF($B127="","",VLOOKUP($B127,prezentace!$A$2:$D$269,4,"nepravda"))</f>
      </c>
      <c r="F127" s="75">
        <f>IF($C127="","",VLOOKUP($C127,prezentace!$A$2:$B$269,2,"nepravda"))</f>
      </c>
      <c r="G127" s="75">
        <f>IF($C127="","",VLOOKUP($C127,prezentace!$A$2:$D$269,4,"nepravda"))</f>
      </c>
      <c r="H127" s="75">
        <f>IF(C127="","",VLOOKUP($B127,prezentace!$A$2:$E$269,5,"nepravda")+VLOOKUP($C127,prezentace!$A$2:$E$269,5))</f>
      </c>
    </row>
    <row r="128" spans="1:8" ht="11.25">
      <c r="A128" s="75">
        <v>128</v>
      </c>
      <c r="B128" s="77"/>
      <c r="C128" s="77"/>
      <c r="D128" s="75">
        <f>IF($B128="","",VLOOKUP($B128,prezentace!$A$2:$B$269,2,"nepravda"))</f>
      </c>
      <c r="E128" s="75">
        <f>IF($B128="","",VLOOKUP($B128,prezentace!$A$2:$D$269,4,"nepravda"))</f>
      </c>
      <c r="F128" s="75">
        <f>IF($C128="","",VLOOKUP($C128,prezentace!$A$2:$B$269,2,"nepravda"))</f>
      </c>
      <c r="G128" s="75">
        <f>IF($C128="","",VLOOKUP($C128,prezentace!$A$2:$D$269,4,"nepravda"))</f>
      </c>
      <c r="H128" s="75">
        <f>IF(C128="","",VLOOKUP($B128,prezentace!$A$2:$E$269,5,"nepravda")+VLOOKUP($C128,prezentace!$A$2:$E$269,5))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7"/>
  <sheetViews>
    <sheetView zoomScalePageLayoutView="0" workbookViewId="0" topLeftCell="A1">
      <selection activeCell="B29" sqref="B29:D29"/>
    </sheetView>
  </sheetViews>
  <sheetFormatPr defaultColWidth="9.00390625" defaultRowHeight="12.75"/>
  <cols>
    <col min="1" max="1" width="4.625" style="48" bestFit="1" customWidth="1"/>
    <col min="2" max="2" width="17.375" style="48" bestFit="1" customWidth="1"/>
    <col min="3" max="3" width="7.00390625" style="48" bestFit="1" customWidth="1"/>
    <col min="4" max="4" width="22.25390625" style="48" bestFit="1" customWidth="1"/>
    <col min="5" max="5" width="7.875" style="48" bestFit="1" customWidth="1"/>
    <col min="6" max="16384" width="9.125" style="48" customWidth="1"/>
  </cols>
  <sheetData>
    <row r="1" spans="1:5" ht="13.5" thickBot="1">
      <c r="A1" s="48" t="s">
        <v>17</v>
      </c>
      <c r="B1" s="48" t="s">
        <v>12</v>
      </c>
      <c r="C1" s="48" t="s">
        <v>26</v>
      </c>
      <c r="D1" s="141"/>
      <c r="E1" s="48" t="s">
        <v>31</v>
      </c>
    </row>
    <row r="2" spans="1:7" ht="13.5" thickBot="1">
      <c r="A2" s="52">
        <v>1</v>
      </c>
      <c r="B2" s="140" t="s">
        <v>111</v>
      </c>
      <c r="D2" s="141" t="s">
        <v>112</v>
      </c>
      <c r="E2" s="49">
        <v>1</v>
      </c>
      <c r="F2" s="48" t="s">
        <v>787</v>
      </c>
      <c r="G2" s="48">
        <v>1</v>
      </c>
    </row>
    <row r="3" spans="1:7" ht="13.5" thickBot="1">
      <c r="A3" s="52">
        <v>2</v>
      </c>
      <c r="B3" s="85" t="s">
        <v>120</v>
      </c>
      <c r="C3" s="86"/>
      <c r="D3" s="141" t="s">
        <v>112</v>
      </c>
      <c r="E3" s="49">
        <v>3</v>
      </c>
      <c r="F3" s="48" t="s">
        <v>788</v>
      </c>
      <c r="G3" s="48">
        <v>2</v>
      </c>
    </row>
    <row r="4" spans="1:7" ht="13.5" thickBot="1">
      <c r="A4" s="52">
        <v>3</v>
      </c>
      <c r="B4" s="100" t="s">
        <v>137</v>
      </c>
      <c r="C4" s="216"/>
      <c r="D4" s="141" t="s">
        <v>112</v>
      </c>
      <c r="E4" s="49">
        <v>10</v>
      </c>
      <c r="F4" s="48" t="s">
        <v>784</v>
      </c>
      <c r="G4" s="218">
        <v>41763</v>
      </c>
    </row>
    <row r="5" spans="1:7" ht="13.5" thickBot="1">
      <c r="A5" s="52">
        <v>4</v>
      </c>
      <c r="B5" s="90" t="s">
        <v>150</v>
      </c>
      <c r="D5" s="141" t="s">
        <v>112</v>
      </c>
      <c r="E5" s="49">
        <v>14</v>
      </c>
      <c r="F5" s="48" t="s">
        <v>789</v>
      </c>
      <c r="G5" s="48">
        <v>6</v>
      </c>
    </row>
    <row r="6" spans="1:7" ht="13.5" thickBot="1">
      <c r="A6" s="52">
        <v>5</v>
      </c>
      <c r="B6" s="85" t="s">
        <v>170</v>
      </c>
      <c r="D6" s="141" t="s">
        <v>112</v>
      </c>
      <c r="E6" s="49">
        <v>23</v>
      </c>
      <c r="F6" s="48" t="s">
        <v>786</v>
      </c>
      <c r="G6" s="218">
        <v>41952</v>
      </c>
    </row>
    <row r="7" spans="1:7" ht="13.5" thickBot="1">
      <c r="A7" s="52">
        <v>6</v>
      </c>
      <c r="B7" s="88" t="s">
        <v>182</v>
      </c>
      <c r="D7" s="141" t="s">
        <v>112</v>
      </c>
      <c r="E7" s="49">
        <v>27</v>
      </c>
      <c r="F7" s="48" t="s">
        <v>786</v>
      </c>
      <c r="G7" s="218">
        <v>41952</v>
      </c>
    </row>
    <row r="8" spans="1:7" ht="13.5" thickBot="1">
      <c r="A8" s="52">
        <v>7</v>
      </c>
      <c r="B8" s="87" t="s">
        <v>210</v>
      </c>
      <c r="D8" s="141" t="s">
        <v>112</v>
      </c>
      <c r="E8" s="49">
        <v>38</v>
      </c>
      <c r="G8" s="48">
        <v>12</v>
      </c>
    </row>
    <row r="9" spans="1:5" ht="13.5" thickBot="1">
      <c r="A9" s="52">
        <v>8</v>
      </c>
      <c r="B9" s="90" t="s">
        <v>271</v>
      </c>
      <c r="D9" s="141" t="s">
        <v>112</v>
      </c>
      <c r="E9" s="49">
        <v>75</v>
      </c>
    </row>
    <row r="10" spans="1:5" ht="12.75">
      <c r="A10" s="52">
        <v>9</v>
      </c>
      <c r="B10" s="89" t="s">
        <v>295</v>
      </c>
      <c r="D10" s="141" t="s">
        <v>112</v>
      </c>
      <c r="E10" s="49">
        <v>95</v>
      </c>
    </row>
    <row r="11" spans="1:7" ht="13.5" thickBot="1">
      <c r="A11" s="52">
        <v>10</v>
      </c>
      <c r="B11" s="85" t="s">
        <v>130</v>
      </c>
      <c r="D11" s="98" t="s">
        <v>118</v>
      </c>
      <c r="E11" s="49">
        <v>7</v>
      </c>
      <c r="F11" s="48" t="s">
        <v>790</v>
      </c>
      <c r="G11" s="48">
        <v>3</v>
      </c>
    </row>
    <row r="12" spans="1:7" ht="13.5" thickBot="1">
      <c r="A12" s="52">
        <v>11</v>
      </c>
      <c r="B12" s="115" t="s">
        <v>235</v>
      </c>
      <c r="D12" s="118" t="s">
        <v>110</v>
      </c>
      <c r="E12" s="49">
        <v>50</v>
      </c>
      <c r="G12" s="48">
        <v>13</v>
      </c>
    </row>
    <row r="13" spans="1:5" ht="12.75">
      <c r="A13" s="52">
        <v>12</v>
      </c>
      <c r="B13" s="117" t="s">
        <v>291</v>
      </c>
      <c r="D13" s="118" t="s">
        <v>110</v>
      </c>
      <c r="E13" s="49">
        <v>95</v>
      </c>
    </row>
    <row r="14" spans="1:7" ht="13.5" thickBot="1">
      <c r="A14" s="52">
        <v>13</v>
      </c>
      <c r="B14" s="93" t="s">
        <v>160</v>
      </c>
      <c r="D14" s="112" t="s">
        <v>146</v>
      </c>
      <c r="E14" s="49">
        <v>10</v>
      </c>
      <c r="F14" s="48" t="s">
        <v>785</v>
      </c>
      <c r="G14" s="218">
        <v>41858</v>
      </c>
    </row>
    <row r="15" spans="1:7" ht="12.75">
      <c r="A15" s="52">
        <v>14</v>
      </c>
      <c r="B15" s="148" t="s">
        <v>179</v>
      </c>
      <c r="D15" s="102" t="s">
        <v>180</v>
      </c>
      <c r="E15" s="49">
        <v>26</v>
      </c>
      <c r="F15" s="48" t="s">
        <v>786</v>
      </c>
      <c r="G15" s="218">
        <v>41952</v>
      </c>
    </row>
    <row r="16" spans="1:7" ht="12.75">
      <c r="A16" s="52">
        <v>15</v>
      </c>
      <c r="B16" s="90" t="s">
        <v>254</v>
      </c>
      <c r="D16" s="102" t="s">
        <v>180</v>
      </c>
      <c r="E16" s="49">
        <v>65</v>
      </c>
      <c r="G16" s="48">
        <v>14</v>
      </c>
    </row>
    <row r="17" spans="1:5" ht="12.75">
      <c r="A17" s="52">
        <v>16</v>
      </c>
      <c r="B17" s="154" t="s">
        <v>258</v>
      </c>
      <c r="D17" s="155" t="s">
        <v>118</v>
      </c>
      <c r="E17" s="49">
        <v>65</v>
      </c>
    </row>
    <row r="18" spans="1:5" ht="13.5" thickBot="1">
      <c r="A18" s="52">
        <v>17</v>
      </c>
      <c r="B18" s="89" t="s">
        <v>307</v>
      </c>
      <c r="D18" s="155" t="s">
        <v>118</v>
      </c>
      <c r="E18" s="49">
        <v>999</v>
      </c>
    </row>
    <row r="19" spans="1:5" ht="13.5" thickBot="1">
      <c r="A19" s="52">
        <v>18</v>
      </c>
      <c r="B19" s="217" t="s">
        <v>791</v>
      </c>
      <c r="D19" s="130" t="s">
        <v>109</v>
      </c>
      <c r="E19" s="49">
        <v>999</v>
      </c>
    </row>
    <row r="20" spans="1:5" ht="13.5" thickBot="1">
      <c r="A20" s="52">
        <v>19</v>
      </c>
      <c r="B20" s="217" t="s">
        <v>455</v>
      </c>
      <c r="D20" s="130" t="s">
        <v>109</v>
      </c>
      <c r="E20" s="49">
        <v>999</v>
      </c>
    </row>
    <row r="21" spans="1:5" ht="13.5" thickBot="1">
      <c r="A21" s="52">
        <v>20</v>
      </c>
      <c r="B21" s="217" t="s">
        <v>437</v>
      </c>
      <c r="D21" s="130" t="s">
        <v>109</v>
      </c>
      <c r="E21" s="49">
        <v>999</v>
      </c>
    </row>
    <row r="22" spans="1:5" ht="13.5" thickBot="1">
      <c r="A22" s="52">
        <v>21</v>
      </c>
      <c r="B22" s="217" t="s">
        <v>402</v>
      </c>
      <c r="D22" s="122" t="s">
        <v>109</v>
      </c>
      <c r="E22" s="49">
        <v>999</v>
      </c>
    </row>
    <row r="23" spans="1:5" ht="13.5" thickBot="1">
      <c r="A23" s="52">
        <v>22</v>
      </c>
      <c r="B23" s="217" t="s">
        <v>409</v>
      </c>
      <c r="D23" s="130" t="s">
        <v>109</v>
      </c>
      <c r="E23" s="49">
        <v>999</v>
      </c>
    </row>
    <row r="24" spans="1:5" ht="13.5" thickBot="1">
      <c r="A24" s="52">
        <v>23</v>
      </c>
      <c r="B24" s="217" t="s">
        <v>108</v>
      </c>
      <c r="D24" s="130" t="s">
        <v>109</v>
      </c>
      <c r="E24" s="49">
        <v>999</v>
      </c>
    </row>
    <row r="25" spans="1:5" ht="12.75">
      <c r="A25" s="52">
        <v>24</v>
      </c>
      <c r="B25" s="113" t="s">
        <v>237</v>
      </c>
      <c r="D25" s="98" t="s">
        <v>135</v>
      </c>
      <c r="E25" s="49">
        <v>55</v>
      </c>
    </row>
    <row r="26" spans="1:7" ht="12.75">
      <c r="A26" s="52">
        <v>25</v>
      </c>
      <c r="B26" s="85" t="s">
        <v>134</v>
      </c>
      <c r="D26" s="98" t="s">
        <v>135</v>
      </c>
      <c r="E26" s="49">
        <v>9</v>
      </c>
      <c r="F26" s="48" t="s">
        <v>784</v>
      </c>
      <c r="G26" s="218">
        <v>41763</v>
      </c>
    </row>
    <row r="27" spans="1:7" ht="13.5" thickBot="1">
      <c r="A27" s="52">
        <v>26</v>
      </c>
      <c r="B27" s="85" t="s">
        <v>156</v>
      </c>
      <c r="D27" s="98" t="s">
        <v>135</v>
      </c>
      <c r="E27" s="49">
        <v>17</v>
      </c>
      <c r="F27" s="48" t="s">
        <v>785</v>
      </c>
      <c r="G27" s="218">
        <v>41858</v>
      </c>
    </row>
    <row r="28" spans="1:5" ht="12.75">
      <c r="A28" s="52">
        <v>27</v>
      </c>
      <c r="B28" s="89" t="s">
        <v>372</v>
      </c>
      <c r="D28" s="118" t="s">
        <v>110</v>
      </c>
      <c r="E28" s="49">
        <v>999</v>
      </c>
    </row>
    <row r="29" spans="1:5" ht="13.5" thickBot="1">
      <c r="A29" s="52">
        <v>28</v>
      </c>
      <c r="B29" s="217" t="s">
        <v>287</v>
      </c>
      <c r="D29" s="102" t="s">
        <v>146</v>
      </c>
      <c r="E29" s="49">
        <v>85</v>
      </c>
    </row>
    <row r="30" spans="1:5" ht="13.5" thickBot="1">
      <c r="A30" s="52">
        <v>29</v>
      </c>
      <c r="B30" s="48" t="s">
        <v>811</v>
      </c>
      <c r="D30" s="130" t="s">
        <v>109</v>
      </c>
      <c r="E30" s="49">
        <v>999</v>
      </c>
    </row>
    <row r="31" spans="1:5" ht="12.75">
      <c r="A31" s="52">
        <v>30</v>
      </c>
      <c r="B31" s="48" t="s">
        <v>810</v>
      </c>
      <c r="D31" s="130" t="s">
        <v>109</v>
      </c>
      <c r="E31" s="49">
        <v>999</v>
      </c>
    </row>
    <row r="32" spans="1:5" ht="10.5">
      <c r="A32" s="52">
        <v>31</v>
      </c>
      <c r="D32" s="49"/>
      <c r="E32" s="49">
        <v>999</v>
      </c>
    </row>
    <row r="33" spans="1:5" ht="10.5">
      <c r="A33" s="52">
        <v>32</v>
      </c>
      <c r="D33" s="49"/>
      <c r="E33" s="49">
        <v>999</v>
      </c>
    </row>
    <row r="34" spans="1:5" ht="10.5">
      <c r="A34" s="52">
        <v>33</v>
      </c>
      <c r="D34" s="49"/>
      <c r="E34" s="49">
        <v>999</v>
      </c>
    </row>
    <row r="35" spans="1:5" ht="10.5">
      <c r="A35" s="52">
        <v>34</v>
      </c>
      <c r="D35" s="49"/>
      <c r="E35" s="49">
        <v>999</v>
      </c>
    </row>
    <row r="36" spans="1:5" ht="10.5">
      <c r="A36" s="52">
        <v>35</v>
      </c>
      <c r="D36" s="49"/>
      <c r="E36" s="49">
        <v>999</v>
      </c>
    </row>
    <row r="37" spans="1:5" ht="10.5">
      <c r="A37" s="52">
        <v>36</v>
      </c>
      <c r="D37" s="49"/>
      <c r="E37" s="49">
        <v>999</v>
      </c>
    </row>
    <row r="38" spans="1:5" ht="10.5">
      <c r="A38" s="52">
        <v>37</v>
      </c>
      <c r="D38" s="49"/>
      <c r="E38" s="49">
        <v>999</v>
      </c>
    </row>
    <row r="39" spans="1:5" ht="10.5">
      <c r="A39" s="52">
        <v>38</v>
      </c>
      <c r="D39" s="49"/>
      <c r="E39" s="49">
        <v>999</v>
      </c>
    </row>
    <row r="40" spans="1:5" ht="10.5">
      <c r="A40" s="52">
        <v>39</v>
      </c>
      <c r="D40" s="49"/>
      <c r="E40" s="49">
        <v>999</v>
      </c>
    </row>
    <row r="41" spans="1:5" ht="10.5">
      <c r="A41" s="52">
        <v>40</v>
      </c>
      <c r="D41" s="49"/>
      <c r="E41" s="49">
        <v>999</v>
      </c>
    </row>
    <row r="42" spans="1:5" ht="10.5">
      <c r="A42" s="52">
        <v>41</v>
      </c>
      <c r="D42" s="49"/>
      <c r="E42" s="49">
        <v>999</v>
      </c>
    </row>
    <row r="43" spans="1:5" ht="10.5">
      <c r="A43" s="52">
        <v>42</v>
      </c>
      <c r="C43" s="49"/>
      <c r="D43" s="49"/>
      <c r="E43" s="49">
        <v>999</v>
      </c>
    </row>
    <row r="44" spans="1:5" ht="10.5">
      <c r="A44" s="52">
        <v>43</v>
      </c>
      <c r="C44" s="49"/>
      <c r="D44" s="49"/>
      <c r="E44" s="49">
        <v>999</v>
      </c>
    </row>
    <row r="45" spans="1:5" ht="10.5">
      <c r="A45" s="52">
        <v>44</v>
      </c>
      <c r="D45" s="49"/>
      <c r="E45" s="49">
        <v>999</v>
      </c>
    </row>
    <row r="46" spans="1:5" ht="10.5">
      <c r="A46" s="52">
        <v>45</v>
      </c>
      <c r="D46" s="49"/>
      <c r="E46" s="49">
        <v>999</v>
      </c>
    </row>
    <row r="47" spans="1:5" ht="10.5">
      <c r="A47" s="52">
        <v>46</v>
      </c>
      <c r="D47" s="49"/>
      <c r="E47" s="49">
        <v>999</v>
      </c>
    </row>
    <row r="48" spans="1:5" ht="10.5">
      <c r="A48" s="52">
        <v>47</v>
      </c>
      <c r="D48" s="49"/>
      <c r="E48" s="49">
        <v>999</v>
      </c>
    </row>
    <row r="49" spans="1:5" ht="10.5">
      <c r="A49" s="52">
        <v>48</v>
      </c>
      <c r="D49" s="49"/>
      <c r="E49" s="49">
        <v>999</v>
      </c>
    </row>
    <row r="50" spans="1:5" ht="10.5">
      <c r="A50" s="52">
        <v>49</v>
      </c>
      <c r="D50" s="51"/>
      <c r="E50" s="49">
        <v>999</v>
      </c>
    </row>
    <row r="51" spans="1:5" ht="10.5">
      <c r="A51" s="52">
        <v>50</v>
      </c>
      <c r="D51" s="51"/>
      <c r="E51" s="49">
        <v>999</v>
      </c>
    </row>
    <row r="52" spans="1:5" ht="10.5">
      <c r="A52" s="52">
        <v>51</v>
      </c>
      <c r="D52" s="51"/>
      <c r="E52" s="49">
        <v>999</v>
      </c>
    </row>
    <row r="53" spans="1:5" ht="10.5">
      <c r="A53" s="52">
        <v>52</v>
      </c>
      <c r="D53" s="51"/>
      <c r="E53" s="49">
        <v>999</v>
      </c>
    </row>
    <row r="54" spans="1:5" ht="10.5">
      <c r="A54" s="52">
        <v>53</v>
      </c>
      <c r="D54" s="50"/>
      <c r="E54" s="49">
        <v>999</v>
      </c>
    </row>
    <row r="55" spans="1:5" ht="10.5">
      <c r="A55" s="52">
        <v>54</v>
      </c>
      <c r="E55" s="49">
        <v>999</v>
      </c>
    </row>
    <row r="56" spans="1:5" ht="10.5">
      <c r="A56" s="52">
        <v>55</v>
      </c>
      <c r="D56" s="51"/>
      <c r="E56" s="49">
        <v>999</v>
      </c>
    </row>
    <row r="57" spans="1:5" ht="10.5">
      <c r="A57" s="52">
        <v>56</v>
      </c>
      <c r="D57" s="51"/>
      <c r="E57" s="49">
        <v>999</v>
      </c>
    </row>
    <row r="58" spans="1:5" ht="10.5">
      <c r="A58" s="52">
        <v>57</v>
      </c>
      <c r="E58" s="49">
        <v>999</v>
      </c>
    </row>
    <row r="59" spans="1:5" ht="10.5">
      <c r="A59" s="52">
        <v>58</v>
      </c>
      <c r="D59" s="51"/>
      <c r="E59" s="49">
        <v>999</v>
      </c>
    </row>
    <row r="60" spans="1:5" ht="10.5">
      <c r="A60" s="52">
        <v>59</v>
      </c>
      <c r="D60" s="51"/>
      <c r="E60" s="49">
        <v>999</v>
      </c>
    </row>
    <row r="61" spans="1:5" ht="10.5">
      <c r="A61" s="52">
        <v>60</v>
      </c>
      <c r="D61" s="51"/>
      <c r="E61" s="49">
        <v>999</v>
      </c>
    </row>
    <row r="62" spans="1:5" ht="10.5">
      <c r="A62" s="52">
        <v>61</v>
      </c>
      <c r="D62" s="51"/>
      <c r="E62" s="49">
        <v>999</v>
      </c>
    </row>
    <row r="63" spans="1:5" ht="10.5">
      <c r="A63" s="52">
        <v>62</v>
      </c>
      <c r="D63" s="51"/>
      <c r="E63" s="49">
        <v>999</v>
      </c>
    </row>
    <row r="64" spans="1:5" ht="10.5">
      <c r="A64" s="52">
        <v>63</v>
      </c>
      <c r="D64" s="51"/>
      <c r="E64" s="49">
        <v>999</v>
      </c>
    </row>
    <row r="65" spans="1:5" ht="10.5">
      <c r="A65" s="52">
        <v>64</v>
      </c>
      <c r="D65" s="51"/>
      <c r="E65" s="49">
        <v>999</v>
      </c>
    </row>
    <row r="66" spans="1:5" ht="10.5">
      <c r="A66" s="52">
        <v>65</v>
      </c>
      <c r="D66" s="51"/>
      <c r="E66" s="49">
        <v>999</v>
      </c>
    </row>
    <row r="67" spans="1:5" ht="10.5">
      <c r="A67" s="52">
        <v>66</v>
      </c>
      <c r="D67" s="51"/>
      <c r="E67" s="49">
        <v>999</v>
      </c>
    </row>
    <row r="68" spans="1:5" ht="10.5">
      <c r="A68" s="52">
        <v>67</v>
      </c>
      <c r="D68" s="51"/>
      <c r="E68" s="49">
        <v>999</v>
      </c>
    </row>
    <row r="69" spans="1:5" ht="10.5">
      <c r="A69" s="52">
        <v>68</v>
      </c>
      <c r="D69" s="51"/>
      <c r="E69" s="49">
        <v>999</v>
      </c>
    </row>
    <row r="70" spans="1:5" ht="10.5">
      <c r="A70" s="52">
        <v>69</v>
      </c>
      <c r="D70" s="51"/>
      <c r="E70" s="49">
        <v>999</v>
      </c>
    </row>
    <row r="71" spans="1:5" ht="10.5">
      <c r="A71" s="52">
        <v>70</v>
      </c>
      <c r="D71" s="51"/>
      <c r="E71" s="49">
        <v>999</v>
      </c>
    </row>
    <row r="72" spans="1:5" ht="10.5">
      <c r="A72" s="52">
        <v>71</v>
      </c>
      <c r="D72" s="51"/>
      <c r="E72" s="49">
        <v>999</v>
      </c>
    </row>
    <row r="73" spans="1:5" ht="10.5">
      <c r="A73" s="52">
        <v>72</v>
      </c>
      <c r="D73" s="51"/>
      <c r="E73" s="49">
        <v>999</v>
      </c>
    </row>
    <row r="74" spans="1:5" ht="10.5">
      <c r="A74" s="52">
        <v>73</v>
      </c>
      <c r="D74" s="51"/>
      <c r="E74" s="49">
        <v>999</v>
      </c>
    </row>
    <row r="75" spans="1:5" ht="10.5">
      <c r="A75" s="52">
        <v>74</v>
      </c>
      <c r="D75" s="50"/>
      <c r="E75" s="49">
        <v>999</v>
      </c>
    </row>
    <row r="76" spans="1:5" ht="10.5">
      <c r="A76" s="52">
        <v>75</v>
      </c>
      <c r="D76" s="51"/>
      <c r="E76" s="49">
        <v>999</v>
      </c>
    </row>
    <row r="77" spans="1:5" ht="10.5">
      <c r="A77" s="52">
        <v>76</v>
      </c>
      <c r="D77" s="51"/>
      <c r="E77" s="49">
        <v>999</v>
      </c>
    </row>
    <row r="78" spans="1:5" ht="10.5">
      <c r="A78" s="52">
        <v>77</v>
      </c>
      <c r="D78" s="51"/>
      <c r="E78" s="49">
        <v>999</v>
      </c>
    </row>
    <row r="79" spans="1:5" ht="10.5">
      <c r="A79" s="52">
        <v>78</v>
      </c>
      <c r="D79" s="51"/>
      <c r="E79" s="49">
        <v>999</v>
      </c>
    </row>
    <row r="80" spans="1:5" ht="10.5">
      <c r="A80" s="52">
        <v>79</v>
      </c>
      <c r="D80" s="51"/>
      <c r="E80" s="49">
        <v>999</v>
      </c>
    </row>
    <row r="81" spans="1:5" ht="10.5">
      <c r="A81" s="52">
        <v>80</v>
      </c>
      <c r="B81" s="49"/>
      <c r="C81" s="49"/>
      <c r="D81" s="51"/>
      <c r="E81" s="49">
        <v>999</v>
      </c>
    </row>
    <row r="82" spans="1:5" ht="10.5">
      <c r="A82" s="52">
        <v>81</v>
      </c>
      <c r="D82" s="51"/>
      <c r="E82" s="49">
        <v>999</v>
      </c>
    </row>
    <row r="83" spans="1:5" ht="10.5">
      <c r="A83" s="52">
        <v>82</v>
      </c>
      <c r="D83" s="51"/>
      <c r="E83" s="49">
        <v>999</v>
      </c>
    </row>
    <row r="84" spans="1:5" ht="10.5">
      <c r="A84" s="52">
        <v>83</v>
      </c>
      <c r="D84" s="51"/>
      <c r="E84" s="49">
        <v>999</v>
      </c>
    </row>
    <row r="85" spans="1:5" ht="10.5">
      <c r="A85" s="52">
        <v>84</v>
      </c>
      <c r="D85" s="51"/>
      <c r="E85" s="49">
        <v>999</v>
      </c>
    </row>
    <row r="86" spans="1:5" ht="10.5">
      <c r="A86" s="52">
        <v>85</v>
      </c>
      <c r="D86" s="51"/>
      <c r="E86" s="49">
        <v>999</v>
      </c>
    </row>
    <row r="87" spans="1:5" ht="10.5">
      <c r="A87" s="52">
        <v>86</v>
      </c>
      <c r="D87" s="51"/>
      <c r="E87" s="49">
        <v>999</v>
      </c>
    </row>
    <row r="88" spans="1:5" ht="10.5">
      <c r="A88" s="52">
        <v>87</v>
      </c>
      <c r="D88" s="51"/>
      <c r="E88" s="49">
        <v>999</v>
      </c>
    </row>
    <row r="89" spans="1:5" ht="10.5">
      <c r="A89" s="52">
        <v>88</v>
      </c>
      <c r="D89" s="51"/>
      <c r="E89" s="49">
        <v>999</v>
      </c>
    </row>
    <row r="90" spans="1:5" ht="10.5">
      <c r="A90" s="52">
        <v>89</v>
      </c>
      <c r="D90" s="51"/>
      <c r="E90" s="49">
        <v>999</v>
      </c>
    </row>
    <row r="91" spans="1:5" ht="10.5">
      <c r="A91" s="52">
        <v>90</v>
      </c>
      <c r="D91" s="51"/>
      <c r="E91" s="49">
        <v>999</v>
      </c>
    </row>
    <row r="92" spans="1:5" ht="10.5">
      <c r="A92" s="52">
        <v>91</v>
      </c>
      <c r="D92" s="51"/>
      <c r="E92" s="49">
        <v>999</v>
      </c>
    </row>
    <row r="93" spans="1:5" ht="10.5">
      <c r="A93" s="52">
        <v>92</v>
      </c>
      <c r="D93" s="51"/>
      <c r="E93" s="49">
        <v>999</v>
      </c>
    </row>
    <row r="94" spans="1:5" ht="10.5">
      <c r="A94" s="52">
        <v>93</v>
      </c>
      <c r="D94" s="51"/>
      <c r="E94" s="49">
        <v>999</v>
      </c>
    </row>
    <row r="95" spans="1:5" ht="10.5">
      <c r="A95" s="52">
        <v>94</v>
      </c>
      <c r="D95" s="51"/>
      <c r="E95" s="49">
        <v>999</v>
      </c>
    </row>
    <row r="96" spans="1:5" ht="10.5">
      <c r="A96" s="52">
        <v>95</v>
      </c>
      <c r="D96" s="51"/>
      <c r="E96" s="49">
        <v>999</v>
      </c>
    </row>
    <row r="97" spans="1:5" ht="10.5">
      <c r="A97" s="52">
        <v>96</v>
      </c>
      <c r="D97" s="51"/>
      <c r="E97" s="49">
        <v>999</v>
      </c>
    </row>
    <row r="98" spans="1:5" ht="10.5">
      <c r="A98" s="52">
        <v>97</v>
      </c>
      <c r="D98" s="51"/>
      <c r="E98" s="49">
        <v>999</v>
      </c>
    </row>
    <row r="99" spans="1:5" ht="10.5">
      <c r="A99" s="52">
        <v>98</v>
      </c>
      <c r="D99" s="51"/>
      <c r="E99" s="49">
        <v>999</v>
      </c>
    </row>
    <row r="100" spans="1:5" ht="10.5">
      <c r="A100" s="52">
        <v>99</v>
      </c>
      <c r="D100" s="51"/>
      <c r="E100" s="49">
        <v>999</v>
      </c>
    </row>
    <row r="101" spans="1:5" ht="10.5">
      <c r="A101" s="52">
        <v>100</v>
      </c>
      <c r="D101" s="51"/>
      <c r="E101" s="49">
        <v>999</v>
      </c>
    </row>
    <row r="102" spans="1:5" ht="10.5">
      <c r="A102" s="52">
        <v>101</v>
      </c>
      <c r="D102" s="51"/>
      <c r="E102" s="49">
        <v>999</v>
      </c>
    </row>
    <row r="103" spans="1:5" ht="10.5">
      <c r="A103" s="52">
        <v>102</v>
      </c>
      <c r="D103" s="51"/>
      <c r="E103" s="49">
        <v>999</v>
      </c>
    </row>
    <row r="104" spans="1:5" ht="10.5">
      <c r="A104" s="52">
        <v>103</v>
      </c>
      <c r="D104" s="51"/>
      <c r="E104" s="49">
        <v>999</v>
      </c>
    </row>
    <row r="105" spans="1:5" ht="10.5">
      <c r="A105" s="52">
        <v>104</v>
      </c>
      <c r="D105" s="51"/>
      <c r="E105" s="49">
        <v>999</v>
      </c>
    </row>
    <row r="106" spans="1:5" ht="10.5">
      <c r="A106" s="52">
        <v>105</v>
      </c>
      <c r="D106" s="51"/>
      <c r="E106" s="49">
        <v>999</v>
      </c>
    </row>
    <row r="107" spans="1:5" ht="10.5">
      <c r="A107" s="52">
        <v>106</v>
      </c>
      <c r="D107" s="51"/>
      <c r="E107" s="49">
        <v>999</v>
      </c>
    </row>
    <row r="108" spans="1:5" ht="10.5">
      <c r="A108" s="52">
        <v>107</v>
      </c>
      <c r="D108" s="51"/>
      <c r="E108" s="49">
        <v>999</v>
      </c>
    </row>
    <row r="109" spans="1:5" ht="10.5">
      <c r="A109" s="52">
        <v>108</v>
      </c>
      <c r="D109" s="51"/>
      <c r="E109" s="49">
        <v>999</v>
      </c>
    </row>
    <row r="110" spans="1:5" ht="10.5">
      <c r="A110" s="52">
        <v>109</v>
      </c>
      <c r="D110" s="51"/>
      <c r="E110" s="49">
        <v>999</v>
      </c>
    </row>
    <row r="111" spans="1:5" ht="10.5">
      <c r="A111" s="52">
        <v>110</v>
      </c>
      <c r="D111" s="51"/>
      <c r="E111" s="49">
        <v>999</v>
      </c>
    </row>
    <row r="112" spans="1:5" ht="10.5">
      <c r="A112" s="52">
        <v>111</v>
      </c>
      <c r="D112" s="51"/>
      <c r="E112" s="49">
        <v>999</v>
      </c>
    </row>
    <row r="113" spans="1:5" ht="10.5">
      <c r="A113" s="52">
        <v>112</v>
      </c>
      <c r="D113" s="51"/>
      <c r="E113" s="49">
        <v>999</v>
      </c>
    </row>
    <row r="114" spans="1:5" ht="10.5">
      <c r="A114" s="52">
        <v>113</v>
      </c>
      <c r="D114" s="51"/>
      <c r="E114" s="49">
        <v>999</v>
      </c>
    </row>
    <row r="115" spans="1:5" ht="10.5">
      <c r="A115" s="52">
        <v>114</v>
      </c>
      <c r="D115" s="51"/>
      <c r="E115" s="49">
        <v>999</v>
      </c>
    </row>
    <row r="116" spans="1:5" ht="10.5">
      <c r="A116" s="52">
        <v>115</v>
      </c>
      <c r="D116" s="51"/>
      <c r="E116" s="49">
        <v>999</v>
      </c>
    </row>
    <row r="117" spans="1:5" ht="10.5">
      <c r="A117" s="52">
        <v>116</v>
      </c>
      <c r="D117" s="51"/>
      <c r="E117" s="49">
        <v>999</v>
      </c>
    </row>
    <row r="118" spans="1:5" ht="10.5">
      <c r="A118" s="52">
        <v>117</v>
      </c>
      <c r="D118" s="51"/>
      <c r="E118" s="49">
        <v>999</v>
      </c>
    </row>
    <row r="119" spans="1:5" ht="10.5">
      <c r="A119" s="52">
        <v>118</v>
      </c>
      <c r="D119" s="51"/>
      <c r="E119" s="49">
        <v>999</v>
      </c>
    </row>
    <row r="120" spans="1:5" ht="10.5">
      <c r="A120" s="52">
        <v>119</v>
      </c>
      <c r="D120" s="51"/>
      <c r="E120" s="49">
        <v>999</v>
      </c>
    </row>
    <row r="121" spans="1:5" ht="10.5">
      <c r="A121" s="52">
        <v>120</v>
      </c>
      <c r="D121" s="51"/>
      <c r="E121" s="49">
        <v>999</v>
      </c>
    </row>
    <row r="122" spans="1:5" ht="10.5">
      <c r="A122" s="52">
        <v>121</v>
      </c>
      <c r="D122" s="51"/>
      <c r="E122" s="49">
        <v>999</v>
      </c>
    </row>
    <row r="123" spans="1:5" ht="10.5">
      <c r="A123" s="52">
        <v>122</v>
      </c>
      <c r="D123" s="51"/>
      <c r="E123" s="49">
        <v>999</v>
      </c>
    </row>
    <row r="124" spans="1:5" ht="10.5">
      <c r="A124" s="52">
        <v>123</v>
      </c>
      <c r="D124" s="51"/>
      <c r="E124" s="49">
        <v>999</v>
      </c>
    </row>
    <row r="125" spans="1:5" ht="10.5">
      <c r="A125" s="52">
        <v>124</v>
      </c>
      <c r="D125" s="51"/>
      <c r="E125" s="49">
        <v>999</v>
      </c>
    </row>
    <row r="126" spans="1:5" ht="10.5">
      <c r="A126" s="52">
        <v>125</v>
      </c>
      <c r="D126" s="51"/>
      <c r="E126" s="49">
        <v>999</v>
      </c>
    </row>
    <row r="127" spans="1:5" ht="10.5">
      <c r="A127" s="52">
        <v>126</v>
      </c>
      <c r="D127" s="51"/>
      <c r="E127" s="49">
        <v>999</v>
      </c>
    </row>
    <row r="128" spans="1:5" ht="10.5">
      <c r="A128" s="52">
        <v>127</v>
      </c>
      <c r="D128" s="51"/>
      <c r="E128" s="49">
        <v>999</v>
      </c>
    </row>
    <row r="129" spans="1:5" ht="10.5">
      <c r="A129" s="52">
        <v>128</v>
      </c>
      <c r="D129" s="51"/>
      <c r="E129" s="49">
        <v>999</v>
      </c>
    </row>
    <row r="130" spans="1:5" ht="10.5">
      <c r="A130" s="52">
        <v>129</v>
      </c>
      <c r="D130" s="51"/>
      <c r="E130" s="49">
        <v>999</v>
      </c>
    </row>
    <row r="131" spans="1:5" ht="10.5">
      <c r="A131" s="52">
        <v>130</v>
      </c>
      <c r="D131" s="51"/>
      <c r="E131" s="49">
        <v>999</v>
      </c>
    </row>
    <row r="132" spans="1:5" ht="10.5">
      <c r="A132" s="52">
        <v>131</v>
      </c>
      <c r="D132" s="51"/>
      <c r="E132" s="49">
        <v>999</v>
      </c>
    </row>
    <row r="133" spans="1:5" ht="10.5">
      <c r="A133" s="52">
        <v>132</v>
      </c>
      <c r="D133" s="51"/>
      <c r="E133" s="49">
        <v>999</v>
      </c>
    </row>
    <row r="134" spans="1:5" ht="10.5">
      <c r="A134" s="52">
        <v>133</v>
      </c>
      <c r="D134" s="51"/>
      <c r="E134" s="49">
        <v>999</v>
      </c>
    </row>
    <row r="135" spans="1:5" ht="10.5">
      <c r="A135" s="52">
        <v>134</v>
      </c>
      <c r="D135" s="51"/>
      <c r="E135" s="49">
        <v>999</v>
      </c>
    </row>
    <row r="136" spans="1:5" ht="10.5">
      <c r="A136" s="52">
        <v>135</v>
      </c>
      <c r="D136" s="51"/>
      <c r="E136" s="49">
        <v>999</v>
      </c>
    </row>
    <row r="137" spans="1:5" ht="10.5">
      <c r="A137" s="52">
        <v>136</v>
      </c>
      <c r="D137" s="51"/>
      <c r="E137" s="49">
        <v>999</v>
      </c>
    </row>
    <row r="138" spans="1:5" ht="10.5">
      <c r="A138" s="52">
        <v>137</v>
      </c>
      <c r="D138" s="51"/>
      <c r="E138" s="49">
        <v>999</v>
      </c>
    </row>
    <row r="139" spans="1:5" ht="10.5">
      <c r="A139" s="52">
        <v>138</v>
      </c>
      <c r="D139" s="51"/>
      <c r="E139" s="49">
        <v>999</v>
      </c>
    </row>
    <row r="140" spans="1:5" ht="10.5">
      <c r="A140" s="52">
        <v>139</v>
      </c>
      <c r="B140" s="52"/>
      <c r="D140" s="51"/>
      <c r="E140" s="49">
        <v>999</v>
      </c>
    </row>
    <row r="141" spans="1:5" ht="10.5">
      <c r="A141" s="52">
        <v>140</v>
      </c>
      <c r="B141" s="52"/>
      <c r="D141" s="51"/>
      <c r="E141" s="49">
        <v>999</v>
      </c>
    </row>
    <row r="142" spans="1:5" ht="10.5">
      <c r="A142" s="52">
        <v>141</v>
      </c>
      <c r="B142" s="52"/>
      <c r="D142" s="51"/>
      <c r="E142" s="49">
        <v>999</v>
      </c>
    </row>
    <row r="143" spans="1:5" ht="10.5">
      <c r="A143" s="52">
        <v>142</v>
      </c>
      <c r="B143" s="52"/>
      <c r="D143" s="51"/>
      <c r="E143" s="49">
        <v>999</v>
      </c>
    </row>
    <row r="144" spans="1:5" ht="10.5">
      <c r="A144" s="52">
        <v>143</v>
      </c>
      <c r="B144" s="52"/>
      <c r="D144" s="51"/>
      <c r="E144" s="49">
        <v>999</v>
      </c>
    </row>
    <row r="145" spans="1:5" ht="10.5">
      <c r="A145" s="52">
        <v>144</v>
      </c>
      <c r="B145" s="52"/>
      <c r="D145" s="51"/>
      <c r="E145" s="49">
        <v>999</v>
      </c>
    </row>
    <row r="146" spans="1:5" ht="10.5">
      <c r="A146" s="52">
        <v>145</v>
      </c>
      <c r="B146" s="52"/>
      <c r="C146" s="49"/>
      <c r="D146" s="50"/>
      <c r="E146" s="49">
        <v>999</v>
      </c>
    </row>
    <row r="147" spans="1:5" ht="10.5">
      <c r="A147" s="52">
        <v>146</v>
      </c>
      <c r="B147" s="52"/>
      <c r="C147" s="49"/>
      <c r="D147" s="50"/>
      <c r="E147" s="49">
        <v>999</v>
      </c>
    </row>
    <row r="148" spans="1:5" ht="10.5">
      <c r="A148" s="52">
        <v>147</v>
      </c>
      <c r="B148" s="52"/>
      <c r="D148" s="51"/>
      <c r="E148" s="49">
        <v>999</v>
      </c>
    </row>
    <row r="149" spans="1:5" ht="10.5">
      <c r="A149" s="52">
        <v>148</v>
      </c>
      <c r="B149" s="52"/>
      <c r="C149" s="49"/>
      <c r="D149" s="51"/>
      <c r="E149" s="49">
        <v>999</v>
      </c>
    </row>
    <row r="150" spans="1:5" ht="10.5">
      <c r="A150" s="52">
        <v>149</v>
      </c>
      <c r="B150" s="52"/>
      <c r="E150" s="49">
        <v>999</v>
      </c>
    </row>
    <row r="151" spans="1:5" ht="10.5">
      <c r="A151" s="52">
        <v>150</v>
      </c>
      <c r="B151" s="52"/>
      <c r="E151" s="49">
        <v>999</v>
      </c>
    </row>
    <row r="152" spans="1:5" ht="10.5">
      <c r="A152" s="52">
        <v>151</v>
      </c>
      <c r="B152" s="52"/>
      <c r="E152" s="49">
        <v>999</v>
      </c>
    </row>
    <row r="153" spans="1:5" ht="10.5">
      <c r="A153" s="52">
        <v>152</v>
      </c>
      <c r="B153" s="52"/>
      <c r="E153" s="49">
        <v>999</v>
      </c>
    </row>
    <row r="154" spans="1:5" ht="10.5">
      <c r="A154" s="52">
        <v>153</v>
      </c>
      <c r="B154" s="52"/>
      <c r="E154" s="49">
        <v>999</v>
      </c>
    </row>
    <row r="155" spans="1:5" ht="10.5">
      <c r="A155" s="52">
        <v>154</v>
      </c>
      <c r="B155" s="52"/>
      <c r="E155" s="49">
        <v>999</v>
      </c>
    </row>
    <row r="156" spans="1:5" ht="10.5">
      <c r="A156" s="52">
        <v>155</v>
      </c>
      <c r="B156" s="52"/>
      <c r="E156" s="49">
        <v>999</v>
      </c>
    </row>
    <row r="157" spans="1:5" ht="10.5">
      <c r="A157" s="52">
        <v>156</v>
      </c>
      <c r="B157" s="52"/>
      <c r="E157" s="49">
        <v>999</v>
      </c>
    </row>
    <row r="158" spans="1:5" ht="10.5">
      <c r="A158" s="52">
        <v>157</v>
      </c>
      <c r="B158" s="52"/>
      <c r="E158" s="49">
        <v>999</v>
      </c>
    </row>
    <row r="159" spans="1:5" ht="10.5">
      <c r="A159" s="52">
        <v>158</v>
      </c>
      <c r="B159" s="52"/>
      <c r="E159" s="49">
        <v>999</v>
      </c>
    </row>
    <row r="160" spans="1:5" ht="10.5">
      <c r="A160" s="52">
        <v>159</v>
      </c>
      <c r="B160" s="52"/>
      <c r="E160" s="49">
        <v>999</v>
      </c>
    </row>
    <row r="161" spans="1:5" ht="10.5">
      <c r="A161" s="52">
        <v>160</v>
      </c>
      <c r="B161" s="52"/>
      <c r="E161" s="49">
        <v>999</v>
      </c>
    </row>
    <row r="162" spans="1:5" ht="10.5">
      <c r="A162" s="52">
        <v>161</v>
      </c>
      <c r="B162" s="52"/>
      <c r="E162" s="49">
        <v>999</v>
      </c>
    </row>
    <row r="163" spans="1:5" ht="10.5">
      <c r="A163" s="52">
        <v>162</v>
      </c>
      <c r="B163" s="52"/>
      <c r="E163" s="49">
        <v>999</v>
      </c>
    </row>
    <row r="164" spans="1:5" ht="10.5">
      <c r="A164" s="52">
        <v>163</v>
      </c>
      <c r="B164" s="52"/>
      <c r="E164" s="49">
        <v>999</v>
      </c>
    </row>
    <row r="165" spans="1:5" ht="10.5">
      <c r="A165" s="52">
        <v>164</v>
      </c>
      <c r="B165" s="52"/>
      <c r="E165" s="49">
        <v>999</v>
      </c>
    </row>
    <row r="166" spans="1:5" ht="10.5">
      <c r="A166" s="52">
        <v>165</v>
      </c>
      <c r="B166" s="52"/>
      <c r="E166" s="49">
        <v>999</v>
      </c>
    </row>
    <row r="167" spans="1:5" ht="10.5">
      <c r="A167" s="52">
        <v>166</v>
      </c>
      <c r="B167" s="52"/>
      <c r="E167" s="49">
        <v>999</v>
      </c>
    </row>
    <row r="168" spans="1:5" ht="10.5">
      <c r="A168" s="52">
        <v>167</v>
      </c>
      <c r="B168" s="52"/>
      <c r="E168" s="49">
        <v>999</v>
      </c>
    </row>
    <row r="169" spans="1:5" ht="10.5">
      <c r="A169" s="52">
        <v>168</v>
      </c>
      <c r="B169" s="52"/>
      <c r="E169" s="49">
        <v>999</v>
      </c>
    </row>
    <row r="170" spans="1:5" ht="10.5">
      <c r="A170" s="52">
        <v>169</v>
      </c>
      <c r="B170" s="52"/>
      <c r="E170" s="49">
        <v>999</v>
      </c>
    </row>
    <row r="171" spans="1:5" ht="10.5">
      <c r="A171" s="52">
        <v>170</v>
      </c>
      <c r="B171" s="52"/>
      <c r="E171" s="49">
        <v>999</v>
      </c>
    </row>
    <row r="172" spans="1:5" ht="10.5">
      <c r="A172" s="52">
        <v>171</v>
      </c>
      <c r="B172" s="52"/>
      <c r="E172" s="49">
        <v>999</v>
      </c>
    </row>
    <row r="173" spans="1:5" ht="10.5">
      <c r="A173" s="52">
        <v>172</v>
      </c>
      <c r="B173" s="52"/>
      <c r="E173" s="49">
        <v>999</v>
      </c>
    </row>
    <row r="174" spans="1:5" ht="10.5">
      <c r="A174" s="52">
        <v>173</v>
      </c>
      <c r="B174" s="52"/>
      <c r="E174" s="49">
        <v>999</v>
      </c>
    </row>
    <row r="175" spans="1:5" ht="10.5">
      <c r="A175" s="52">
        <v>174</v>
      </c>
      <c r="B175" s="52"/>
      <c r="E175" s="49">
        <v>999</v>
      </c>
    </row>
    <row r="176" spans="1:5" ht="10.5">
      <c r="A176" s="52">
        <v>175</v>
      </c>
      <c r="B176" s="52"/>
      <c r="E176" s="49">
        <v>999</v>
      </c>
    </row>
    <row r="177" spans="1:5" ht="10.5">
      <c r="A177" s="52">
        <v>176</v>
      </c>
      <c r="B177" s="52"/>
      <c r="E177" s="49">
        <v>999</v>
      </c>
    </row>
    <row r="178" spans="1:5" ht="10.5">
      <c r="A178" s="52">
        <v>177</v>
      </c>
      <c r="B178" s="52"/>
      <c r="E178" s="49">
        <v>999</v>
      </c>
    </row>
    <row r="179" spans="1:5" ht="10.5">
      <c r="A179" s="52">
        <v>178</v>
      </c>
      <c r="B179" s="52"/>
      <c r="E179" s="49">
        <v>999</v>
      </c>
    </row>
    <row r="180" spans="1:5" ht="10.5">
      <c r="A180" s="52">
        <v>179</v>
      </c>
      <c r="B180" s="52"/>
      <c r="E180" s="49">
        <v>999</v>
      </c>
    </row>
    <row r="181" spans="1:5" ht="10.5">
      <c r="A181" s="52">
        <v>180</v>
      </c>
      <c r="B181" s="52"/>
      <c r="E181" s="49">
        <v>999</v>
      </c>
    </row>
    <row r="182" spans="1:5" ht="10.5">
      <c r="A182" s="52">
        <v>181</v>
      </c>
      <c r="B182" s="52"/>
      <c r="E182" s="49">
        <v>999</v>
      </c>
    </row>
    <row r="183" spans="1:5" ht="10.5">
      <c r="A183" s="52">
        <v>182</v>
      </c>
      <c r="B183" s="52"/>
      <c r="E183" s="49">
        <v>999</v>
      </c>
    </row>
    <row r="184" spans="1:5" ht="10.5">
      <c r="A184" s="52">
        <v>183</v>
      </c>
      <c r="B184" s="52"/>
      <c r="E184" s="49">
        <v>999</v>
      </c>
    </row>
    <row r="185" spans="1:5" ht="10.5">
      <c r="A185" s="52">
        <v>184</v>
      </c>
      <c r="B185" s="52"/>
      <c r="E185" s="49">
        <v>999</v>
      </c>
    </row>
    <row r="186" spans="1:5" ht="10.5">
      <c r="A186" s="52">
        <v>185</v>
      </c>
      <c r="B186" s="52"/>
      <c r="E186" s="49">
        <v>999</v>
      </c>
    </row>
    <row r="187" spans="1:5" ht="10.5">
      <c r="A187" s="52">
        <v>186</v>
      </c>
      <c r="B187" s="52"/>
      <c r="E187" s="49">
        <v>999</v>
      </c>
    </row>
    <row r="188" spans="1:5" ht="10.5">
      <c r="A188" s="52">
        <v>187</v>
      </c>
      <c r="B188" s="52"/>
      <c r="E188" s="49">
        <v>999</v>
      </c>
    </row>
    <row r="189" spans="1:5" ht="10.5">
      <c r="A189" s="52">
        <v>188</v>
      </c>
      <c r="B189" s="52"/>
      <c r="E189" s="49">
        <v>999</v>
      </c>
    </row>
    <row r="190" spans="1:5" ht="10.5">
      <c r="A190" s="52">
        <v>189</v>
      </c>
      <c r="B190" s="52"/>
      <c r="E190" s="49">
        <v>999</v>
      </c>
    </row>
    <row r="191" spans="1:5" ht="10.5">
      <c r="A191" s="52">
        <v>190</v>
      </c>
      <c r="B191" s="52"/>
      <c r="E191" s="49">
        <v>999</v>
      </c>
    </row>
    <row r="192" spans="1:5" ht="10.5">
      <c r="A192" s="52">
        <v>191</v>
      </c>
      <c r="B192" s="52"/>
      <c r="E192" s="49">
        <v>999</v>
      </c>
    </row>
    <row r="193" spans="1:5" ht="10.5">
      <c r="A193" s="52">
        <v>192</v>
      </c>
      <c r="B193" s="52"/>
      <c r="E193" s="49">
        <v>999</v>
      </c>
    </row>
    <row r="194" spans="1:5" ht="10.5">
      <c r="A194" s="52">
        <v>193</v>
      </c>
      <c r="B194" s="52"/>
      <c r="E194" s="49">
        <v>999</v>
      </c>
    </row>
    <row r="195" spans="1:5" ht="10.5">
      <c r="A195" s="52">
        <v>194</v>
      </c>
      <c r="B195" s="52"/>
      <c r="E195" s="49">
        <v>999</v>
      </c>
    </row>
    <row r="196" spans="1:5" ht="10.5">
      <c r="A196" s="52">
        <v>195</v>
      </c>
      <c r="B196" s="52"/>
      <c r="E196" s="49">
        <v>999</v>
      </c>
    </row>
    <row r="197" spans="1:5" ht="10.5">
      <c r="A197" s="52">
        <v>196</v>
      </c>
      <c r="B197" s="52"/>
      <c r="E197" s="49">
        <v>999</v>
      </c>
    </row>
    <row r="198" spans="1:5" ht="10.5">
      <c r="A198" s="52">
        <v>197</v>
      </c>
      <c r="B198" s="52"/>
      <c r="E198" s="49">
        <v>999</v>
      </c>
    </row>
    <row r="199" spans="1:5" ht="10.5">
      <c r="A199" s="52">
        <v>198</v>
      </c>
      <c r="B199" s="52"/>
      <c r="E199" s="49">
        <v>999</v>
      </c>
    </row>
    <row r="200" spans="1:5" ht="10.5">
      <c r="A200" s="52">
        <v>199</v>
      </c>
      <c r="B200" s="52"/>
      <c r="E200" s="49">
        <v>999</v>
      </c>
    </row>
    <row r="201" spans="1:5" ht="10.5">
      <c r="A201" s="52">
        <v>200</v>
      </c>
      <c r="B201" s="52"/>
      <c r="E201" s="49">
        <v>999</v>
      </c>
    </row>
    <row r="202" spans="1:5" ht="10.5">
      <c r="A202" s="52">
        <v>201</v>
      </c>
      <c r="B202" s="52"/>
      <c r="E202" s="49">
        <v>999</v>
      </c>
    </row>
    <row r="203" spans="1:5" ht="10.5">
      <c r="A203" s="52">
        <v>202</v>
      </c>
      <c r="B203" s="52"/>
      <c r="E203" s="49">
        <v>999</v>
      </c>
    </row>
    <row r="204" spans="1:5" ht="10.5">
      <c r="A204" s="52">
        <v>203</v>
      </c>
      <c r="B204" s="52"/>
      <c r="E204" s="49">
        <v>999</v>
      </c>
    </row>
    <row r="205" spans="1:5" ht="10.5">
      <c r="A205" s="52">
        <v>204</v>
      </c>
      <c r="B205" s="52"/>
      <c r="E205" s="49">
        <v>999</v>
      </c>
    </row>
    <row r="206" spans="1:5" ht="10.5">
      <c r="A206" s="52">
        <v>205</v>
      </c>
      <c r="B206" s="52"/>
      <c r="E206" s="49">
        <v>999</v>
      </c>
    </row>
    <row r="207" spans="1:5" ht="10.5">
      <c r="A207" s="52">
        <v>206</v>
      </c>
      <c r="B207" s="52"/>
      <c r="E207" s="49">
        <v>999</v>
      </c>
    </row>
    <row r="208" spans="1:5" ht="10.5">
      <c r="A208" s="52">
        <v>207</v>
      </c>
      <c r="B208" s="52"/>
      <c r="E208" s="49">
        <v>999</v>
      </c>
    </row>
    <row r="209" spans="1:5" ht="10.5">
      <c r="A209" s="52">
        <v>208</v>
      </c>
      <c r="B209" s="52"/>
      <c r="E209" s="49">
        <v>999</v>
      </c>
    </row>
    <row r="210" spans="1:5" ht="10.5">
      <c r="A210" s="52">
        <v>209</v>
      </c>
      <c r="B210" s="52"/>
      <c r="E210" s="49">
        <v>999</v>
      </c>
    </row>
    <row r="211" spans="1:5" ht="10.5">
      <c r="A211" s="52">
        <v>210</v>
      </c>
      <c r="B211" s="52"/>
      <c r="E211" s="49">
        <v>999</v>
      </c>
    </row>
    <row r="212" spans="1:5" ht="10.5">
      <c r="A212" s="52">
        <v>211</v>
      </c>
      <c r="B212" s="52"/>
      <c r="E212" s="49">
        <v>999</v>
      </c>
    </row>
    <row r="213" spans="1:5" ht="10.5">
      <c r="A213" s="52">
        <v>212</v>
      </c>
      <c r="B213" s="52"/>
      <c r="E213" s="49">
        <v>999</v>
      </c>
    </row>
    <row r="214" spans="1:5" ht="10.5">
      <c r="A214" s="52">
        <v>213</v>
      </c>
      <c r="B214" s="52"/>
      <c r="E214" s="49">
        <v>999</v>
      </c>
    </row>
    <row r="215" spans="1:5" ht="10.5">
      <c r="A215" s="52">
        <v>214</v>
      </c>
      <c r="B215" s="52"/>
      <c r="E215" s="49">
        <v>999</v>
      </c>
    </row>
    <row r="216" spans="1:5" ht="10.5">
      <c r="A216" s="52">
        <v>215</v>
      </c>
      <c r="B216" s="52"/>
      <c r="E216" s="49">
        <v>999</v>
      </c>
    </row>
    <row r="217" spans="1:5" ht="10.5">
      <c r="A217" s="52">
        <v>216</v>
      </c>
      <c r="B217" s="52"/>
      <c r="E217" s="49">
        <v>999</v>
      </c>
    </row>
    <row r="218" spans="1:5" ht="10.5">
      <c r="A218" s="52">
        <v>217</v>
      </c>
      <c r="B218" s="52"/>
      <c r="E218" s="49">
        <v>999</v>
      </c>
    </row>
    <row r="219" spans="1:5" ht="10.5">
      <c r="A219" s="52">
        <v>218</v>
      </c>
      <c r="B219" s="52"/>
      <c r="E219" s="49">
        <v>999</v>
      </c>
    </row>
    <row r="220" spans="1:5" ht="10.5">
      <c r="A220" s="52">
        <v>219</v>
      </c>
      <c r="B220" s="52"/>
      <c r="E220" s="49">
        <v>999</v>
      </c>
    </row>
    <row r="221" spans="1:5" ht="10.5">
      <c r="A221" s="52">
        <v>220</v>
      </c>
      <c r="B221" s="52"/>
      <c r="E221" s="49">
        <v>999</v>
      </c>
    </row>
    <row r="222" spans="1:5" ht="10.5">
      <c r="A222" s="52">
        <v>221</v>
      </c>
      <c r="B222" s="52"/>
      <c r="E222" s="49">
        <v>999</v>
      </c>
    </row>
    <row r="223" spans="1:5" ht="10.5">
      <c r="A223" s="52">
        <v>222</v>
      </c>
      <c r="B223" s="52"/>
      <c r="E223" s="49">
        <v>999</v>
      </c>
    </row>
    <row r="224" spans="1:5" ht="10.5">
      <c r="A224" s="52">
        <v>223</v>
      </c>
      <c r="B224" s="52"/>
      <c r="E224" s="49">
        <v>999</v>
      </c>
    </row>
    <row r="225" spans="1:5" ht="10.5">
      <c r="A225" s="52">
        <v>224</v>
      </c>
      <c r="B225" s="52"/>
      <c r="E225" s="49">
        <v>999</v>
      </c>
    </row>
    <row r="226" spans="1:5" ht="10.5">
      <c r="A226" s="52">
        <v>225</v>
      </c>
      <c r="B226" s="52"/>
      <c r="E226" s="49">
        <v>999</v>
      </c>
    </row>
    <row r="227" spans="1:5" ht="10.5">
      <c r="A227" s="52">
        <v>226</v>
      </c>
      <c r="B227" s="52"/>
      <c r="E227" s="49">
        <v>999</v>
      </c>
    </row>
    <row r="228" spans="1:5" ht="10.5">
      <c r="A228" s="52">
        <v>227</v>
      </c>
      <c r="B228" s="52"/>
      <c r="E228" s="49">
        <v>999</v>
      </c>
    </row>
    <row r="229" spans="1:5" ht="10.5">
      <c r="A229" s="52">
        <v>228</v>
      </c>
      <c r="B229" s="52"/>
      <c r="E229" s="49">
        <v>999</v>
      </c>
    </row>
    <row r="230" spans="1:5" ht="10.5">
      <c r="A230" s="52">
        <v>229</v>
      </c>
      <c r="B230" s="52"/>
      <c r="E230" s="49">
        <v>999</v>
      </c>
    </row>
    <row r="231" spans="1:5" ht="10.5">
      <c r="A231" s="52">
        <v>230</v>
      </c>
      <c r="B231" s="52"/>
      <c r="E231" s="49">
        <v>999</v>
      </c>
    </row>
    <row r="232" spans="1:5" ht="10.5">
      <c r="A232" s="52">
        <v>231</v>
      </c>
      <c r="B232" s="52"/>
      <c r="E232" s="49">
        <v>999</v>
      </c>
    </row>
    <row r="233" spans="1:5" ht="10.5">
      <c r="A233" s="52">
        <v>232</v>
      </c>
      <c r="B233" s="52"/>
      <c r="E233" s="49">
        <v>999</v>
      </c>
    </row>
    <row r="234" spans="1:5" ht="10.5">
      <c r="A234" s="52">
        <v>233</v>
      </c>
      <c r="B234" s="52"/>
      <c r="E234" s="49">
        <v>999</v>
      </c>
    </row>
    <row r="235" spans="1:5" ht="10.5">
      <c r="A235" s="52">
        <v>234</v>
      </c>
      <c r="B235" s="52"/>
      <c r="E235" s="49">
        <v>999</v>
      </c>
    </row>
    <row r="236" spans="1:5" ht="10.5">
      <c r="A236" s="52">
        <v>235</v>
      </c>
      <c r="B236" s="52"/>
      <c r="E236" s="49">
        <v>999</v>
      </c>
    </row>
    <row r="237" spans="1:5" ht="10.5">
      <c r="A237" s="52">
        <v>236</v>
      </c>
      <c r="B237" s="52"/>
      <c r="E237" s="49">
        <v>999</v>
      </c>
    </row>
    <row r="238" spans="1:5" ht="10.5">
      <c r="A238" s="52">
        <v>237</v>
      </c>
      <c r="B238" s="52"/>
      <c r="E238" s="49">
        <v>999</v>
      </c>
    </row>
    <row r="239" spans="1:5" ht="10.5">
      <c r="A239" s="52">
        <v>238</v>
      </c>
      <c r="B239" s="52"/>
      <c r="E239" s="49">
        <v>999</v>
      </c>
    </row>
    <row r="240" spans="1:5" ht="10.5">
      <c r="A240" s="52">
        <v>239</v>
      </c>
      <c r="B240" s="52"/>
      <c r="E240" s="49">
        <v>999</v>
      </c>
    </row>
    <row r="241" spans="1:5" ht="10.5">
      <c r="A241" s="52">
        <v>240</v>
      </c>
      <c r="B241" s="52"/>
      <c r="E241" s="49">
        <v>999</v>
      </c>
    </row>
    <row r="242" spans="1:5" ht="10.5">
      <c r="A242" s="52">
        <v>241</v>
      </c>
      <c r="B242" s="52"/>
      <c r="E242" s="49">
        <v>999</v>
      </c>
    </row>
    <row r="243" spans="1:5" ht="10.5">
      <c r="A243" s="52">
        <v>242</v>
      </c>
      <c r="B243" s="52"/>
      <c r="E243" s="49">
        <v>999</v>
      </c>
    </row>
    <row r="244" spans="1:5" ht="10.5">
      <c r="A244" s="52">
        <v>243</v>
      </c>
      <c r="B244" s="52"/>
      <c r="E244" s="49">
        <v>999</v>
      </c>
    </row>
    <row r="245" spans="1:5" ht="10.5">
      <c r="A245" s="52">
        <v>244</v>
      </c>
      <c r="B245" s="52"/>
      <c r="E245" s="49">
        <v>999</v>
      </c>
    </row>
    <row r="246" spans="1:5" ht="10.5">
      <c r="A246" s="52">
        <v>245</v>
      </c>
      <c r="B246" s="52"/>
      <c r="E246" s="49">
        <v>999</v>
      </c>
    </row>
    <row r="247" spans="1:5" ht="10.5">
      <c r="A247" s="52">
        <v>246</v>
      </c>
      <c r="B247" s="52"/>
      <c r="E247" s="49">
        <v>999</v>
      </c>
    </row>
    <row r="248" spans="1:5" ht="10.5">
      <c r="A248" s="52">
        <v>247</v>
      </c>
      <c r="B248" s="52"/>
      <c r="E248" s="49">
        <v>999</v>
      </c>
    </row>
    <row r="249" spans="1:5" ht="10.5">
      <c r="A249" s="52">
        <v>248</v>
      </c>
      <c r="B249" s="52"/>
      <c r="E249" s="49">
        <v>999</v>
      </c>
    </row>
    <row r="250" spans="1:5" ht="10.5">
      <c r="A250" s="52">
        <v>249</v>
      </c>
      <c r="B250" s="52"/>
      <c r="E250" s="49">
        <v>999</v>
      </c>
    </row>
    <row r="251" spans="1:5" ht="10.5">
      <c r="A251" s="52">
        <v>250</v>
      </c>
      <c r="B251" s="52"/>
      <c r="E251" s="49">
        <v>999</v>
      </c>
    </row>
    <row r="252" spans="1:5" ht="10.5">
      <c r="A252" s="52">
        <v>251</v>
      </c>
      <c r="B252" s="52"/>
      <c r="E252" s="49">
        <v>999</v>
      </c>
    </row>
    <row r="253" spans="1:5" ht="10.5">
      <c r="A253" s="52">
        <v>252</v>
      </c>
      <c r="B253" s="52"/>
      <c r="E253" s="49">
        <v>999</v>
      </c>
    </row>
    <row r="254" spans="1:5" ht="10.5">
      <c r="A254" s="52">
        <v>253</v>
      </c>
      <c r="B254" s="52"/>
      <c r="E254" s="49">
        <v>999</v>
      </c>
    </row>
    <row r="255" spans="1:5" ht="10.5">
      <c r="A255" s="52">
        <v>254</v>
      </c>
      <c r="B255" s="52"/>
      <c r="E255" s="49">
        <v>999</v>
      </c>
    </row>
    <row r="256" spans="1:5" ht="10.5">
      <c r="A256" s="52">
        <v>255</v>
      </c>
      <c r="B256" s="52"/>
      <c r="E256" s="49">
        <v>999</v>
      </c>
    </row>
    <row r="257" spans="1:5" ht="10.5">
      <c r="A257" s="52">
        <v>256</v>
      </c>
      <c r="B257" s="52"/>
      <c r="E257" s="49">
        <v>999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8.875" style="83" customWidth="1"/>
  </cols>
  <sheetData>
    <row r="1" spans="1:4" ht="13.5" thickBot="1">
      <c r="A1" s="83" t="s">
        <v>831</v>
      </c>
      <c r="B1" s="140" t="s">
        <v>111</v>
      </c>
      <c r="C1" s="48"/>
      <c r="D1" s="141" t="s">
        <v>112</v>
      </c>
    </row>
    <row r="2" spans="1:4" ht="13.5" thickBot="1">
      <c r="A2" s="83" t="s">
        <v>802</v>
      </c>
      <c r="B2" s="90" t="s">
        <v>150</v>
      </c>
      <c r="C2" s="48"/>
      <c r="D2" s="141" t="s">
        <v>112</v>
      </c>
    </row>
    <row r="3" spans="1:4" ht="12.75">
      <c r="A3" s="83" t="s">
        <v>839</v>
      </c>
      <c r="B3" s="85" t="s">
        <v>120</v>
      </c>
      <c r="C3" s="86"/>
      <c r="D3" s="141" t="s">
        <v>112</v>
      </c>
    </row>
    <row r="4" spans="2:4" ht="13.5" thickBot="1">
      <c r="B4" s="85" t="s">
        <v>130</v>
      </c>
      <c r="C4" s="48"/>
      <c r="D4" s="98" t="s">
        <v>118</v>
      </c>
    </row>
    <row r="5" spans="1:4" ht="13.5" thickBot="1">
      <c r="A5" s="83" t="s">
        <v>840</v>
      </c>
      <c r="B5" s="88" t="s">
        <v>182</v>
      </c>
      <c r="C5" s="48"/>
      <c r="D5" s="141" t="s">
        <v>112</v>
      </c>
    </row>
    <row r="6" spans="2:4" ht="13.5" thickBot="1">
      <c r="B6" s="100" t="s">
        <v>137</v>
      </c>
      <c r="C6" s="216"/>
      <c r="D6" s="141" t="s">
        <v>112</v>
      </c>
    </row>
    <row r="7" spans="2:4" ht="12.75">
      <c r="B7" s="85" t="s">
        <v>156</v>
      </c>
      <c r="C7" s="48"/>
      <c r="D7" s="98" t="s">
        <v>135</v>
      </c>
    </row>
    <row r="8" spans="2:4" ht="13.5" thickBot="1">
      <c r="B8" s="93" t="s">
        <v>160</v>
      </c>
      <c r="C8" s="48"/>
      <c r="D8" s="112" t="s">
        <v>146</v>
      </c>
    </row>
    <row r="9" spans="1:4" ht="13.5" thickBot="1">
      <c r="A9" s="83" t="s">
        <v>841</v>
      </c>
      <c r="B9" s="87" t="s">
        <v>210</v>
      </c>
      <c r="C9" s="48"/>
      <c r="D9" s="141" t="s">
        <v>112</v>
      </c>
    </row>
    <row r="10" spans="2:4" ht="13.5" thickBot="1">
      <c r="B10" s="113" t="s">
        <v>237</v>
      </c>
      <c r="C10" s="48"/>
      <c r="D10" s="98" t="s">
        <v>135</v>
      </c>
    </row>
    <row r="11" spans="2:4" ht="13.5" thickBot="1">
      <c r="B11" s="115" t="s">
        <v>235</v>
      </c>
      <c r="C11" s="48"/>
      <c r="D11" s="118" t="s">
        <v>110</v>
      </c>
    </row>
    <row r="12" spans="2:4" ht="12.75">
      <c r="B12" s="154" t="s">
        <v>258</v>
      </c>
      <c r="C12" s="48"/>
      <c r="D12" s="155" t="s">
        <v>118</v>
      </c>
    </row>
    <row r="13" spans="2:4" ht="13.5" thickBot="1">
      <c r="B13" s="85" t="s">
        <v>134</v>
      </c>
      <c r="C13" s="48"/>
      <c r="D13" s="98" t="s">
        <v>135</v>
      </c>
    </row>
    <row r="14" spans="2:4" ht="13.5" thickBot="1">
      <c r="B14" s="148" t="s">
        <v>179</v>
      </c>
      <c r="C14" s="48"/>
      <c r="D14" s="102" t="s">
        <v>180</v>
      </c>
    </row>
    <row r="15" spans="1:7" ht="13.5" thickBot="1">
      <c r="A15" s="83" t="s">
        <v>842</v>
      </c>
      <c r="B15" s="85" t="s">
        <v>170</v>
      </c>
      <c r="C15" s="48"/>
      <c r="D15" s="141" t="s">
        <v>112</v>
      </c>
      <c r="G15" t="s">
        <v>848</v>
      </c>
    </row>
    <row r="16" spans="1:4" ht="12.75">
      <c r="A16" s="83" t="s">
        <v>836</v>
      </c>
      <c r="B16" s="217" t="s">
        <v>791</v>
      </c>
      <c r="C16" s="48"/>
      <c r="D16" s="130" t="s">
        <v>109</v>
      </c>
    </row>
    <row r="17" spans="1:4" ht="12.75">
      <c r="A17" s="83" t="s">
        <v>843</v>
      </c>
      <c r="B17" s="89" t="s">
        <v>307</v>
      </c>
      <c r="C17" s="48"/>
      <c r="D17" s="155" t="s">
        <v>118</v>
      </c>
    </row>
    <row r="18" spans="2:4" ht="13.5" thickBot="1">
      <c r="B18" s="90" t="s">
        <v>254</v>
      </c>
      <c r="C18" s="48"/>
      <c r="D18" s="102" t="s">
        <v>180</v>
      </c>
    </row>
    <row r="19" spans="1:4" ht="13.5" thickBot="1">
      <c r="A19" s="83" t="s">
        <v>844</v>
      </c>
      <c r="B19" s="217" t="s">
        <v>455</v>
      </c>
      <c r="C19" s="48"/>
      <c r="D19" s="130" t="s">
        <v>109</v>
      </c>
    </row>
    <row r="20" spans="2:4" ht="13.5" thickBot="1">
      <c r="B20" s="89" t="s">
        <v>372</v>
      </c>
      <c r="C20" s="48"/>
      <c r="D20" s="118" t="s">
        <v>110</v>
      </c>
    </row>
    <row r="21" spans="2:4" ht="13.5" thickBot="1">
      <c r="B21" s="217" t="s">
        <v>409</v>
      </c>
      <c r="C21" s="48"/>
      <c r="D21" s="130" t="s">
        <v>109</v>
      </c>
    </row>
    <row r="22" spans="2:4" ht="13.5" thickBot="1">
      <c r="B22" s="90" t="s">
        <v>271</v>
      </c>
      <c r="C22" s="48"/>
      <c r="D22" s="141" t="s">
        <v>112</v>
      </c>
    </row>
    <row r="23" spans="1:4" ht="13.5" thickBot="1">
      <c r="A23" s="83" t="s">
        <v>845</v>
      </c>
      <c r="B23" s="117" t="s">
        <v>291</v>
      </c>
      <c r="C23" s="48"/>
      <c r="D23" s="118" t="s">
        <v>110</v>
      </c>
    </row>
    <row r="24" spans="2:4" ht="13.5" thickBot="1">
      <c r="B24" s="89" t="s">
        <v>295</v>
      </c>
      <c r="C24" s="48"/>
      <c r="D24" s="141" t="s">
        <v>112</v>
      </c>
    </row>
    <row r="25" spans="2:4" ht="13.5" thickBot="1">
      <c r="B25" s="217" t="s">
        <v>402</v>
      </c>
      <c r="C25" s="48"/>
      <c r="D25" s="122" t="s">
        <v>109</v>
      </c>
    </row>
    <row r="26" spans="2:4" ht="13.5" thickBot="1">
      <c r="B26" s="217" t="s">
        <v>108</v>
      </c>
      <c r="C26" s="48"/>
      <c r="D26" s="130" t="s">
        <v>109</v>
      </c>
    </row>
    <row r="27" spans="2:4" ht="12.75">
      <c r="B27" s="217" t="s">
        <v>437</v>
      </c>
      <c r="C27" s="48"/>
      <c r="D27" s="130" t="s">
        <v>109</v>
      </c>
    </row>
    <row r="28" spans="1:7" ht="12.75">
      <c r="A28" s="83" t="s">
        <v>846</v>
      </c>
      <c r="B28" s="217" t="s">
        <v>287</v>
      </c>
      <c r="C28" s="48"/>
      <c r="D28" s="102" t="s">
        <v>146</v>
      </c>
      <c r="G28" t="s">
        <v>847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"/>
  <sheetViews>
    <sheetView zoomScalePageLayoutView="0" workbookViewId="0" topLeftCell="A5">
      <selection activeCell="B6" sqref="B6"/>
    </sheetView>
  </sheetViews>
  <sheetFormatPr defaultColWidth="9.00390625" defaultRowHeight="15" customHeight="1"/>
  <cols>
    <col min="1" max="1" width="3.375" style="21" customWidth="1"/>
    <col min="2" max="2" width="31.125" style="21" bestFit="1" customWidth="1"/>
    <col min="3" max="8" width="5.00390625" style="21" customWidth="1"/>
    <col min="9" max="9" width="1.625" style="21" customWidth="1"/>
    <col min="10" max="10" width="30.875" style="21" bestFit="1" customWidth="1"/>
    <col min="11" max="11" width="18.75390625" style="21" bestFit="1" customWidth="1"/>
    <col min="12" max="12" width="4.375" style="21" customWidth="1"/>
    <col min="13" max="13" width="24.125" style="21" bestFit="1" customWidth="1"/>
    <col min="14" max="14" width="5.25390625" style="21" bestFit="1" customWidth="1"/>
    <col min="15" max="15" width="14.375" style="21" bestFit="1" customWidth="1"/>
    <col min="16" max="16" width="3.75390625" style="21" customWidth="1"/>
    <col min="17" max="17" width="4.75390625" style="21" bestFit="1" customWidth="1"/>
    <col min="18" max="18" width="14.375" style="21" bestFit="1" customWidth="1"/>
    <col min="19" max="19" width="2.875" style="21" customWidth="1"/>
    <col min="20" max="24" width="5.00390625" style="21" bestFit="1" customWidth="1"/>
    <col min="25" max="26" width="5.125" style="21" customWidth="1"/>
    <col min="27" max="27" width="5.625" style="21" bestFit="1" customWidth="1"/>
    <col min="28" max="28" width="4.375" style="21" customWidth="1"/>
    <col min="29" max="29" width="8.125" style="21" bestFit="1" customWidth="1"/>
    <col min="30" max="30" width="3.375" style="21" customWidth="1"/>
    <col min="31" max="32" width="3.125" style="21" customWidth="1"/>
    <col min="33" max="33" width="1.875" style="21" customWidth="1"/>
    <col min="34" max="38" width="3.125" style="21" customWidth="1"/>
    <col min="39" max="39" width="3.00390625" style="21" customWidth="1"/>
    <col min="40" max="42" width="0" style="21" hidden="1" customWidth="1"/>
    <col min="43" max="16384" width="9.125" style="21" customWidth="1"/>
  </cols>
  <sheetData>
    <row r="1" spans="1:7" ht="20.25">
      <c r="A1" s="3" t="str">
        <f>úvod!C6</f>
        <v>Reg.přebory RSST Náchod </v>
      </c>
      <c r="B1" s="2"/>
      <c r="C1" s="2"/>
      <c r="D1" s="2"/>
      <c r="E1" s="2"/>
      <c r="F1" s="2"/>
      <c r="G1" s="2"/>
    </row>
    <row r="2" spans="1:11" ht="20.25">
      <c r="A2" s="4" t="s">
        <v>82</v>
      </c>
      <c r="B2" s="2"/>
      <c r="C2" s="2"/>
      <c r="D2" s="2"/>
      <c r="E2" s="2"/>
      <c r="F2" s="2"/>
      <c r="G2" s="18"/>
      <c r="K2" s="18" t="str">
        <f>CONCATENATE("Dvouhra ",úvod!C8," - 1.stupeň")</f>
        <v>Dvouhra Dospělí-muži - 1.stupeň</v>
      </c>
    </row>
    <row r="3" spans="1:40" ht="15" customHeight="1" thickBot="1">
      <c r="A3" s="2"/>
      <c r="B3" s="2"/>
      <c r="C3" s="4"/>
      <c r="D3" s="2"/>
      <c r="E3" s="2"/>
      <c r="F3" s="2"/>
      <c r="G3" s="13"/>
      <c r="K3" s="80" t="str">
        <f>úvod!C7</f>
        <v>4.1.2014-Broumov</v>
      </c>
      <c r="M3" s="22" t="str">
        <f>B4</f>
        <v>Skupina A</v>
      </c>
      <c r="N3" s="22" t="s">
        <v>0</v>
      </c>
      <c r="O3" s="22" t="s">
        <v>1</v>
      </c>
      <c r="P3" s="22" t="s">
        <v>2</v>
      </c>
      <c r="Q3" s="22" t="s">
        <v>0</v>
      </c>
      <c r="R3" s="22" t="s">
        <v>3</v>
      </c>
      <c r="S3" s="22" t="s">
        <v>2</v>
      </c>
      <c r="T3" s="23" t="s">
        <v>4</v>
      </c>
      <c r="U3" s="23" t="s">
        <v>5</v>
      </c>
      <c r="V3" s="23" t="s">
        <v>6</v>
      </c>
      <c r="W3" s="23" t="s">
        <v>7</v>
      </c>
      <c r="X3" s="23" t="s">
        <v>8</v>
      </c>
      <c r="Y3" s="22" t="s">
        <v>9</v>
      </c>
      <c r="Z3" s="22" t="s">
        <v>10</v>
      </c>
      <c r="AA3" s="22" t="s">
        <v>11</v>
      </c>
      <c r="AN3" s="21" t="s">
        <v>16</v>
      </c>
    </row>
    <row r="4" spans="1:42" ht="16.5" customHeight="1" thickBot="1" thickTop="1">
      <c r="A4" s="42"/>
      <c r="B4" s="43" t="s">
        <v>18</v>
      </c>
      <c r="C4" s="44">
        <v>1</v>
      </c>
      <c r="D4" s="45">
        <v>2</v>
      </c>
      <c r="E4" s="45">
        <v>3</v>
      </c>
      <c r="F4" s="46">
        <v>4</v>
      </c>
      <c r="G4" s="47" t="s">
        <v>14</v>
      </c>
      <c r="H4" s="46" t="s">
        <v>15</v>
      </c>
      <c r="J4" s="21" t="str">
        <f aca="true" t="shared" si="0" ref="J4:J9">CONCATENATE(O4," - ",R4)</f>
        <v>Gombarčík Karel ml. - Čenovský David</v>
      </c>
      <c r="K4" s="21" t="str">
        <f aca="true" t="shared" si="1" ref="K4:K9">IF(SUM(Y4:Z4)=0,AD4,CONCATENATE(Y4," : ",Z4," (",T4,",",U4,",",V4,IF(Y4+Z4&gt;3,",",""),W4,IF(Y4+Z4&gt;4,",",""),X4,")"))</f>
        <v>3 : 0 (6,4,5)</v>
      </c>
      <c r="M4" s="21" t="str">
        <f>CONCATENATE("1.st. ",úvod!$C$8," - ",M3)</f>
        <v>1.st. Dospělí-muži - Skupina A</v>
      </c>
      <c r="N4" s="21">
        <f>A5</f>
        <v>1</v>
      </c>
      <c r="O4" s="21" t="str">
        <f>IF($N4=0,"bye",VLOOKUP($N4,prezentace!$A$2:$C$268,2))</f>
        <v>Gombarčík Karel ml.</v>
      </c>
      <c r="P4" s="21" t="str">
        <f>IF($N4=0,"",VLOOKUP($N4,prezentace!$A$2:$D$268,4))</f>
        <v>Broumov Slovan</v>
      </c>
      <c r="Q4" s="21">
        <f>A8</f>
        <v>23</v>
      </c>
      <c r="R4" s="21" t="str">
        <f>IF($Q4=0,"bye",VLOOKUP($Q4,prezentace!$A$2:$C$268,2))</f>
        <v>Čenovský David</v>
      </c>
      <c r="S4" s="21" t="str">
        <f>IF($Q4=0,"",VLOOKUP($Q4,prezentace!$A$2:$D$268,4))</f>
        <v>Jaroměř - Josefov Sokol</v>
      </c>
      <c r="T4" s="53" t="s">
        <v>793</v>
      </c>
      <c r="U4" s="54" t="s">
        <v>792</v>
      </c>
      <c r="V4" s="54" t="s">
        <v>808</v>
      </c>
      <c r="W4" s="54"/>
      <c r="X4" s="55"/>
      <c r="Y4" s="21">
        <f aca="true" t="shared" si="2" ref="Y4:Y9">COUNTIF(AH4:AL4,"&gt;0")</f>
        <v>3</v>
      </c>
      <c r="Z4" s="21">
        <f aca="true" t="shared" si="3" ref="Z4:Z9">COUNTIF(AH4:AL4,"&lt;0")</f>
        <v>0</v>
      </c>
      <c r="AA4" s="21">
        <f aca="true" t="shared" si="4" ref="AA4:AA9">IF(Y4=Z4,0,IF(Y4&gt;Z4,N4,Q4))</f>
        <v>1</v>
      </c>
      <c r="AB4" s="21" t="str">
        <f>IF($AA4=0,"",VLOOKUP($AA4,prezentace!$A$2:$C$268,2))</f>
        <v>Gombarčík Karel ml.</v>
      </c>
      <c r="AC4" s="21" t="str">
        <f aca="true" t="shared" si="5" ref="AC4:AC9">IF(Y4=Z4,"",IF(Y4&gt;Z4,CONCATENATE(Y4,":",Z4," (",T4,",",U4,",",V4,IF(SUM(Y4:Z4)&gt;3,",",""),W4,IF(SUM(Y4:Z4)&gt;4,",",""),X4,")"),CONCATENATE(Z4,":",Y4," (",-T4,",",-U4,",",-V4,IF(SUM(Y4:Z4)&gt;3,CONCATENATE(",",-W4),""),IF(SUM(Y4:Z4)&gt;4,CONCATENATE(",",-X4),""),")")))</f>
        <v>3:0 (6,4,5)</v>
      </c>
      <c r="AD4" s="21" t="str">
        <f aca="true" t="shared" si="6" ref="AD4:AD9">IF(SUM(Y4:Z4)=0,"",AC4)</f>
        <v>3:0 (6,4,5)</v>
      </c>
      <c r="AE4" s="21">
        <f aca="true" t="shared" si="7" ref="AE4:AE9">IF(T4="",0,IF(Y4&gt;Z4,2,1))</f>
        <v>2</v>
      </c>
      <c r="AF4" s="21">
        <f aca="true" t="shared" si="8" ref="AF4:AF9">IF(T4="",0,IF(Z4&gt;Y4,2,1))</f>
        <v>1</v>
      </c>
      <c r="AH4" s="21">
        <f aca="true" t="shared" si="9" ref="AH4:AL9">IF(T4="",0,IF(MID(T4,1,1)="-",-1,1))</f>
        <v>1</v>
      </c>
      <c r="AI4" s="21">
        <f t="shared" si="9"/>
        <v>1</v>
      </c>
      <c r="AJ4" s="21">
        <f t="shared" si="9"/>
        <v>1</v>
      </c>
      <c r="AK4" s="21">
        <f t="shared" si="9"/>
        <v>0</v>
      </c>
      <c r="AL4" s="21">
        <f t="shared" si="9"/>
        <v>0</v>
      </c>
      <c r="AN4" s="21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P4" s="21" t="str">
        <f>CONCATENATE("&lt;TR&gt;&lt;TD width=250&gt;",J4,"&lt;TD&gt;",K4,"&lt;/TD&gt;&lt;/TR&gt;")</f>
        <v>&lt;TR&gt;&lt;TD width=250&gt;Gombarčík Karel ml. - Čenovský David&lt;TD&gt;3 : 0 (6,4,5)&lt;/TD&gt;&lt;/TR&gt;</v>
      </c>
    </row>
    <row r="5" spans="1:42" ht="16.5" customHeight="1" thickTop="1">
      <c r="A5" s="36">
        <v>1</v>
      </c>
      <c r="B5" s="37" t="str">
        <f>IF($A5="","",CONCATENATE(VLOOKUP($A5,prezentace!$A$2:$B$268,2)," (",VLOOKUP($A5,prezentace!$A$2:$E$269,4),")"))</f>
        <v>Gombarčík Karel ml. (Broumov Slovan)</v>
      </c>
      <c r="C5" s="38" t="s">
        <v>30</v>
      </c>
      <c r="D5" s="39" t="str">
        <f>IF(Y7+Z7=0,"",CONCATENATE(Y7,":",Z7))</f>
        <v>3:0</v>
      </c>
      <c r="E5" s="39" t="str">
        <f>IF(Y9+Z9=0,"",CONCATENATE(Z9,":",Y9))</f>
        <v>3:0</v>
      </c>
      <c r="F5" s="40" t="str">
        <f>IF(Y4+Z4=0,"",CONCATENATE(Y4,":",Z4))</f>
        <v>3:0</v>
      </c>
      <c r="G5" s="41">
        <f>IF(AE4+AE7+AF9=0,"",AE4+AE7+AF9)</f>
        <v>6</v>
      </c>
      <c r="H5" s="40">
        <v>1</v>
      </c>
      <c r="J5" s="21" t="str">
        <f t="shared" si="0"/>
        <v>Barták Zdeněk - Marinica Kamil</v>
      </c>
      <c r="K5" s="21" t="str">
        <f t="shared" si="1"/>
        <v>2 : 3 (9,-2,3,-2,-8)</v>
      </c>
      <c r="M5" s="21" t="str">
        <f>CONCATENATE("2.st. ",úvod!$C$8," - ",M3)</f>
        <v>2.st. Dospělí-muži - Skupina A</v>
      </c>
      <c r="N5" s="21">
        <f>A6</f>
        <v>17</v>
      </c>
      <c r="O5" s="21" t="str">
        <f>IF($N5=0,"bye",VLOOKUP($N5,prezentace!$A$2:$C$268,2))</f>
        <v>Barták Zdeněk</v>
      </c>
      <c r="P5" s="21" t="str">
        <f>IF($N5=0,"",VLOOKUP($N5,prezentace!$A$2:$D$268,4))</f>
        <v>Nové Město n. Met. TTC</v>
      </c>
      <c r="Q5" s="21">
        <f>A7</f>
        <v>13</v>
      </c>
      <c r="R5" s="21" t="str">
        <f>IF($Q5=0,"bye",VLOOKUP($Q5,prezentace!$A$2:$C$268,2))</f>
        <v>Marinica Kamil</v>
      </c>
      <c r="S5" s="21" t="str">
        <f>IF($Q5=0,"",VLOOKUP($Q5,prezentace!$A$2:$D$268,4))</f>
        <v>Česká Skalice Sokol</v>
      </c>
      <c r="T5" s="56" t="s">
        <v>797</v>
      </c>
      <c r="U5" s="57" t="s">
        <v>800</v>
      </c>
      <c r="V5" s="57" t="s">
        <v>794</v>
      </c>
      <c r="W5" s="57" t="s">
        <v>800</v>
      </c>
      <c r="X5" s="58" t="s">
        <v>807</v>
      </c>
      <c r="Y5" s="21">
        <f t="shared" si="2"/>
        <v>2</v>
      </c>
      <c r="Z5" s="21">
        <f t="shared" si="3"/>
        <v>3</v>
      </c>
      <c r="AA5" s="21">
        <f t="shared" si="4"/>
        <v>13</v>
      </c>
      <c r="AB5" s="21" t="str">
        <f>IF($AA5=0,"",VLOOKUP($AA5,prezentace!$A$2:$C$268,2))</f>
        <v>Marinica Kamil</v>
      </c>
      <c r="AC5" s="21" t="str">
        <f t="shared" si="5"/>
        <v>3:2 (-9,2,-3,2,8)</v>
      </c>
      <c r="AD5" s="21" t="str">
        <f t="shared" si="6"/>
        <v>3:2 (-9,2,-3,2,8)</v>
      </c>
      <c r="AE5" s="21">
        <f t="shared" si="7"/>
        <v>1</v>
      </c>
      <c r="AF5" s="21">
        <f t="shared" si="8"/>
        <v>2</v>
      </c>
      <c r="AH5" s="21">
        <f t="shared" si="9"/>
        <v>1</v>
      </c>
      <c r="AI5" s="21">
        <f t="shared" si="9"/>
        <v>-1</v>
      </c>
      <c r="AJ5" s="21">
        <f t="shared" si="9"/>
        <v>1</v>
      </c>
      <c r="AK5" s="21">
        <f t="shared" si="9"/>
        <v>-1</v>
      </c>
      <c r="AL5" s="21">
        <f t="shared" si="9"/>
        <v>-1</v>
      </c>
      <c r="AN5" s="21" t="str">
        <f>CONCATENATE(AO5,AO6,AO7,AO8,)</f>
        <v>&lt;TR&gt;&lt;TD&gt;1&lt;TD width=200&gt;Gombarčík Karel ml. (Broumov Slovan)&lt;TD&gt;XXX&lt;TD&gt;3:0&lt;TD&gt;3:0&lt;TD&gt;3:0&lt;TD&gt;6&lt;TD&gt;1&lt;/TD&gt;&lt;/TR&gt;&lt;TR&gt;&lt;TD&gt;17&lt;TD width=200&gt;Barták Zdeněk (Nové Město n. Met. TTC)&lt;TD&gt;0:3&lt;TD&gt;XXX&lt;TD&gt;2:3&lt;TD&gt;3:1&lt;TD&gt;4&lt;TD&gt;3&lt;/TD&gt;&lt;/TR&gt;&lt;TR&gt;&lt;TD&gt;13&lt;TD width=200&gt;Marinica Kamil (Česká Skalice Sokol)&lt;TD&gt;0:3&lt;TD&gt;3:2&lt;TD&gt;XXX&lt;TD&gt;3:0&lt;TD&gt;5&lt;TD&gt;2&lt;/TD&gt;&lt;/TR&gt;&lt;TR&gt;&lt;TD&gt;23&lt;TD width=200&gt;Čenovský David (Jaroměř - Josefov Sokol)&lt;TD&gt;0:3&lt;TD&gt;1:3&lt;TD&gt;0:3&lt;TD&gt;XXX&lt;TD&gt;3&lt;TD&gt;4&lt;/TD&gt;&lt;/TR&gt;</v>
      </c>
      <c r="AO5" s="21" t="str">
        <f>CONCATENATE("&lt;TR&gt;&lt;TD&gt;",A5,"&lt;TD width=200&gt;",B5,"&lt;TD&gt;",C5,"&lt;TD&gt;",D5,"&lt;TD&gt;",E5,"&lt;TD&gt;",F5,"&lt;TD&gt;",G5,"&lt;TD&gt;",H5,"&lt;/TD&gt;&lt;/TR&gt;")</f>
        <v>&lt;TR&gt;&lt;TD&gt;1&lt;TD width=200&gt;Gombarčík Karel ml. (Broumov Slovan)&lt;TD&gt;XXX&lt;TD&gt;3:0&lt;TD&gt;3:0&lt;TD&gt;3:0&lt;TD&gt;6&lt;TD&gt;1&lt;/TD&gt;&lt;/TR&gt;</v>
      </c>
      <c r="AP5" s="21" t="str">
        <f>CONCATENATE("&lt;TR&gt;&lt;TD&gt;",J5,"&lt;TD&gt;",K5,"&lt;/TD&gt;&lt;/TR&gt;")</f>
        <v>&lt;TR&gt;&lt;TD&gt;Barták Zdeněk - Marinica Kamil&lt;TD&gt;2 : 3 (9,-2,3,-2,-8)&lt;/TD&gt;&lt;/TR&gt;</v>
      </c>
    </row>
    <row r="6" spans="1:42" ht="16.5" customHeight="1">
      <c r="A6" s="24">
        <v>17</v>
      </c>
      <c r="B6" s="30" t="str">
        <f>IF($A6="","",CONCATENATE(VLOOKUP($A6,prezentace!$A$2:$B$268,2)," (",VLOOKUP($A6,prezentace!$A$2:$E$269,4),")"))</f>
        <v>Barták Zdeněk (Nové Město n. Met. TTC)</v>
      </c>
      <c r="C6" s="34" t="str">
        <f>IF(Y7+Z7=0,"",CONCATENATE(Z7,":",Y7))</f>
        <v>0:3</v>
      </c>
      <c r="D6" s="25" t="s">
        <v>30</v>
      </c>
      <c r="E6" s="25" t="str">
        <f>IF(Y5+Z5=0,"",CONCATENATE(Y5,":",Z5))</f>
        <v>2:3</v>
      </c>
      <c r="F6" s="26" t="str">
        <f>IF(Y8+Z8=0,"",CONCATENATE(Y8,":",Z8))</f>
        <v>3:1</v>
      </c>
      <c r="G6" s="32">
        <f>IF(AE5+AF7+AE8=0,"",AE5+AF7+AE8)</f>
        <v>4</v>
      </c>
      <c r="H6" s="26">
        <v>3</v>
      </c>
      <c r="J6" s="21" t="str">
        <f t="shared" si="0"/>
        <v>Čenovský David - Marinica Kamil</v>
      </c>
      <c r="K6" s="21" t="str">
        <f t="shared" si="1"/>
        <v>0 : 3 (-9,-9,-10)</v>
      </c>
      <c r="M6" s="21" t="str">
        <f>CONCATENATE("2.st. ",úvod!$C$8," - ",M3)</f>
        <v>2.st. Dospělí-muži - Skupina A</v>
      </c>
      <c r="N6" s="21">
        <f>A8</f>
        <v>23</v>
      </c>
      <c r="O6" s="21" t="str">
        <f>IF($N6=0,"bye",VLOOKUP($N6,prezentace!$A$2:$C$268,2))</f>
        <v>Čenovský David</v>
      </c>
      <c r="P6" s="21" t="str">
        <f>IF($N6=0,"",VLOOKUP($N6,prezentace!$A$2:$D$268,4))</f>
        <v>Jaroměř - Josefov Sokol</v>
      </c>
      <c r="Q6" s="21">
        <f>A7</f>
        <v>13</v>
      </c>
      <c r="R6" s="21" t="str">
        <f>IF($Q6=0,"bye",VLOOKUP($Q6,prezentace!$A$2:$C$268,2))</f>
        <v>Marinica Kamil</v>
      </c>
      <c r="S6" s="21" t="str">
        <f>IF($Q6=0,"",VLOOKUP($Q6,prezentace!$A$2:$D$268,4))</f>
        <v>Česká Skalice Sokol</v>
      </c>
      <c r="T6" s="56" t="s">
        <v>805</v>
      </c>
      <c r="U6" s="57" t="s">
        <v>805</v>
      </c>
      <c r="V6" s="57" t="s">
        <v>827</v>
      </c>
      <c r="W6" s="57"/>
      <c r="X6" s="58"/>
      <c r="Y6" s="21">
        <f t="shared" si="2"/>
        <v>0</v>
      </c>
      <c r="Z6" s="21">
        <f t="shared" si="3"/>
        <v>3</v>
      </c>
      <c r="AA6" s="21">
        <f t="shared" si="4"/>
        <v>13</v>
      </c>
      <c r="AB6" s="21" t="str">
        <f>IF($AA6=0,"",VLOOKUP($AA6,prezentace!$A$2:$C$268,2))</f>
        <v>Marinica Kamil</v>
      </c>
      <c r="AC6" s="21" t="str">
        <f t="shared" si="5"/>
        <v>3:0 (9,9,10)</v>
      </c>
      <c r="AD6" s="21" t="str">
        <f t="shared" si="6"/>
        <v>3:0 (9,9,10)</v>
      </c>
      <c r="AE6" s="21">
        <f t="shared" si="7"/>
        <v>1</v>
      </c>
      <c r="AF6" s="21">
        <f t="shared" si="8"/>
        <v>2</v>
      </c>
      <c r="AH6" s="21">
        <f t="shared" si="9"/>
        <v>-1</v>
      </c>
      <c r="AI6" s="21">
        <f t="shared" si="9"/>
        <v>-1</v>
      </c>
      <c r="AJ6" s="21">
        <f t="shared" si="9"/>
        <v>-1</v>
      </c>
      <c r="AK6" s="21">
        <f t="shared" si="9"/>
        <v>0</v>
      </c>
      <c r="AL6" s="21">
        <f t="shared" si="9"/>
        <v>0</v>
      </c>
      <c r="AN6" s="21" t="str">
        <f>CONCATENATE("&lt;/Table&gt;&lt;TD width=420&gt;&lt;Table&gt;")</f>
        <v>&lt;/Table&gt;&lt;TD width=420&gt;&lt;Table&gt;</v>
      </c>
      <c r="AO6" s="21" t="str">
        <f>CONCATENATE("&lt;TR&gt;&lt;TD&gt;",A6,"&lt;TD width=200&gt;",B6,"&lt;TD&gt;",C6,"&lt;TD&gt;",D6,"&lt;TD&gt;",E6,"&lt;TD&gt;",F6,"&lt;TD&gt;",G6,"&lt;TD&gt;",H6,"&lt;/TD&gt;&lt;/TR&gt;")</f>
        <v>&lt;TR&gt;&lt;TD&gt;17&lt;TD width=200&gt;Barták Zdeněk (Nové Město n. Met. TTC)&lt;TD&gt;0:3&lt;TD&gt;XXX&lt;TD&gt;2:3&lt;TD&gt;3:1&lt;TD&gt;4&lt;TD&gt;3&lt;/TD&gt;&lt;/TR&gt;</v>
      </c>
      <c r="AP6" s="21" t="str">
        <f>CONCATENATE("&lt;TR&gt;&lt;TD&gt;",J6,"&lt;TD&gt;",K6,"&lt;/TD&gt;&lt;/TR&gt;")</f>
        <v>&lt;TR&gt;&lt;TD&gt;Čenovský David - Marinica Kamil&lt;TD&gt;0 : 3 (-9,-9,-10)&lt;/TD&gt;&lt;/TR&gt;</v>
      </c>
    </row>
    <row r="7" spans="1:42" ht="16.5" customHeight="1">
      <c r="A7" s="24">
        <v>13</v>
      </c>
      <c r="B7" s="30" t="str">
        <f>IF($A7="","",CONCATENATE(VLOOKUP($A7,prezentace!$A$2:$B$268,2)," (",VLOOKUP($A7,prezentace!$A$2:$E$269,4),")"))</f>
        <v>Marinica Kamil (Česká Skalice Sokol)</v>
      </c>
      <c r="C7" s="34" t="str">
        <f>IF(Y9+Z9=0,"",CONCATENATE(Y9,":",Z9))</f>
        <v>0:3</v>
      </c>
      <c r="D7" s="25" t="str">
        <f>IF(Y5+Z5=0,"",CONCATENATE(Z5,":",Y5))</f>
        <v>3:2</v>
      </c>
      <c r="E7" s="25" t="s">
        <v>30</v>
      </c>
      <c r="F7" s="26" t="str">
        <f>IF(Y6+Z6=0,"",CONCATENATE(Z6,":",Y6))</f>
        <v>3:0</v>
      </c>
      <c r="G7" s="32">
        <f>IF(AF5+AF6+AE9=0,"",AF5+AF6+AE9)</f>
        <v>5</v>
      </c>
      <c r="H7" s="26">
        <v>2</v>
      </c>
      <c r="J7" s="21" t="str">
        <f t="shared" si="0"/>
        <v>Gombarčík Karel ml. - Barták Zdeněk</v>
      </c>
      <c r="K7" s="21" t="str">
        <f t="shared" si="1"/>
        <v>3 : 0 (10,10,6)</v>
      </c>
      <c r="M7" s="21" t="str">
        <f>CONCATENATE("2.st. ",úvod!$C$8," - ",M3)</f>
        <v>2.st. Dospělí-muži - Skupina A</v>
      </c>
      <c r="N7" s="21">
        <f>A5</f>
        <v>1</v>
      </c>
      <c r="O7" s="21" t="str">
        <f>IF($N7=0,"bye",VLOOKUP($N7,prezentace!$A$2:$C$268,2))</f>
        <v>Gombarčík Karel ml.</v>
      </c>
      <c r="P7" s="21" t="str">
        <f>IF($N7=0,"",VLOOKUP($N7,prezentace!$A$2:$D$268,4))</f>
        <v>Broumov Slovan</v>
      </c>
      <c r="Q7" s="21">
        <f>A6</f>
        <v>17</v>
      </c>
      <c r="R7" s="21" t="str">
        <f>IF($Q7=0,"bye",VLOOKUP($Q7,prezentace!$A$2:$C$268,2))</f>
        <v>Barták Zdeněk</v>
      </c>
      <c r="S7" s="21" t="str">
        <f>IF($Q7=0,"",VLOOKUP($Q7,prezentace!$A$2:$D$268,4))</f>
        <v>Nové Město n. Met. TTC</v>
      </c>
      <c r="T7" s="56" t="s">
        <v>806</v>
      </c>
      <c r="U7" s="57" t="s">
        <v>806</v>
      </c>
      <c r="V7" s="57" t="s">
        <v>793</v>
      </c>
      <c r="W7" s="57"/>
      <c r="X7" s="58"/>
      <c r="Y7" s="21">
        <f t="shared" si="2"/>
        <v>3</v>
      </c>
      <c r="Z7" s="21">
        <f t="shared" si="3"/>
        <v>0</v>
      </c>
      <c r="AA7" s="21">
        <f t="shared" si="4"/>
        <v>1</v>
      </c>
      <c r="AB7" s="21" t="str">
        <f>IF($AA7=0,"",VLOOKUP($AA7,prezentace!$A$2:$C$268,2))</f>
        <v>Gombarčík Karel ml.</v>
      </c>
      <c r="AC7" s="21" t="str">
        <f t="shared" si="5"/>
        <v>3:0 (10,10,6)</v>
      </c>
      <c r="AD7" s="21" t="str">
        <f t="shared" si="6"/>
        <v>3:0 (10,10,6)</v>
      </c>
      <c r="AE7" s="21">
        <f t="shared" si="7"/>
        <v>2</v>
      </c>
      <c r="AF7" s="21">
        <f t="shared" si="8"/>
        <v>1</v>
      </c>
      <c r="AH7" s="21">
        <f t="shared" si="9"/>
        <v>1</v>
      </c>
      <c r="AI7" s="21">
        <f t="shared" si="9"/>
        <v>1</v>
      </c>
      <c r="AJ7" s="21">
        <f t="shared" si="9"/>
        <v>1</v>
      </c>
      <c r="AK7" s="21">
        <f t="shared" si="9"/>
        <v>0</v>
      </c>
      <c r="AL7" s="21">
        <f t="shared" si="9"/>
        <v>0</v>
      </c>
      <c r="AN7" s="21" t="str">
        <f>CONCATENATE(AP4,AP5,AP6,AP7,AP8,AP9,)</f>
        <v>&lt;TR&gt;&lt;TD width=250&gt;Gombarčík Karel ml. - Čenovský David&lt;TD&gt;3 : 0 (6,4,5)&lt;/TD&gt;&lt;/TR&gt;&lt;TR&gt;&lt;TD&gt;Barták Zdeněk - Marinica Kamil&lt;TD&gt;2 : 3 (9,-2,3,-2,-8)&lt;/TD&gt;&lt;/TR&gt;&lt;TR&gt;&lt;TD&gt;Čenovský David - Marinica Kamil&lt;TD&gt;0 : 3 (-9,-9,-10)&lt;/TD&gt;&lt;/TR&gt;&lt;TR&gt;&lt;TD&gt;Gombarčík Karel ml. - Barták Zdeněk&lt;TD&gt;3 : 0 (10,10,6)&lt;/TD&gt;&lt;/TR&gt;&lt;TR&gt;&lt;TD&gt;Barták Zdeněk - Čenovský David&lt;TD&gt;3 : 1 (6,-8,8,8)&lt;/TD&gt;&lt;/TR&gt;&lt;TR&gt;&lt;TD&gt;Marinica Kamil - Gombarčík Karel ml.&lt;TD&gt;0 : 3 (-10,-9,-8)&lt;/TD&gt;&lt;/TR&gt;</v>
      </c>
      <c r="AO7" s="21" t="str">
        <f>CONCATENATE("&lt;TR&gt;&lt;TD&gt;",A7,"&lt;TD width=200&gt;",B7,"&lt;TD&gt;",C7,"&lt;TD&gt;",D7,"&lt;TD&gt;",E7,"&lt;TD&gt;",F7,"&lt;TD&gt;",G7,"&lt;TD&gt;",H7,"&lt;/TD&gt;&lt;/TR&gt;")</f>
        <v>&lt;TR&gt;&lt;TD&gt;13&lt;TD width=200&gt;Marinica Kamil (Česká Skalice Sokol)&lt;TD&gt;0:3&lt;TD&gt;3:2&lt;TD&gt;XXX&lt;TD&gt;3:0&lt;TD&gt;5&lt;TD&gt;2&lt;/TD&gt;&lt;/TR&gt;</v>
      </c>
      <c r="AP7" s="21" t="str">
        <f>CONCATENATE("&lt;TR&gt;&lt;TD&gt;",J7,"&lt;TD&gt;",K7,"&lt;/TD&gt;&lt;/TR&gt;")</f>
        <v>&lt;TR&gt;&lt;TD&gt;Gombarčík Karel ml. - Barták Zdeněk&lt;TD&gt;3 : 0 (10,10,6)&lt;/TD&gt;&lt;/TR&gt;</v>
      </c>
    </row>
    <row r="8" spans="1:42" ht="16.5" customHeight="1" thickBot="1">
      <c r="A8" s="27">
        <v>23</v>
      </c>
      <c r="B8" s="31" t="str">
        <f>IF($A8="","",CONCATENATE(VLOOKUP($A8,prezentace!$A$2:$B$268,2)," (",VLOOKUP($A8,prezentace!$A$2:$E$269,4),")"))</f>
        <v>Čenovský David (Jaroměř - Josefov Sokol)</v>
      </c>
      <c r="C8" s="35" t="str">
        <f>IF(Y4+Z4=0,"",CONCATENATE(Z4,":",Y4))</f>
        <v>0:3</v>
      </c>
      <c r="D8" s="28" t="str">
        <f>IF(Y8+Z8=0,"",CONCATENATE(Z8,":",Y8))</f>
        <v>1:3</v>
      </c>
      <c r="E8" s="28" t="str">
        <f>IF(Y6+Z6=0,"",CONCATENATE(Y6,":",Z6))</f>
        <v>0:3</v>
      </c>
      <c r="F8" s="29" t="s">
        <v>30</v>
      </c>
      <c r="G8" s="33">
        <f>IF(AF4+AE6+AF8=0,"",AF4+AE6+AF8)</f>
        <v>3</v>
      </c>
      <c r="H8" s="29">
        <v>4</v>
      </c>
      <c r="J8" s="21" t="str">
        <f t="shared" si="0"/>
        <v>Barták Zdeněk - Čenovský David</v>
      </c>
      <c r="K8" s="21" t="str">
        <f t="shared" si="1"/>
        <v>3 : 1 (6,-8,8,8)</v>
      </c>
      <c r="M8" s="21" t="str">
        <f>CONCATENATE("2.st. ",úvod!$C$8," - ",M3)</f>
        <v>2.st. Dospělí-muži - Skupina A</v>
      </c>
      <c r="N8" s="21">
        <f>A6</f>
        <v>17</v>
      </c>
      <c r="O8" s="21" t="str">
        <f>IF($N8=0,"bye",VLOOKUP($N8,prezentace!$A$2:$C$268,2))</f>
        <v>Barták Zdeněk</v>
      </c>
      <c r="P8" s="21" t="str">
        <f>IF($N8=0,"",VLOOKUP($N8,prezentace!$A$2:$D$268,4))</f>
        <v>Nové Město n. Met. TTC</v>
      </c>
      <c r="Q8" s="21">
        <f>A8</f>
        <v>23</v>
      </c>
      <c r="R8" s="21" t="str">
        <f>IF($Q8=0,"bye",VLOOKUP($Q8,prezentace!$A$2:$C$268,2))</f>
        <v>Čenovský David</v>
      </c>
      <c r="S8" s="21" t="str">
        <f>IF($Q8=0,"",VLOOKUP($Q8,prezentace!$A$2:$D$268,4))</f>
        <v>Jaroměř - Josefov Sokol</v>
      </c>
      <c r="T8" s="56" t="s">
        <v>793</v>
      </c>
      <c r="U8" s="57" t="s">
        <v>807</v>
      </c>
      <c r="V8" s="57" t="s">
        <v>804</v>
      </c>
      <c r="W8" s="57" t="s">
        <v>804</v>
      </c>
      <c r="X8" s="58"/>
      <c r="Y8" s="21">
        <f t="shared" si="2"/>
        <v>3</v>
      </c>
      <c r="Z8" s="21">
        <f t="shared" si="3"/>
        <v>1</v>
      </c>
      <c r="AA8" s="21">
        <f t="shared" si="4"/>
        <v>17</v>
      </c>
      <c r="AB8" s="21" t="str">
        <f>IF($AA8=0,"",VLOOKUP($AA8,prezentace!$A$2:$C$268,2))</f>
        <v>Barták Zdeněk</v>
      </c>
      <c r="AC8" s="21" t="str">
        <f t="shared" si="5"/>
        <v>3:1 (6,-8,8,8)</v>
      </c>
      <c r="AD8" s="21" t="str">
        <f t="shared" si="6"/>
        <v>3:1 (6,-8,8,8)</v>
      </c>
      <c r="AE8" s="21">
        <f t="shared" si="7"/>
        <v>2</v>
      </c>
      <c r="AF8" s="21">
        <f t="shared" si="8"/>
        <v>1</v>
      </c>
      <c r="AH8" s="21">
        <f t="shared" si="9"/>
        <v>1</v>
      </c>
      <c r="AI8" s="21">
        <f t="shared" si="9"/>
        <v>-1</v>
      </c>
      <c r="AJ8" s="21">
        <f t="shared" si="9"/>
        <v>1</v>
      </c>
      <c r="AK8" s="21">
        <f t="shared" si="9"/>
        <v>1</v>
      </c>
      <c r="AL8" s="21">
        <f t="shared" si="9"/>
        <v>0</v>
      </c>
      <c r="AN8" s="21" t="str">
        <f>CONCATENATE("&lt;/Table&gt;&lt;/TD&gt;&lt;/TR&gt;&lt;/Table&gt;&lt;P&gt;")</f>
        <v>&lt;/Table&gt;&lt;/TD&gt;&lt;/TR&gt;&lt;/Table&gt;&lt;P&gt;</v>
      </c>
      <c r="AO8" s="21" t="str">
        <f>CONCATENATE("&lt;TR&gt;&lt;TD&gt;",A8,"&lt;TD width=200&gt;",B8,"&lt;TD&gt;",C8,"&lt;TD&gt;",D8,"&lt;TD&gt;",E8,"&lt;TD&gt;",F8,"&lt;TD&gt;",G8,"&lt;TD&gt;",H8,"&lt;/TD&gt;&lt;/TR&gt;")</f>
        <v>&lt;TR&gt;&lt;TD&gt;23&lt;TD width=200&gt;Čenovský David (Jaroměř - Josefov Sokol)&lt;TD&gt;0:3&lt;TD&gt;1:3&lt;TD&gt;0:3&lt;TD&gt;XXX&lt;TD&gt;3&lt;TD&gt;4&lt;/TD&gt;&lt;/TR&gt;</v>
      </c>
      <c r="AP8" s="21" t="str">
        <f>CONCATENATE("&lt;TR&gt;&lt;TD&gt;",J8,"&lt;TD&gt;",K8,"&lt;/TD&gt;&lt;/TR&gt;")</f>
        <v>&lt;TR&gt;&lt;TD&gt;Barták Zdeněk - Čenovský David&lt;TD&gt;3 : 1 (6,-8,8,8)&lt;/TD&gt;&lt;/TR&gt;</v>
      </c>
    </row>
    <row r="9" spans="10:42" ht="16.5" customHeight="1" thickBot="1" thickTop="1">
      <c r="J9" s="21" t="str">
        <f t="shared" si="0"/>
        <v>Marinica Kamil - Gombarčík Karel ml.</v>
      </c>
      <c r="K9" s="21" t="str">
        <f t="shared" si="1"/>
        <v>0 : 3 (-10,-9,-8)</v>
      </c>
      <c r="M9" s="21" t="str">
        <f>CONCATENATE("2.st. ",úvod!$C$8," - ",M3)</f>
        <v>2.st. Dospělí-muži - Skupina A</v>
      </c>
      <c r="N9" s="21">
        <f>A7</f>
        <v>13</v>
      </c>
      <c r="O9" s="21" t="str">
        <f>IF($N9=0,"bye",VLOOKUP($N9,prezentace!$A$2:$C$268,2))</f>
        <v>Marinica Kamil</v>
      </c>
      <c r="P9" s="21" t="str">
        <f>IF($N9=0,"",VLOOKUP($N9,prezentace!$A$2:$D$268,4))</f>
        <v>Česká Skalice Sokol</v>
      </c>
      <c r="Q9" s="21">
        <f>A5</f>
        <v>1</v>
      </c>
      <c r="R9" s="21" t="str">
        <f>IF($Q9=0,"bye",VLOOKUP($Q9,prezentace!$A$2:$C$268,2))</f>
        <v>Gombarčík Karel ml.</v>
      </c>
      <c r="S9" s="21" t="str">
        <f>IF($Q9=0,"",VLOOKUP($Q9,prezentace!$A$2:$D$268,4))</f>
        <v>Broumov Slovan</v>
      </c>
      <c r="T9" s="59" t="s">
        <v>827</v>
      </c>
      <c r="U9" s="60" t="s">
        <v>805</v>
      </c>
      <c r="V9" s="60" t="s">
        <v>807</v>
      </c>
      <c r="W9" s="60"/>
      <c r="X9" s="61"/>
      <c r="Y9" s="21">
        <f t="shared" si="2"/>
        <v>0</v>
      </c>
      <c r="Z9" s="21">
        <f t="shared" si="3"/>
        <v>3</v>
      </c>
      <c r="AA9" s="21">
        <f t="shared" si="4"/>
        <v>1</v>
      </c>
      <c r="AB9" s="21" t="str">
        <f>IF($AA9=0,"",VLOOKUP($AA9,prezentace!$A$2:$C$268,2))</f>
        <v>Gombarčík Karel ml.</v>
      </c>
      <c r="AC9" s="21" t="str">
        <f t="shared" si="5"/>
        <v>3:0 (10,9,8)</v>
      </c>
      <c r="AD9" s="21" t="str">
        <f t="shared" si="6"/>
        <v>3:0 (10,9,8)</v>
      </c>
      <c r="AE9" s="21">
        <f t="shared" si="7"/>
        <v>1</v>
      </c>
      <c r="AF9" s="21">
        <f t="shared" si="8"/>
        <v>2</v>
      </c>
      <c r="AH9" s="21">
        <f t="shared" si="9"/>
        <v>-1</v>
      </c>
      <c r="AI9" s="21">
        <f t="shared" si="9"/>
        <v>-1</v>
      </c>
      <c r="AJ9" s="21">
        <f t="shared" si="9"/>
        <v>-1</v>
      </c>
      <c r="AK9" s="21">
        <f t="shared" si="9"/>
        <v>0</v>
      </c>
      <c r="AL9" s="21">
        <f t="shared" si="9"/>
        <v>0</v>
      </c>
      <c r="AP9" s="21" t="str">
        <f>CONCATENATE("&lt;TR&gt;&lt;TD&gt;",J9,"&lt;TD&gt;",K9,"&lt;/TD&gt;&lt;/TR&gt;")</f>
        <v>&lt;TR&gt;&lt;TD&gt;Marinica Kamil - Gombarčík Karel ml.&lt;TD&gt;0 : 3 (-10,-9,-8)&lt;/TD&gt;&lt;/TR&gt;</v>
      </c>
    </row>
    <row r="10" spans="13:40" ht="16.5" customHeight="1" thickBot="1" thickTop="1">
      <c r="M10" s="22" t="str">
        <f>B11</f>
        <v>Skupina B</v>
      </c>
      <c r="N10" s="22" t="s">
        <v>0</v>
      </c>
      <c r="O10" s="22" t="s">
        <v>1</v>
      </c>
      <c r="P10" s="22" t="s">
        <v>2</v>
      </c>
      <c r="Q10" s="22" t="s">
        <v>0</v>
      </c>
      <c r="R10" s="22" t="s">
        <v>3</v>
      </c>
      <c r="S10" s="22" t="s">
        <v>2</v>
      </c>
      <c r="T10" s="23" t="s">
        <v>4</v>
      </c>
      <c r="U10" s="23" t="s">
        <v>5</v>
      </c>
      <c r="V10" s="23" t="s">
        <v>6</v>
      </c>
      <c r="W10" s="23" t="s">
        <v>7</v>
      </c>
      <c r="X10" s="23" t="s">
        <v>8</v>
      </c>
      <c r="Y10" s="22" t="s">
        <v>9</v>
      </c>
      <c r="Z10" s="22" t="s">
        <v>10</v>
      </c>
      <c r="AA10" s="22" t="s">
        <v>11</v>
      </c>
      <c r="AN10" s="21" t="s">
        <v>16</v>
      </c>
    </row>
    <row r="11" spans="1:42" ht="16.5" customHeight="1" thickBot="1" thickTop="1">
      <c r="A11" s="42"/>
      <c r="B11" s="43" t="s">
        <v>19</v>
      </c>
      <c r="C11" s="44">
        <v>1</v>
      </c>
      <c r="D11" s="45">
        <v>2</v>
      </c>
      <c r="E11" s="45">
        <v>3</v>
      </c>
      <c r="F11" s="46">
        <v>4</v>
      </c>
      <c r="G11" s="47" t="s">
        <v>14</v>
      </c>
      <c r="H11" s="46" t="s">
        <v>15</v>
      </c>
      <c r="J11" s="21" t="str">
        <f aca="true" t="shared" si="10" ref="J11:J16">CONCATENATE(O11," - ",R11)</f>
        <v>Dražinovský Tomáš - Holeček Petr</v>
      </c>
      <c r="K11" s="21" t="str">
        <f aca="true" t="shared" si="11" ref="K11:K16">IF(SUM(Y11:Z11)=0,AD11,CONCATENATE(Y11," : ",Z11," (",T11,",",U11,",",V11,IF(Y11+Z11&gt;3,",",""),W11,IF(Y11+Z11&gt;4,",",""),X11,")"))</f>
        <v>3 : 0 (3,2,2)</v>
      </c>
      <c r="M11" s="21" t="str">
        <f>CONCATENATE("2.st. ",úvod!$C$8," - ",M10)</f>
        <v>2.st. Dospělí-muži - Skupina B</v>
      </c>
      <c r="N11" s="21">
        <f>A12</f>
        <v>2</v>
      </c>
      <c r="O11" s="21" t="str">
        <f>IF($N11=0,"bye",VLOOKUP($N11,prezentace!$A$2:$C$268,2))</f>
        <v>Dražinovský Tomáš</v>
      </c>
      <c r="P11" s="21" t="str">
        <f>IF($N11=0,"",VLOOKUP($N11,prezentace!$A$2:$D$268,4))</f>
        <v>Broumov Slovan</v>
      </c>
      <c r="Q11" s="21">
        <f>A15</f>
        <v>12</v>
      </c>
      <c r="R11" s="21" t="str">
        <f>IF($Q11=0,"bye",VLOOKUP($Q11,prezentace!$A$2:$C$268,2))</f>
        <v>Holeček Petr</v>
      </c>
      <c r="T11" s="53" t="s">
        <v>794</v>
      </c>
      <c r="U11" s="54" t="s">
        <v>802</v>
      </c>
      <c r="V11" s="54" t="s">
        <v>802</v>
      </c>
      <c r="W11" s="54"/>
      <c r="X11" s="55"/>
      <c r="Y11" s="21">
        <f aca="true" t="shared" si="12" ref="Y11:Y16">COUNTIF(AH11:AL11,"&gt;0")</f>
        <v>3</v>
      </c>
      <c r="Z11" s="21">
        <f aca="true" t="shared" si="13" ref="Z11:Z16">COUNTIF(AH11:AL11,"&lt;0")</f>
        <v>0</v>
      </c>
      <c r="AA11" s="21">
        <f aca="true" t="shared" si="14" ref="AA11:AA16">IF(Y11=Z11,0,IF(Y11&gt;Z11,N11,Q11))</f>
        <v>2</v>
      </c>
      <c r="AB11" s="21" t="str">
        <f>IF($AA11=0,"",VLOOKUP($AA11,prezentace!$A$2:$C$268,2))</f>
        <v>Dražinovský Tomáš</v>
      </c>
      <c r="AC11" s="21" t="str">
        <f aca="true" t="shared" si="15" ref="AC11:AC16">IF(Y11=Z11,"",IF(Y11&gt;Z11,CONCATENATE(Y11,":",Z11," (",T11,",",U11,",",V11,IF(SUM(Y11:Z11)&gt;3,",",""),W11,IF(SUM(Y11:Z11)&gt;4,",",""),X11,")"),CONCATENATE(Z11,":",Y11," (",-T11,",",-U11,",",-V11,IF(SUM(Y11:Z11)&gt;3,CONCATENATE(",",-W11),""),IF(SUM(Y11:Z11)&gt;4,CONCATENATE(",",-X11),""),")")))</f>
        <v>3:0 (3,2,2)</v>
      </c>
      <c r="AD11" s="21" t="str">
        <f aca="true" t="shared" si="16" ref="AD11:AD16">IF(SUM(Y11:Z11)=0,"",AC11)</f>
        <v>3:0 (3,2,2)</v>
      </c>
      <c r="AE11" s="21">
        <f aca="true" t="shared" si="17" ref="AE11:AE16">IF(T11="",0,IF(Y11&gt;Z11,2,1))</f>
        <v>2</v>
      </c>
      <c r="AF11" s="21">
        <f aca="true" t="shared" si="18" ref="AF11:AF16">IF(T11="",0,IF(Z11&gt;Y11,2,1))</f>
        <v>1</v>
      </c>
      <c r="AH11" s="21">
        <f aca="true" t="shared" si="19" ref="AH11:AL16">IF(T11="",0,IF(MID(T11,1,1)="-",-1,1))</f>
        <v>1</v>
      </c>
      <c r="AI11" s="21">
        <f t="shared" si="19"/>
        <v>1</v>
      </c>
      <c r="AJ11" s="21">
        <f t="shared" si="19"/>
        <v>1</v>
      </c>
      <c r="AK11" s="21">
        <f t="shared" si="19"/>
        <v>0</v>
      </c>
      <c r="AL11" s="21">
        <f t="shared" si="19"/>
        <v>0</v>
      </c>
      <c r="AN11" s="21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P11" s="21" t="str">
        <f>CONCATENATE("&lt;TR&gt;&lt;TD width=250&gt;",J11,"&lt;TD&gt;",K11,"&lt;/TD&gt;&lt;/TR&gt;")</f>
        <v>&lt;TR&gt;&lt;TD width=250&gt;Dražinovský Tomáš - Holeček Petr&lt;TD&gt;3 : 0 (3,2,2)&lt;/TD&gt;&lt;/TR&gt;</v>
      </c>
    </row>
    <row r="12" spans="1:42" ht="16.5" customHeight="1" thickTop="1">
      <c r="A12" s="36">
        <v>2</v>
      </c>
      <c r="B12" s="37" t="str">
        <f>IF($A12="","",CONCATENATE(VLOOKUP($A12,prezentace!$A$2:$B$268,2)," (",VLOOKUP($A12,prezentace!$A$2:$E$269,4),")"))</f>
        <v>Dražinovský Tomáš (Broumov Slovan)</v>
      </c>
      <c r="C12" s="38" t="s">
        <v>30</v>
      </c>
      <c r="D12" s="39" t="str">
        <f>IF(Y14+Z14=0,"",CONCATENATE(Y14,":",Z14))</f>
        <v>3:0</v>
      </c>
      <c r="E12" s="39" t="str">
        <f>IF(Y16+Z16=0,"",CONCATENATE(Z16,":",Y16))</f>
        <v>3:1</v>
      </c>
      <c r="F12" s="40" t="str">
        <f>IF(Y11+Z11=0,"",CONCATENATE(Y11,":",Z11))</f>
        <v>3:0</v>
      </c>
      <c r="G12" s="41">
        <f>IF(AE11+AE14+AF16=0,"",AE11+AE14+AF16)</f>
        <v>6</v>
      </c>
      <c r="H12" s="40" t="s">
        <v>113</v>
      </c>
      <c r="J12" s="21" t="str">
        <f t="shared" si="10"/>
        <v>Bouček Stanislav - Škoda Jan</v>
      </c>
      <c r="K12" s="21" t="str">
        <f t="shared" si="11"/>
        <v>3 : 0 (6,7,3)</v>
      </c>
      <c r="M12" s="21" t="str">
        <f>CONCATENATE("2.st. ",úvod!$C$8," - ",M10)</f>
        <v>2.st. Dospělí-muži - Skupina B</v>
      </c>
      <c r="N12" s="21">
        <f>A13</f>
        <v>24</v>
      </c>
      <c r="O12" s="21" t="str">
        <f>IF($N12=0,"bye",VLOOKUP($N12,prezentace!$A$2:$C$268,2))</f>
        <v>Bouček Stanislav</v>
      </c>
      <c r="P12" s="21" t="str">
        <f>IF($N12=0,"",VLOOKUP($N12,prezentace!$A$2:$D$268,4))</f>
        <v>Jaroměř Jiskra</v>
      </c>
      <c r="Q12" s="21">
        <f>A14</f>
        <v>15</v>
      </c>
      <c r="R12" s="21" t="str">
        <f>IF($Q12=0,"bye",VLOOKUP($Q12,prezentace!$A$2:$C$268,2))</f>
        <v>Škoda Jan</v>
      </c>
      <c r="S12" s="21" t="str">
        <f>IF($Q12=0,"",VLOOKUP($Q12,prezentace!$A$2:$D$268,4))</f>
        <v>Jasenná Sokol</v>
      </c>
      <c r="T12" s="56" t="s">
        <v>793</v>
      </c>
      <c r="U12" s="57" t="s">
        <v>803</v>
      </c>
      <c r="V12" s="57" t="s">
        <v>794</v>
      </c>
      <c r="W12" s="57"/>
      <c r="X12" s="58"/>
      <c r="Y12" s="21">
        <f t="shared" si="12"/>
        <v>3</v>
      </c>
      <c r="Z12" s="21">
        <f t="shared" si="13"/>
        <v>0</v>
      </c>
      <c r="AA12" s="21">
        <f t="shared" si="14"/>
        <v>24</v>
      </c>
      <c r="AB12" s="21" t="str">
        <f>IF($AA12=0,"",VLOOKUP($AA12,prezentace!$A$2:$C$268,2))</f>
        <v>Bouček Stanislav</v>
      </c>
      <c r="AC12" s="21" t="str">
        <f t="shared" si="15"/>
        <v>3:0 (6,7,3)</v>
      </c>
      <c r="AD12" s="21" t="str">
        <f t="shared" si="16"/>
        <v>3:0 (6,7,3)</v>
      </c>
      <c r="AE12" s="21">
        <f t="shared" si="17"/>
        <v>2</v>
      </c>
      <c r="AF12" s="21">
        <f t="shared" si="18"/>
        <v>1</v>
      </c>
      <c r="AH12" s="21">
        <f t="shared" si="19"/>
        <v>1</v>
      </c>
      <c r="AI12" s="21">
        <f t="shared" si="19"/>
        <v>1</v>
      </c>
      <c r="AJ12" s="21">
        <f t="shared" si="19"/>
        <v>1</v>
      </c>
      <c r="AK12" s="21">
        <f t="shared" si="19"/>
        <v>0</v>
      </c>
      <c r="AL12" s="21">
        <f t="shared" si="19"/>
        <v>0</v>
      </c>
      <c r="AN12" s="21" t="str">
        <f>CONCATENATE(AO12,AO13,AO14,AO15,)</f>
        <v>&lt;TR&gt;&lt;TD&gt;2&lt;TD width=200&gt;Dražinovský Tomáš (Broumov Slovan)&lt;TD&gt;XXX&lt;TD&gt;3:0&lt;TD&gt;3:1&lt;TD&gt;3:0&lt;TD&gt;6&lt;TD&gt;1.&lt;/TD&gt;&lt;/TR&gt;&lt;TR&gt;&lt;TD&gt;24&lt;TD width=200&gt;Bouček Stanislav (Jaroměř Jiskra)&lt;TD&gt;0:3&lt;TD&gt;XXX&lt;TD&gt;0,125&lt;TD&gt;3:0&lt;TD&gt;5&lt;TD&gt;2.&lt;/TD&gt;&lt;/TR&gt;&lt;TR&gt;&lt;TD&gt;15&lt;TD width=200&gt;Škoda Jan (Jasenná Sokol)&lt;TD&gt;1:3&lt;TD&gt;0,00208333333333333&lt;TD&gt;XXX&lt;TD&gt;3:1&lt;TD&gt;4&lt;TD&gt;3.&lt;/TD&gt;&lt;/TR&gt;&lt;TR&gt;&lt;TD&gt;12&lt;TD width=200&gt;Holeček Petr (Meziměstí Lokomotiva)&lt;TD&gt;0:3&lt;TD&gt;0:3&lt;TD&gt;1:3&lt;TD&gt;XXX&lt;TD&gt;3&lt;TD&gt;4.&lt;/TD&gt;&lt;/TR&gt;</v>
      </c>
      <c r="AO12" s="21" t="str">
        <f>CONCATENATE("&lt;TR&gt;&lt;TD&gt;",A12,"&lt;TD width=200&gt;",B12,"&lt;TD&gt;",C12,"&lt;TD&gt;",D12,"&lt;TD&gt;",E12,"&lt;TD&gt;",F12,"&lt;TD&gt;",G12,"&lt;TD&gt;",H12,"&lt;/TD&gt;&lt;/TR&gt;")</f>
        <v>&lt;TR&gt;&lt;TD&gt;2&lt;TD width=200&gt;Dražinovský Tomáš (Broumov Slovan)&lt;TD&gt;XXX&lt;TD&gt;3:0&lt;TD&gt;3:1&lt;TD&gt;3:0&lt;TD&gt;6&lt;TD&gt;1.&lt;/TD&gt;&lt;/TR&gt;</v>
      </c>
      <c r="AP12" s="21" t="str">
        <f>CONCATENATE("&lt;TR&gt;&lt;TD&gt;",J12,"&lt;TD&gt;",K12,"&lt;/TD&gt;&lt;/TR&gt;")</f>
        <v>&lt;TR&gt;&lt;TD&gt;Bouček Stanislav - Škoda Jan&lt;TD&gt;3 : 0 (6,7,3)&lt;/TD&gt;&lt;/TR&gt;</v>
      </c>
    </row>
    <row r="13" spans="1:42" ht="16.5" customHeight="1">
      <c r="A13" s="24">
        <v>24</v>
      </c>
      <c r="B13" s="30" t="str">
        <f>IF($A13="","",CONCATENATE(VLOOKUP($A13,prezentace!$A$2:$B$268,2)," (",VLOOKUP($A13,prezentace!$A$2:$E$269,4),")"))</f>
        <v>Bouček Stanislav (Jaroměř Jiskra)</v>
      </c>
      <c r="C13" s="34" t="str">
        <f>IF(Y14+Z14=0,"",CONCATENATE(Z14,":",Y14))</f>
        <v>0:3</v>
      </c>
      <c r="D13" s="25" t="s">
        <v>30</v>
      </c>
      <c r="E13" s="219">
        <v>0.125</v>
      </c>
      <c r="F13" s="26" t="str">
        <f>IF(Y15+Z15=0,"",CONCATENATE(Y15,":",Z15))</f>
        <v>3:0</v>
      </c>
      <c r="G13" s="32">
        <v>5</v>
      </c>
      <c r="H13" s="26" t="s">
        <v>116</v>
      </c>
      <c r="J13" s="21" t="str">
        <f t="shared" si="10"/>
        <v>Holeček Petr - Škoda Jan</v>
      </c>
      <c r="K13" s="21" t="str">
        <f t="shared" si="11"/>
        <v>1 : 3 (-8,-5,6,-9)</v>
      </c>
      <c r="M13" s="21" t="str">
        <f>CONCATENATE("2.st. ",úvod!$C$8," - ",M10)</f>
        <v>2.st. Dospělí-muži - Skupina B</v>
      </c>
      <c r="N13" s="21">
        <f>A15</f>
        <v>12</v>
      </c>
      <c r="O13" s="21" t="str">
        <f>IF($N13=0,"bye",VLOOKUP($N13,prezentace!$A$2:$C$268,2))</f>
        <v>Holeček Petr</v>
      </c>
      <c r="P13" s="21" t="str">
        <f>IF($N13=0,"",VLOOKUP($N13,prezentace!$A$2:$D$268,4))</f>
        <v>Meziměstí Lokomotiva</v>
      </c>
      <c r="Q13" s="21">
        <f>A14</f>
        <v>15</v>
      </c>
      <c r="R13" s="21" t="str">
        <f>IF($Q13=0,"bye",VLOOKUP($Q13,prezentace!$A$2:$C$268,2))</f>
        <v>Škoda Jan</v>
      </c>
      <c r="S13" s="21" t="str">
        <f>IF($Q13=0,"",VLOOKUP($Q13,prezentace!$A$2:$D$268,4))</f>
        <v>Jasenná Sokol</v>
      </c>
      <c r="T13" s="56" t="s">
        <v>807</v>
      </c>
      <c r="U13" s="57" t="s">
        <v>801</v>
      </c>
      <c r="V13" s="57" t="s">
        <v>793</v>
      </c>
      <c r="W13" s="57" t="s">
        <v>805</v>
      </c>
      <c r="X13" s="58"/>
      <c r="Y13" s="21">
        <f t="shared" si="12"/>
        <v>1</v>
      </c>
      <c r="Z13" s="21">
        <f t="shared" si="13"/>
        <v>3</v>
      </c>
      <c r="AA13" s="21">
        <f t="shared" si="14"/>
        <v>15</v>
      </c>
      <c r="AB13" s="21" t="str">
        <f>IF($AA13=0,"",VLOOKUP($AA13,prezentace!$A$2:$C$268,2))</f>
        <v>Škoda Jan</v>
      </c>
      <c r="AC13" s="21" t="str">
        <f t="shared" si="15"/>
        <v>3:1 (8,5,-6,9)</v>
      </c>
      <c r="AD13" s="21" t="str">
        <f t="shared" si="16"/>
        <v>3:1 (8,5,-6,9)</v>
      </c>
      <c r="AE13" s="21">
        <f t="shared" si="17"/>
        <v>1</v>
      </c>
      <c r="AF13" s="21">
        <f t="shared" si="18"/>
        <v>2</v>
      </c>
      <c r="AH13" s="21">
        <f t="shared" si="19"/>
        <v>-1</v>
      </c>
      <c r="AI13" s="21">
        <f t="shared" si="19"/>
        <v>-1</v>
      </c>
      <c r="AJ13" s="21">
        <f t="shared" si="19"/>
        <v>1</v>
      </c>
      <c r="AK13" s="21">
        <f t="shared" si="19"/>
        <v>-1</v>
      </c>
      <c r="AL13" s="21">
        <f t="shared" si="19"/>
        <v>0</v>
      </c>
      <c r="AN13" s="21" t="str">
        <f>CONCATENATE("&lt;/Table&gt;&lt;TD width=420&gt;&lt;Table&gt;")</f>
        <v>&lt;/Table&gt;&lt;TD width=420&gt;&lt;Table&gt;</v>
      </c>
      <c r="AO13" s="21" t="str">
        <f>CONCATENATE("&lt;TR&gt;&lt;TD&gt;",A13,"&lt;TD width=200&gt;",B13,"&lt;TD&gt;",C13,"&lt;TD&gt;",D13,"&lt;TD&gt;",E13,"&lt;TD&gt;",F13,"&lt;TD&gt;",G13,"&lt;TD&gt;",H13,"&lt;/TD&gt;&lt;/TR&gt;")</f>
        <v>&lt;TR&gt;&lt;TD&gt;24&lt;TD width=200&gt;Bouček Stanislav (Jaroměř Jiskra)&lt;TD&gt;0:3&lt;TD&gt;XXX&lt;TD&gt;0,125&lt;TD&gt;3:0&lt;TD&gt;5&lt;TD&gt;2.&lt;/TD&gt;&lt;/TR&gt;</v>
      </c>
      <c r="AP13" s="21" t="str">
        <f>CONCATENATE("&lt;TR&gt;&lt;TD&gt;",J13,"&lt;TD&gt;",K13,"&lt;/TD&gt;&lt;/TR&gt;")</f>
        <v>&lt;TR&gt;&lt;TD&gt;Holeček Petr - Škoda Jan&lt;TD&gt;1 : 3 (-8,-5,6,-9)&lt;/TD&gt;&lt;/TR&gt;</v>
      </c>
    </row>
    <row r="14" spans="1:42" ht="16.5" customHeight="1">
      <c r="A14" s="24">
        <v>15</v>
      </c>
      <c r="B14" s="30" t="str">
        <f>IF($A14="","",CONCATENATE(VLOOKUP($A14,prezentace!$A$2:$B$268,2)," (",VLOOKUP($A14,prezentace!$A$2:$E$269,4),")"))</f>
        <v>Škoda Jan (Jasenná Sokol)</v>
      </c>
      <c r="C14" s="34" t="str">
        <f>IF(Y16+Z16=0,"",CONCATENATE(Y16,":",Z16))</f>
        <v>1:3</v>
      </c>
      <c r="D14" s="219">
        <v>0.0020833333333333333</v>
      </c>
      <c r="E14" s="25" t="s">
        <v>30</v>
      </c>
      <c r="F14" s="26" t="str">
        <f>IF(Y13+Z13=0,"",CONCATENATE(Z13,":",Y13))</f>
        <v>3:1</v>
      </c>
      <c r="G14" s="32">
        <v>4</v>
      </c>
      <c r="H14" s="26" t="s">
        <v>119</v>
      </c>
      <c r="J14" s="21" t="str">
        <f t="shared" si="10"/>
        <v>Dražinovský Tomáš - Bouček Stanislav</v>
      </c>
      <c r="K14" s="21" t="str">
        <f t="shared" si="11"/>
        <v>3 : 0 (10,5,6)</v>
      </c>
      <c r="M14" s="21" t="str">
        <f>CONCATENATE("2.st. ",úvod!$C$8," - ",M10)</f>
        <v>2.st. Dospělí-muži - Skupina B</v>
      </c>
      <c r="N14" s="21">
        <f>A12</f>
        <v>2</v>
      </c>
      <c r="O14" s="21" t="str">
        <f>IF($N14=0,"bye",VLOOKUP($N14,prezentace!$A$2:$C$268,2))</f>
        <v>Dražinovský Tomáš</v>
      </c>
      <c r="P14" s="21" t="str">
        <f>IF($N14=0,"",VLOOKUP($N14,prezentace!$A$2:$D$268,4))</f>
        <v>Broumov Slovan</v>
      </c>
      <c r="Q14" s="21">
        <f>A13</f>
        <v>24</v>
      </c>
      <c r="R14" s="21" t="str">
        <f>IF($Q14=0,"bye",VLOOKUP($Q14,prezentace!$A$2:$C$268,2))</f>
        <v>Bouček Stanislav</v>
      </c>
      <c r="S14" s="21" t="str">
        <f>IF($Q14=0,"",VLOOKUP($Q14,prezentace!$A$2:$D$268,4))</f>
        <v>Jaroměř Jiskra</v>
      </c>
      <c r="T14" s="56" t="s">
        <v>806</v>
      </c>
      <c r="U14" s="57" t="s">
        <v>808</v>
      </c>
      <c r="V14" s="57" t="s">
        <v>793</v>
      </c>
      <c r="W14" s="57"/>
      <c r="X14" s="58"/>
      <c r="Y14" s="21">
        <f t="shared" si="12"/>
        <v>3</v>
      </c>
      <c r="Z14" s="21">
        <f t="shared" si="13"/>
        <v>0</v>
      </c>
      <c r="AA14" s="21">
        <f t="shared" si="14"/>
        <v>2</v>
      </c>
      <c r="AB14" s="21" t="str">
        <f>IF($AA14=0,"",VLOOKUP($AA14,prezentace!$A$2:$C$268,2))</f>
        <v>Dražinovský Tomáš</v>
      </c>
      <c r="AC14" s="21" t="str">
        <f t="shared" si="15"/>
        <v>3:0 (10,5,6)</v>
      </c>
      <c r="AD14" s="21" t="str">
        <f t="shared" si="16"/>
        <v>3:0 (10,5,6)</v>
      </c>
      <c r="AE14" s="21">
        <f t="shared" si="17"/>
        <v>2</v>
      </c>
      <c r="AF14" s="21">
        <f t="shared" si="18"/>
        <v>1</v>
      </c>
      <c r="AH14" s="21">
        <f t="shared" si="19"/>
        <v>1</v>
      </c>
      <c r="AI14" s="21">
        <f t="shared" si="19"/>
        <v>1</v>
      </c>
      <c r="AJ14" s="21">
        <f t="shared" si="19"/>
        <v>1</v>
      </c>
      <c r="AK14" s="21">
        <f t="shared" si="19"/>
        <v>0</v>
      </c>
      <c r="AL14" s="21">
        <f t="shared" si="19"/>
        <v>0</v>
      </c>
      <c r="AN14" s="21" t="str">
        <f>CONCATENATE(AP11,AP12,AP13,AP14,AP15,AP16,)</f>
        <v>&lt;TR&gt;&lt;TD width=250&gt;Dražinovský Tomáš - Holeček Petr&lt;TD&gt;3 : 0 (3,2,2)&lt;/TD&gt;&lt;/TR&gt;&lt;TR&gt;&lt;TD&gt;Bouček Stanislav - Škoda Jan&lt;TD&gt;3 : 0 (6,7,3)&lt;/TD&gt;&lt;/TR&gt;&lt;TR&gt;&lt;TD&gt;Holeček Petr - Škoda Jan&lt;TD&gt;1 : 3 (-8,-5,6,-9)&lt;/TD&gt;&lt;/TR&gt;&lt;TR&gt;&lt;TD&gt;Dražinovský Tomáš - Bouček Stanislav&lt;TD&gt;3 : 0 (10,5,6)&lt;/TD&gt;&lt;/TR&gt;&lt;TR&gt;&lt;TD&gt;Bouček Stanislav - Holeček Petr&lt;TD&gt;3 : 0 (5,7,9)&lt;/TD&gt;&lt;/TR&gt;&lt;TR&gt;&lt;TD&gt;Škoda Jan - Dražinovský Tomáš&lt;TD&gt;1 : 3 (-6,11,-2,-9)&lt;/TD&gt;&lt;/TR&gt;</v>
      </c>
      <c r="AO14" s="21" t="str">
        <f>CONCATENATE("&lt;TR&gt;&lt;TD&gt;",A14,"&lt;TD width=200&gt;",B14,"&lt;TD&gt;",C14,"&lt;TD&gt;",D14,"&lt;TD&gt;",E14,"&lt;TD&gt;",F14,"&lt;TD&gt;",G14,"&lt;TD&gt;",H14,"&lt;/TD&gt;&lt;/TR&gt;")</f>
        <v>&lt;TR&gt;&lt;TD&gt;15&lt;TD width=200&gt;Škoda Jan (Jasenná Sokol)&lt;TD&gt;1:3&lt;TD&gt;0,00208333333333333&lt;TD&gt;XXX&lt;TD&gt;3:1&lt;TD&gt;4&lt;TD&gt;3.&lt;/TD&gt;&lt;/TR&gt;</v>
      </c>
      <c r="AP14" s="21" t="str">
        <f>CONCATENATE("&lt;TR&gt;&lt;TD&gt;",J14,"&lt;TD&gt;",K14,"&lt;/TD&gt;&lt;/TR&gt;")</f>
        <v>&lt;TR&gt;&lt;TD&gt;Dražinovský Tomáš - Bouček Stanislav&lt;TD&gt;3 : 0 (10,5,6)&lt;/TD&gt;&lt;/TR&gt;</v>
      </c>
    </row>
    <row r="15" spans="1:42" ht="16.5" customHeight="1" thickBot="1">
      <c r="A15" s="27">
        <v>12</v>
      </c>
      <c r="B15" s="31" t="str">
        <f>IF($A15="","",CONCATENATE(VLOOKUP($A15,prezentace!$A$2:$B$268,2)," (",VLOOKUP($A15,prezentace!$A$2:$E$269,4),")"))</f>
        <v>Holeček Petr (Meziměstí Lokomotiva)</v>
      </c>
      <c r="C15" s="35" t="str">
        <f>IF(Y11+Z11=0,"",CONCATENATE(Z11,":",Y11))</f>
        <v>0:3</v>
      </c>
      <c r="D15" s="28" t="str">
        <f>IF(Y15+Z15=0,"",CONCATENATE(Z15,":",Y15))</f>
        <v>0:3</v>
      </c>
      <c r="E15" s="28" t="str">
        <f>IF(Y13+Z13=0,"",CONCATENATE(Y13,":",Z13))</f>
        <v>1:3</v>
      </c>
      <c r="F15" s="29" t="s">
        <v>30</v>
      </c>
      <c r="G15" s="33">
        <f>IF(AF11+AE13+AF15=0,"",AF11+AE13+AF15)</f>
        <v>3</v>
      </c>
      <c r="H15" s="29" t="s">
        <v>121</v>
      </c>
      <c r="J15" s="21" t="str">
        <f t="shared" si="10"/>
        <v>Bouček Stanislav - Holeček Petr</v>
      </c>
      <c r="K15" s="21" t="str">
        <f t="shared" si="11"/>
        <v>3 : 0 (5,7,9)</v>
      </c>
      <c r="M15" s="21" t="str">
        <f>CONCATENATE("2.st. ",úvod!$C$8," - ",M10)</f>
        <v>2.st. Dospělí-muži - Skupina B</v>
      </c>
      <c r="N15" s="21">
        <f>A13</f>
        <v>24</v>
      </c>
      <c r="O15" s="21" t="str">
        <f>IF($N15=0,"bye",VLOOKUP($N15,prezentace!$A$2:$C$268,2))</f>
        <v>Bouček Stanislav</v>
      </c>
      <c r="P15" s="21" t="str">
        <f>IF($N15=0,"",VLOOKUP($N15,prezentace!$A$2:$D$268,4))</f>
        <v>Jaroměř Jiskra</v>
      </c>
      <c r="Q15" s="21">
        <f>A15</f>
        <v>12</v>
      </c>
      <c r="R15" s="21" t="str">
        <f>IF($Q15=0,"bye",VLOOKUP($Q15,prezentace!$A$2:$C$268,2))</f>
        <v>Holeček Petr</v>
      </c>
      <c r="S15" s="21" t="str">
        <f>IF($Q15=0,"",VLOOKUP($Q15,prezentace!$A$2:$D$268,4))</f>
        <v>Meziměstí Lokomotiva</v>
      </c>
      <c r="T15" s="56" t="s">
        <v>808</v>
      </c>
      <c r="U15" s="57" t="s">
        <v>803</v>
      </c>
      <c r="V15" s="57" t="s">
        <v>797</v>
      </c>
      <c r="W15" s="57"/>
      <c r="X15" s="58"/>
      <c r="Y15" s="21">
        <f t="shared" si="12"/>
        <v>3</v>
      </c>
      <c r="Z15" s="21">
        <f t="shared" si="13"/>
        <v>0</v>
      </c>
      <c r="AA15" s="21">
        <f t="shared" si="14"/>
        <v>24</v>
      </c>
      <c r="AB15" s="21" t="str">
        <f>IF($AA15=0,"",VLOOKUP($AA15,prezentace!$A$2:$C$268,2))</f>
        <v>Bouček Stanislav</v>
      </c>
      <c r="AC15" s="21" t="str">
        <f t="shared" si="15"/>
        <v>3:0 (5,7,9)</v>
      </c>
      <c r="AD15" s="21" t="str">
        <f t="shared" si="16"/>
        <v>3:0 (5,7,9)</v>
      </c>
      <c r="AE15" s="21">
        <f t="shared" si="17"/>
        <v>2</v>
      </c>
      <c r="AF15" s="21">
        <f t="shared" si="18"/>
        <v>1</v>
      </c>
      <c r="AH15" s="21">
        <f t="shared" si="19"/>
        <v>1</v>
      </c>
      <c r="AI15" s="21">
        <f t="shared" si="19"/>
        <v>1</v>
      </c>
      <c r="AJ15" s="21">
        <f t="shared" si="19"/>
        <v>1</v>
      </c>
      <c r="AK15" s="21">
        <f t="shared" si="19"/>
        <v>0</v>
      </c>
      <c r="AL15" s="21">
        <f t="shared" si="19"/>
        <v>0</v>
      </c>
      <c r="AN15" s="21" t="str">
        <f>CONCATENATE("&lt;/Table&gt;&lt;/TD&gt;&lt;/TR&gt;&lt;/Table&gt;&lt;P&gt;")</f>
        <v>&lt;/Table&gt;&lt;/TD&gt;&lt;/TR&gt;&lt;/Table&gt;&lt;P&gt;</v>
      </c>
      <c r="AO15" s="21" t="str">
        <f>CONCATENATE("&lt;TR&gt;&lt;TD&gt;",A15,"&lt;TD width=200&gt;",B15,"&lt;TD&gt;",C15,"&lt;TD&gt;",D15,"&lt;TD&gt;",E15,"&lt;TD&gt;",F15,"&lt;TD&gt;",G15,"&lt;TD&gt;",H15,"&lt;/TD&gt;&lt;/TR&gt;")</f>
        <v>&lt;TR&gt;&lt;TD&gt;12&lt;TD width=200&gt;Holeček Petr (Meziměstí Lokomotiva)&lt;TD&gt;0:3&lt;TD&gt;0:3&lt;TD&gt;1:3&lt;TD&gt;XXX&lt;TD&gt;3&lt;TD&gt;4.&lt;/TD&gt;&lt;/TR&gt;</v>
      </c>
      <c r="AP15" s="21" t="str">
        <f>CONCATENATE("&lt;TR&gt;&lt;TD&gt;",J15,"&lt;TD&gt;",K15,"&lt;/TD&gt;&lt;/TR&gt;")</f>
        <v>&lt;TR&gt;&lt;TD&gt;Bouček Stanislav - Holeček Petr&lt;TD&gt;3 : 0 (5,7,9)&lt;/TD&gt;&lt;/TR&gt;</v>
      </c>
    </row>
    <row r="16" spans="10:42" ht="16.5" customHeight="1" thickBot="1" thickTop="1">
      <c r="J16" s="21" t="str">
        <f t="shared" si="10"/>
        <v>Škoda Jan - Dražinovský Tomáš</v>
      </c>
      <c r="K16" s="21" t="str">
        <f t="shared" si="11"/>
        <v>1 : 3 (-6,11,-2,-9)</v>
      </c>
      <c r="M16" s="21" t="str">
        <f>CONCATENATE("2.st. ",úvod!$C$8," - ",M10)</f>
        <v>2.st. Dospělí-muži - Skupina B</v>
      </c>
      <c r="N16" s="21">
        <f>A14</f>
        <v>15</v>
      </c>
      <c r="O16" s="21" t="str">
        <f>IF($N16=0,"bye",VLOOKUP($N16,prezentace!$A$2:$C$268,2))</f>
        <v>Škoda Jan</v>
      </c>
      <c r="P16" s="21" t="str">
        <f>IF($N16=0,"",VLOOKUP($N16,prezentace!$A$2:$D$268,4))</f>
        <v>Jasenná Sokol</v>
      </c>
      <c r="Q16" s="21">
        <f>A12</f>
        <v>2</v>
      </c>
      <c r="R16" s="21" t="str">
        <f>IF($Q16=0,"bye",VLOOKUP($Q16,prezentace!$A$2:$C$268,2))</f>
        <v>Dražinovský Tomáš</v>
      </c>
      <c r="S16" s="21" t="str">
        <f>IF($Q16=0,"",VLOOKUP($Q16,prezentace!$A$2:$D$268,4))</f>
        <v>Broumov Slovan</v>
      </c>
      <c r="T16" s="59" t="s">
        <v>799</v>
      </c>
      <c r="U16" s="60" t="s">
        <v>809</v>
      </c>
      <c r="V16" s="60" t="s">
        <v>800</v>
      </c>
      <c r="W16" s="60" t="s">
        <v>805</v>
      </c>
      <c r="X16" s="61"/>
      <c r="Y16" s="21">
        <f t="shared" si="12"/>
        <v>1</v>
      </c>
      <c r="Z16" s="21">
        <f t="shared" si="13"/>
        <v>3</v>
      </c>
      <c r="AA16" s="21">
        <f t="shared" si="14"/>
        <v>2</v>
      </c>
      <c r="AB16" s="21" t="str">
        <f>IF($AA16=0,"",VLOOKUP($AA16,prezentace!$A$2:$C$268,2))</f>
        <v>Dražinovský Tomáš</v>
      </c>
      <c r="AC16" s="21" t="str">
        <f t="shared" si="15"/>
        <v>3:1 (6,-11,2,9)</v>
      </c>
      <c r="AD16" s="21" t="str">
        <f t="shared" si="16"/>
        <v>3:1 (6,-11,2,9)</v>
      </c>
      <c r="AE16" s="21">
        <f t="shared" si="17"/>
        <v>1</v>
      </c>
      <c r="AF16" s="21">
        <f t="shared" si="18"/>
        <v>2</v>
      </c>
      <c r="AH16" s="21">
        <f t="shared" si="19"/>
        <v>-1</v>
      </c>
      <c r="AI16" s="21">
        <f t="shared" si="19"/>
        <v>1</v>
      </c>
      <c r="AJ16" s="21">
        <f t="shared" si="19"/>
        <v>-1</v>
      </c>
      <c r="AK16" s="21">
        <f t="shared" si="19"/>
        <v>-1</v>
      </c>
      <c r="AL16" s="21">
        <f t="shared" si="19"/>
        <v>0</v>
      </c>
      <c r="AP16" s="21" t="str">
        <f>CONCATENATE("&lt;TR&gt;&lt;TD&gt;",J16,"&lt;TD&gt;",K16,"&lt;/TD&gt;&lt;/TR&gt;")</f>
        <v>&lt;TR&gt;&lt;TD&gt;Škoda Jan - Dražinovský Tomáš&lt;TD&gt;1 : 3 (-6,11,-2,-9)&lt;/TD&gt;&lt;/TR&gt;</v>
      </c>
    </row>
    <row r="17" spans="13:40" ht="16.5" customHeight="1" thickBot="1" thickTop="1">
      <c r="M17" s="22" t="str">
        <f>B18</f>
        <v>Skupina C</v>
      </c>
      <c r="N17" s="22" t="s">
        <v>0</v>
      </c>
      <c r="O17" s="22" t="s">
        <v>1</v>
      </c>
      <c r="P17" s="22" t="s">
        <v>2</v>
      </c>
      <c r="Q17" s="22" t="s">
        <v>0</v>
      </c>
      <c r="R17" s="22" t="s">
        <v>3</v>
      </c>
      <c r="S17" s="22" t="s">
        <v>2</v>
      </c>
      <c r="T17" s="23" t="s">
        <v>4</v>
      </c>
      <c r="U17" s="23" t="s">
        <v>5</v>
      </c>
      <c r="V17" s="23" t="s">
        <v>6</v>
      </c>
      <c r="W17" s="23" t="s">
        <v>7</v>
      </c>
      <c r="X17" s="23" t="s">
        <v>8</v>
      </c>
      <c r="Y17" s="22" t="s">
        <v>9</v>
      </c>
      <c r="Z17" s="22" t="s">
        <v>10</v>
      </c>
      <c r="AA17" s="22" t="s">
        <v>11</v>
      </c>
      <c r="AN17" s="21" t="s">
        <v>16</v>
      </c>
    </row>
    <row r="18" spans="1:42" ht="16.5" customHeight="1" thickBot="1" thickTop="1">
      <c r="A18" s="42"/>
      <c r="B18" s="43" t="s">
        <v>20</v>
      </c>
      <c r="C18" s="44">
        <v>1</v>
      </c>
      <c r="D18" s="45">
        <v>2</v>
      </c>
      <c r="E18" s="45">
        <v>3</v>
      </c>
      <c r="F18" s="46">
        <v>4</v>
      </c>
      <c r="G18" s="47" t="s">
        <v>14</v>
      </c>
      <c r="H18" s="46" t="s">
        <v>15</v>
      </c>
      <c r="J18" s="21" t="str">
        <f aca="true" t="shared" si="20" ref="J18:J23">CONCATENATE(O18," - ",R18)</f>
        <v>Šrůtek Milan - Divecky Filip</v>
      </c>
      <c r="K18" s="21" t="str">
        <f aca="true" t="shared" si="21" ref="K18:K23">IF(SUM(Y18:Z18)=0,AD18,CONCATENATE(Y18," : ",Z18," (",T18,",",U18,",",V18,IF(Y18+Z18&gt;3,",",""),W18,IF(Y18+Z18&gt;4,",",""),X18,")"))</f>
        <v>3 : 0 (7,3,4)</v>
      </c>
      <c r="M18" s="21" t="str">
        <f>CONCATENATE("2.st. ",úvod!$C$8," - ",M17)</f>
        <v>2.st. Dospělí-muži - Skupina C</v>
      </c>
      <c r="N18" s="21">
        <f>A19</f>
        <v>10</v>
      </c>
      <c r="O18" s="21" t="str">
        <f>IF($N18=0,"bye",VLOOKUP($N18,prezentace!$A$2:$C$268,2))</f>
        <v>Šrůtek Milan</v>
      </c>
      <c r="P18" s="21" t="str">
        <f>IF($N18=0,"",VLOOKUP($N18,prezentace!$A$2:$D$268,4))</f>
        <v>Nové Město n. Met. TTC</v>
      </c>
      <c r="Q18" s="21">
        <f>A22</f>
        <v>18</v>
      </c>
      <c r="R18" s="21" t="str">
        <f>IF($Q18=0,"bye",VLOOKUP($Q18,prezentace!$A$2:$C$268,2))</f>
        <v>Divecky Filip</v>
      </c>
      <c r="S18" s="21" t="str">
        <f>IF($Q18=0,"",VLOOKUP($Q18,prezentace!$A$2:$D$268,4))</f>
        <v>Jaroměř - Josefov Sokol</v>
      </c>
      <c r="T18" s="53" t="s">
        <v>803</v>
      </c>
      <c r="U18" s="54" t="s">
        <v>794</v>
      </c>
      <c r="V18" s="54" t="s">
        <v>792</v>
      </c>
      <c r="W18" s="54"/>
      <c r="X18" s="55"/>
      <c r="Y18" s="21">
        <f aca="true" t="shared" si="22" ref="Y18:Y23">COUNTIF(AH18:AL18,"&gt;0")</f>
        <v>3</v>
      </c>
      <c r="Z18" s="21">
        <f aca="true" t="shared" si="23" ref="Z18:Z23">COUNTIF(AH18:AL18,"&lt;0")</f>
        <v>0</v>
      </c>
      <c r="AA18" s="21">
        <f aca="true" t="shared" si="24" ref="AA18:AA23">IF(Y18=Z18,0,IF(Y18&gt;Z18,N18,Q18))</f>
        <v>10</v>
      </c>
      <c r="AB18" s="21" t="str">
        <f>IF($AA18=0,"",VLOOKUP($AA18,prezentace!$A$2:$C$268,2))</f>
        <v>Šrůtek Milan</v>
      </c>
      <c r="AC18" s="21" t="str">
        <f aca="true" t="shared" si="25" ref="AC18:AC23">IF(Y18=Z18,"",IF(Y18&gt;Z18,CONCATENATE(Y18,":",Z18," (",T18,",",U18,",",V18,IF(SUM(Y18:Z18)&gt;3,",",""),W18,IF(SUM(Y18:Z18)&gt;4,",",""),X18,")"),CONCATENATE(Z18,":",Y18," (",-T18,",",-U18,",",-V18,IF(SUM(Y18:Z18)&gt;3,CONCATENATE(",",-W18),""),IF(SUM(Y18:Z18)&gt;4,CONCATENATE(",",-X18),""),")")))</f>
        <v>3:0 (7,3,4)</v>
      </c>
      <c r="AD18" s="21" t="str">
        <f aca="true" t="shared" si="26" ref="AD18:AD23">IF(SUM(Y18:Z18)=0,"",AC18)</f>
        <v>3:0 (7,3,4)</v>
      </c>
      <c r="AE18" s="21">
        <f aca="true" t="shared" si="27" ref="AE18:AE23">IF(T18="",0,IF(Y18&gt;Z18,2,1))</f>
        <v>2</v>
      </c>
      <c r="AF18" s="21">
        <f aca="true" t="shared" si="28" ref="AF18:AF23">IF(T18="",0,IF(Z18&gt;Y18,2,1))</f>
        <v>1</v>
      </c>
      <c r="AH18" s="21">
        <f aca="true" t="shared" si="29" ref="AH18:AL23">IF(T18="",0,IF(MID(T18,1,1)="-",-1,1))</f>
        <v>1</v>
      </c>
      <c r="AI18" s="21">
        <f t="shared" si="29"/>
        <v>1</v>
      </c>
      <c r="AJ18" s="21">
        <f t="shared" si="29"/>
        <v>1</v>
      </c>
      <c r="AK18" s="21">
        <f t="shared" si="29"/>
        <v>0</v>
      </c>
      <c r="AL18" s="21">
        <f t="shared" si="29"/>
        <v>0</v>
      </c>
      <c r="AN18" s="21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P18" s="21" t="str">
        <f>CONCATENATE("&lt;TR&gt;&lt;TD width=250&gt;",J18,"&lt;TD&gt;",K18,"&lt;/TD&gt;&lt;/TR&gt;")</f>
        <v>&lt;TR&gt;&lt;TD width=250&gt;Šrůtek Milan - Divecky Filip&lt;TD&gt;3 : 0 (7,3,4)&lt;/TD&gt;&lt;/TR&gt;</v>
      </c>
    </row>
    <row r="19" spans="1:42" ht="16.5" customHeight="1" thickTop="1">
      <c r="A19" s="36">
        <v>10</v>
      </c>
      <c r="B19" s="37" t="str">
        <f>IF($A19="","",CONCATENATE(VLOOKUP($A19,prezentace!$A$2:$B$268,2)," (",VLOOKUP($A19,prezentace!$A$2:$E$269,4),")"))</f>
        <v>Šrůtek Milan (Nové Město n. Met. TTC)</v>
      </c>
      <c r="C19" s="38" t="s">
        <v>30</v>
      </c>
      <c r="D19" s="39" t="str">
        <f>IF(Y21+Z21=0,"",CONCATENATE(Y21,":",Z21))</f>
        <v>3:2</v>
      </c>
      <c r="E19" s="39" t="str">
        <f>IF(Y23+Z23=0,"",CONCATENATE(Z23,":",Y23))</f>
        <v>3:1</v>
      </c>
      <c r="F19" s="40" t="str">
        <f>IF(Y18+Z18=0,"",CONCATENATE(Y18,":",Z18))</f>
        <v>3:0</v>
      </c>
      <c r="G19" s="41">
        <f>IF(AE18+AE21+AF23=0,"",AE18+AE21+AF23)</f>
        <v>6</v>
      </c>
      <c r="H19" s="40">
        <v>1</v>
      </c>
      <c r="J19" s="21" t="str">
        <f t="shared" si="20"/>
        <v>Černý Miroslav - Vodal Vladimír</v>
      </c>
      <c r="K19" s="21" t="str">
        <f t="shared" si="21"/>
        <v>0 : 3 (-10,-7,-10)</v>
      </c>
      <c r="M19" s="21" t="str">
        <f>CONCATENATE("2.st. ",úvod!$C$8," - ",M17)</f>
        <v>2.st. Dospělí-muži - Skupina C</v>
      </c>
      <c r="N19" s="21">
        <f>A20</f>
        <v>8</v>
      </c>
      <c r="O19" s="21" t="str">
        <f>IF($N19=0,"bye",VLOOKUP($N19,prezentace!$A$2:$C$268,2))</f>
        <v>Černý Miroslav</v>
      </c>
      <c r="P19" s="21" t="str">
        <f>IF($N19=0,"",VLOOKUP($N19,prezentace!$A$2:$D$268,4))</f>
        <v>Broumov Slovan</v>
      </c>
      <c r="Q19" s="21">
        <f>A21</f>
        <v>7</v>
      </c>
      <c r="R19" s="21" t="str">
        <f>IF($Q19=0,"bye",VLOOKUP($Q19,prezentace!$A$2:$C$268,2))</f>
        <v>Vodal Vladimír</v>
      </c>
      <c r="S19" s="21" t="str">
        <f>IF($Q19=0,"",VLOOKUP($Q19,prezentace!$A$2:$D$268,4))</f>
        <v>Broumov Slovan</v>
      </c>
      <c r="T19" s="56" t="s">
        <v>827</v>
      </c>
      <c r="U19" s="57" t="s">
        <v>796</v>
      </c>
      <c r="V19" s="57" t="s">
        <v>827</v>
      </c>
      <c r="W19" s="57"/>
      <c r="X19" s="58"/>
      <c r="Y19" s="21">
        <f t="shared" si="22"/>
        <v>0</v>
      </c>
      <c r="Z19" s="21">
        <f t="shared" si="23"/>
        <v>3</v>
      </c>
      <c r="AA19" s="21">
        <f t="shared" si="24"/>
        <v>7</v>
      </c>
      <c r="AB19" s="21" t="str">
        <f>IF($AA19=0,"",VLOOKUP($AA19,prezentace!$A$2:$C$268,2))</f>
        <v>Vodal Vladimír</v>
      </c>
      <c r="AC19" s="21" t="str">
        <f t="shared" si="25"/>
        <v>3:0 (10,7,10)</v>
      </c>
      <c r="AD19" s="21" t="str">
        <f t="shared" si="26"/>
        <v>3:0 (10,7,10)</v>
      </c>
      <c r="AE19" s="21">
        <f t="shared" si="27"/>
        <v>1</v>
      </c>
      <c r="AF19" s="21">
        <f t="shared" si="28"/>
        <v>2</v>
      </c>
      <c r="AH19" s="21">
        <f t="shared" si="29"/>
        <v>-1</v>
      </c>
      <c r="AI19" s="21">
        <f t="shared" si="29"/>
        <v>-1</v>
      </c>
      <c r="AJ19" s="21">
        <f t="shared" si="29"/>
        <v>-1</v>
      </c>
      <c r="AK19" s="21">
        <f t="shared" si="29"/>
        <v>0</v>
      </c>
      <c r="AL19" s="21">
        <f t="shared" si="29"/>
        <v>0</v>
      </c>
      <c r="AN19" s="21" t="str">
        <f>CONCATENATE(AO19,AO20,AO21,AO22,)</f>
        <v>&lt;TR&gt;&lt;TD&gt;10&lt;TD width=200&gt;Šrůtek Milan (Nové Město n. Met. TTC)&lt;TD&gt;XXX&lt;TD&gt;3:2&lt;TD&gt;3:1&lt;TD&gt;3:0&lt;TD&gt;6&lt;TD&gt;1&lt;/TD&gt;&lt;/TR&gt;&lt;TR&gt;&lt;TD&gt;8&lt;TD width=200&gt;Černý Miroslav (Broumov Slovan)&lt;TD&gt;2:3&lt;TD&gt;XXX&lt;TD&gt;0:3&lt;TD&gt;1:3&lt;TD&gt;3&lt;TD&gt;4&lt;/TD&gt;&lt;/TR&gt;&lt;TR&gt;&lt;TD&gt;7&lt;TD width=200&gt;Vodal Vladimír (Broumov Slovan)&lt;TD&gt;1:3&lt;TD&gt;3:0&lt;TD&gt;XXX&lt;TD&gt;3:2&lt;TD&gt;5&lt;TD&gt;2&lt;/TD&gt;&lt;/TR&gt;&lt;TR&gt;&lt;TD&gt;18&lt;TD width=200&gt;Divecky Filip (Jaroměř - Josefov Sokol)&lt;TD&gt;0:3&lt;TD&gt;3:1&lt;TD&gt;2:3&lt;TD&gt;XXX&lt;TD&gt;4&lt;TD&gt;3&lt;/TD&gt;&lt;/TR&gt;</v>
      </c>
      <c r="AO19" s="21" t="str">
        <f>CONCATENATE("&lt;TR&gt;&lt;TD&gt;",A19,"&lt;TD width=200&gt;",B19,"&lt;TD&gt;",C19,"&lt;TD&gt;",D19,"&lt;TD&gt;",E19,"&lt;TD&gt;",F19,"&lt;TD&gt;",G19,"&lt;TD&gt;",H19,"&lt;/TD&gt;&lt;/TR&gt;")</f>
        <v>&lt;TR&gt;&lt;TD&gt;10&lt;TD width=200&gt;Šrůtek Milan (Nové Město n. Met. TTC)&lt;TD&gt;XXX&lt;TD&gt;3:2&lt;TD&gt;3:1&lt;TD&gt;3:0&lt;TD&gt;6&lt;TD&gt;1&lt;/TD&gt;&lt;/TR&gt;</v>
      </c>
      <c r="AP19" s="21" t="str">
        <f>CONCATENATE("&lt;TR&gt;&lt;TD&gt;",J19,"&lt;TD&gt;",K19,"&lt;/TD&gt;&lt;/TR&gt;")</f>
        <v>&lt;TR&gt;&lt;TD&gt;Černý Miroslav - Vodal Vladimír&lt;TD&gt;0 : 3 (-10,-7,-10)&lt;/TD&gt;&lt;/TR&gt;</v>
      </c>
    </row>
    <row r="20" spans="1:42" ht="16.5" customHeight="1">
      <c r="A20" s="24">
        <v>8</v>
      </c>
      <c r="B20" s="30" t="str">
        <f>IF($A20="","",CONCATENATE(VLOOKUP($A20,prezentace!$A$2:$B$268,2)," (",VLOOKUP($A20,prezentace!$A$2:$E$269,4),")"))</f>
        <v>Černý Miroslav (Broumov Slovan)</v>
      </c>
      <c r="C20" s="34" t="str">
        <f>IF(Y21+Z21=0,"",CONCATENATE(Z21,":",Y21))</f>
        <v>2:3</v>
      </c>
      <c r="D20" s="25" t="s">
        <v>30</v>
      </c>
      <c r="E20" s="25" t="str">
        <f>IF(Y19+Z19=0,"",CONCATENATE(Y19,":",Z19))</f>
        <v>0:3</v>
      </c>
      <c r="F20" s="26" t="str">
        <f>IF(Y22+Z22=0,"",CONCATENATE(Y22,":",Z22))</f>
        <v>1:3</v>
      </c>
      <c r="G20" s="32">
        <f>IF(AE19+AF21+AE22=0,"",AE19+AF21+AE22)</f>
        <v>3</v>
      </c>
      <c r="H20" s="26">
        <v>4</v>
      </c>
      <c r="J20" s="21" t="str">
        <f t="shared" si="20"/>
        <v>Divecky Filip - Vodal Vladimír</v>
      </c>
      <c r="K20" s="21" t="str">
        <f t="shared" si="21"/>
        <v>2 : 3 (-11,7,-5,9,-5)</v>
      </c>
      <c r="M20" s="21" t="str">
        <f>CONCATENATE("2.st. ",úvod!$C$8," - ",M17)</f>
        <v>2.st. Dospělí-muži - Skupina C</v>
      </c>
      <c r="N20" s="21">
        <f>A22</f>
        <v>18</v>
      </c>
      <c r="O20" s="21" t="str">
        <f>IF($N20=0,"bye",VLOOKUP($N20,prezentace!$A$2:$C$268,2))</f>
        <v>Divecky Filip</v>
      </c>
      <c r="P20" s="21" t="str">
        <f>IF($N20=0,"",VLOOKUP($N20,prezentace!$A$2:$D$268,4))</f>
        <v>Jaroměř - Josefov Sokol</v>
      </c>
      <c r="Q20" s="21">
        <f>A21</f>
        <v>7</v>
      </c>
      <c r="R20" s="21" t="str">
        <f>IF($Q20=0,"bye",VLOOKUP($Q20,prezentace!$A$2:$C$268,2))</f>
        <v>Vodal Vladimír</v>
      </c>
      <c r="S20" s="21" t="str">
        <f>IF($Q20=0,"",VLOOKUP($Q20,prezentace!$A$2:$D$268,4))</f>
        <v>Broumov Slovan</v>
      </c>
      <c r="T20" s="56" t="s">
        <v>828</v>
      </c>
      <c r="U20" s="57" t="s">
        <v>803</v>
      </c>
      <c r="V20" s="57" t="s">
        <v>801</v>
      </c>
      <c r="W20" s="57" t="s">
        <v>797</v>
      </c>
      <c r="X20" s="58" t="s">
        <v>801</v>
      </c>
      <c r="Y20" s="21">
        <f t="shared" si="22"/>
        <v>2</v>
      </c>
      <c r="Z20" s="21">
        <f t="shared" si="23"/>
        <v>3</v>
      </c>
      <c r="AA20" s="21">
        <f t="shared" si="24"/>
        <v>7</v>
      </c>
      <c r="AB20" s="21" t="str">
        <f>IF($AA20=0,"",VLOOKUP($AA20,prezentace!$A$2:$C$268,2))</f>
        <v>Vodal Vladimír</v>
      </c>
      <c r="AC20" s="21" t="str">
        <f t="shared" si="25"/>
        <v>3:2 (11,-7,5,-9,5)</v>
      </c>
      <c r="AD20" s="21" t="str">
        <f t="shared" si="26"/>
        <v>3:2 (11,-7,5,-9,5)</v>
      </c>
      <c r="AE20" s="21">
        <f t="shared" si="27"/>
        <v>1</v>
      </c>
      <c r="AF20" s="21">
        <f t="shared" si="28"/>
        <v>2</v>
      </c>
      <c r="AH20" s="21">
        <f t="shared" si="29"/>
        <v>-1</v>
      </c>
      <c r="AI20" s="21">
        <f t="shared" si="29"/>
        <v>1</v>
      </c>
      <c r="AJ20" s="21">
        <f t="shared" si="29"/>
        <v>-1</v>
      </c>
      <c r="AK20" s="21">
        <f t="shared" si="29"/>
        <v>1</v>
      </c>
      <c r="AL20" s="21">
        <f t="shared" si="29"/>
        <v>-1</v>
      </c>
      <c r="AN20" s="21" t="str">
        <f>CONCATENATE("&lt;/Table&gt;&lt;TD width=420&gt;&lt;Table&gt;")</f>
        <v>&lt;/Table&gt;&lt;TD width=420&gt;&lt;Table&gt;</v>
      </c>
      <c r="AO20" s="21" t="str">
        <f>CONCATENATE("&lt;TR&gt;&lt;TD&gt;",A20,"&lt;TD width=200&gt;",B20,"&lt;TD&gt;",C20,"&lt;TD&gt;",D20,"&lt;TD&gt;",E20,"&lt;TD&gt;",F20,"&lt;TD&gt;",G20,"&lt;TD&gt;",H20,"&lt;/TD&gt;&lt;/TR&gt;")</f>
        <v>&lt;TR&gt;&lt;TD&gt;8&lt;TD width=200&gt;Černý Miroslav (Broumov Slovan)&lt;TD&gt;2:3&lt;TD&gt;XXX&lt;TD&gt;0:3&lt;TD&gt;1:3&lt;TD&gt;3&lt;TD&gt;4&lt;/TD&gt;&lt;/TR&gt;</v>
      </c>
      <c r="AP20" s="21" t="str">
        <f>CONCATENATE("&lt;TR&gt;&lt;TD&gt;",J20,"&lt;TD&gt;",K20,"&lt;/TD&gt;&lt;/TR&gt;")</f>
        <v>&lt;TR&gt;&lt;TD&gt;Divecky Filip - Vodal Vladimír&lt;TD&gt;2 : 3 (-11,7,-5,9,-5)&lt;/TD&gt;&lt;/TR&gt;</v>
      </c>
    </row>
    <row r="21" spans="1:42" ht="16.5" customHeight="1">
      <c r="A21" s="24">
        <v>7</v>
      </c>
      <c r="B21" s="30" t="str">
        <f>IF($A21="","",CONCATENATE(VLOOKUP($A21,prezentace!$A$2:$B$268,2)," (",VLOOKUP($A21,prezentace!$A$2:$E$269,4),")"))</f>
        <v>Vodal Vladimír (Broumov Slovan)</v>
      </c>
      <c r="C21" s="34" t="str">
        <f>IF(Y23+Z23=0,"",CONCATENATE(Y23,":",Z23))</f>
        <v>1:3</v>
      </c>
      <c r="D21" s="25" t="str">
        <f>IF(Y19+Z19=0,"",CONCATENATE(Z19,":",Y19))</f>
        <v>3:0</v>
      </c>
      <c r="E21" s="25" t="s">
        <v>30</v>
      </c>
      <c r="F21" s="26" t="str">
        <f>IF(Y20+Z20=0,"",CONCATENATE(Z20,":",Y20))</f>
        <v>3:2</v>
      </c>
      <c r="G21" s="32">
        <f>IF(AF19+AF20+AE23=0,"",AF19+AF20+AE23)</f>
        <v>5</v>
      </c>
      <c r="H21" s="26">
        <v>2</v>
      </c>
      <c r="J21" s="21" t="str">
        <f t="shared" si="20"/>
        <v>Šrůtek Milan - Černý Miroslav</v>
      </c>
      <c r="K21" s="21" t="str">
        <f t="shared" si="21"/>
        <v>3 : 2 (-9,-14,9,12,1)</v>
      </c>
      <c r="M21" s="21" t="str">
        <f>CONCATENATE("2.st. ",úvod!$C$8," - ",M17)</f>
        <v>2.st. Dospělí-muži - Skupina C</v>
      </c>
      <c r="N21" s="21">
        <f>A19</f>
        <v>10</v>
      </c>
      <c r="O21" s="21" t="str">
        <f>IF($N21=0,"bye",VLOOKUP($N21,prezentace!$A$2:$C$268,2))</f>
        <v>Šrůtek Milan</v>
      </c>
      <c r="P21" s="21" t="str">
        <f>IF($N21=0,"",VLOOKUP($N21,prezentace!$A$2:$D$268,4))</f>
        <v>Nové Město n. Met. TTC</v>
      </c>
      <c r="Q21" s="21">
        <f>A20</f>
        <v>8</v>
      </c>
      <c r="R21" s="21" t="str">
        <f>IF($Q21=0,"bye",VLOOKUP($Q21,prezentace!$A$2:$C$268,2))</f>
        <v>Černý Miroslav</v>
      </c>
      <c r="S21" s="21" t="str">
        <f>IF($Q21=0,"",VLOOKUP($Q21,prezentace!$A$2:$D$268,4))</f>
        <v>Broumov Slovan</v>
      </c>
      <c r="T21" s="56" t="s">
        <v>805</v>
      </c>
      <c r="U21" s="57" t="s">
        <v>829</v>
      </c>
      <c r="V21" s="57" t="s">
        <v>797</v>
      </c>
      <c r="W21" s="57" t="s">
        <v>830</v>
      </c>
      <c r="X21" s="58" t="s">
        <v>831</v>
      </c>
      <c r="Y21" s="21">
        <f t="shared" si="22"/>
        <v>3</v>
      </c>
      <c r="Z21" s="21">
        <f t="shared" si="23"/>
        <v>2</v>
      </c>
      <c r="AA21" s="21">
        <f t="shared" si="24"/>
        <v>10</v>
      </c>
      <c r="AB21" s="21" t="str">
        <f>IF($AA21=0,"",VLOOKUP($AA21,prezentace!$A$2:$C$268,2))</f>
        <v>Šrůtek Milan</v>
      </c>
      <c r="AC21" s="21" t="str">
        <f t="shared" si="25"/>
        <v>3:2 (-9,-14,9,12,1)</v>
      </c>
      <c r="AD21" s="21" t="str">
        <f t="shared" si="26"/>
        <v>3:2 (-9,-14,9,12,1)</v>
      </c>
      <c r="AE21" s="21">
        <f t="shared" si="27"/>
        <v>2</v>
      </c>
      <c r="AF21" s="21">
        <f t="shared" si="28"/>
        <v>1</v>
      </c>
      <c r="AH21" s="21">
        <f t="shared" si="29"/>
        <v>-1</v>
      </c>
      <c r="AI21" s="21">
        <f t="shared" si="29"/>
        <v>-1</v>
      </c>
      <c r="AJ21" s="21">
        <f t="shared" si="29"/>
        <v>1</v>
      </c>
      <c r="AK21" s="21">
        <f t="shared" si="29"/>
        <v>1</v>
      </c>
      <c r="AL21" s="21">
        <f t="shared" si="29"/>
        <v>1</v>
      </c>
      <c r="AN21" s="21" t="str">
        <f>CONCATENATE(AP18,AP19,AP20,AP21,AP22,AP23,)</f>
        <v>&lt;TR&gt;&lt;TD width=250&gt;Šrůtek Milan - Divecky Filip&lt;TD&gt;3 : 0 (7,3,4)&lt;/TD&gt;&lt;/TR&gt;&lt;TR&gt;&lt;TD&gt;Černý Miroslav - Vodal Vladimír&lt;TD&gt;0 : 3 (-10,-7,-10)&lt;/TD&gt;&lt;/TR&gt;&lt;TR&gt;&lt;TD&gt;Divecky Filip - Vodal Vladimír&lt;TD&gt;2 : 3 (-11,7,-5,9,-5)&lt;/TD&gt;&lt;/TR&gt;&lt;TR&gt;&lt;TD&gt;Šrůtek Milan - Černý Miroslav&lt;TD&gt;3 : 2 (-9,-14,9,12,1)&lt;/TD&gt;&lt;/TR&gt;&lt;TR&gt;&lt;TD&gt;Černý Miroslav - Divecky Filip&lt;TD&gt;1 : 3 (7,-8,-10,-4)&lt;/TD&gt;&lt;/TR&gt;&lt;TR&gt;&lt;TD&gt;Vodal Vladimír - Šrůtek Milan&lt;TD&gt;1 : 3 (-7,-4,7,-7)&lt;/TD&gt;&lt;/TR&gt;</v>
      </c>
      <c r="AO21" s="21" t="str">
        <f>CONCATENATE("&lt;TR&gt;&lt;TD&gt;",A21,"&lt;TD width=200&gt;",B21,"&lt;TD&gt;",C21,"&lt;TD&gt;",D21,"&lt;TD&gt;",E21,"&lt;TD&gt;",F21,"&lt;TD&gt;",G21,"&lt;TD&gt;",H21,"&lt;/TD&gt;&lt;/TR&gt;")</f>
        <v>&lt;TR&gt;&lt;TD&gt;7&lt;TD width=200&gt;Vodal Vladimír (Broumov Slovan)&lt;TD&gt;1:3&lt;TD&gt;3:0&lt;TD&gt;XXX&lt;TD&gt;3:2&lt;TD&gt;5&lt;TD&gt;2&lt;/TD&gt;&lt;/TR&gt;</v>
      </c>
      <c r="AP21" s="21" t="str">
        <f>CONCATENATE("&lt;TR&gt;&lt;TD&gt;",J21,"&lt;TD&gt;",K21,"&lt;/TD&gt;&lt;/TR&gt;")</f>
        <v>&lt;TR&gt;&lt;TD&gt;Šrůtek Milan - Černý Miroslav&lt;TD&gt;3 : 2 (-9,-14,9,12,1)&lt;/TD&gt;&lt;/TR&gt;</v>
      </c>
    </row>
    <row r="22" spans="1:42" ht="16.5" customHeight="1" thickBot="1">
      <c r="A22" s="27">
        <v>18</v>
      </c>
      <c r="B22" s="31" t="str">
        <f>IF($A22="","",CONCATENATE(VLOOKUP($A22,prezentace!$A$2:$B$268,2)," (",VLOOKUP($A22,prezentace!$A$2:$E$269,4),")"))</f>
        <v>Divecky Filip (Jaroměř - Josefov Sokol)</v>
      </c>
      <c r="C22" s="35" t="str">
        <f>IF(Y18+Z18=0,"",CONCATENATE(Z18,":",Y18))</f>
        <v>0:3</v>
      </c>
      <c r="D22" s="28" t="str">
        <f>IF(Y22+Z22=0,"",CONCATENATE(Z22,":",Y22))</f>
        <v>3:1</v>
      </c>
      <c r="E22" s="28" t="str">
        <f>IF(Y20+Z20=0,"",CONCATENATE(Y20,":",Z20))</f>
        <v>2:3</v>
      </c>
      <c r="F22" s="29" t="s">
        <v>30</v>
      </c>
      <c r="G22" s="33">
        <f>IF(AF18+AE20+AF22=0,"",AF18+AE20+AF22)</f>
        <v>4</v>
      </c>
      <c r="H22" s="29">
        <v>3</v>
      </c>
      <c r="J22" s="21" t="str">
        <f t="shared" si="20"/>
        <v>Černý Miroslav - Divecky Filip</v>
      </c>
      <c r="K22" s="21" t="str">
        <f t="shared" si="21"/>
        <v>1 : 3 (7,-8,-10,-4)</v>
      </c>
      <c r="M22" s="21" t="str">
        <f>CONCATENATE("2.st. ",úvod!$C$8," - ",M17)</f>
        <v>2.st. Dospělí-muži - Skupina C</v>
      </c>
      <c r="N22" s="21">
        <f>A20</f>
        <v>8</v>
      </c>
      <c r="O22" s="21" t="str">
        <f>IF($N22=0,"bye",VLOOKUP($N22,prezentace!$A$2:$C$268,2))</f>
        <v>Černý Miroslav</v>
      </c>
      <c r="P22" s="21" t="str">
        <f>IF($N22=0,"",VLOOKUP($N22,prezentace!$A$2:$D$268,4))</f>
        <v>Broumov Slovan</v>
      </c>
      <c r="Q22" s="21">
        <f>A22</f>
        <v>18</v>
      </c>
      <c r="R22" s="21" t="str">
        <f>IF($Q22=0,"bye",VLOOKUP($Q22,prezentace!$A$2:$C$268,2))</f>
        <v>Divecky Filip</v>
      </c>
      <c r="S22" s="21" t="str">
        <f>IF($Q22=0,"",VLOOKUP($Q22,prezentace!$A$2:$D$268,4))</f>
        <v>Jaroměř - Josefov Sokol</v>
      </c>
      <c r="T22" s="56" t="s">
        <v>803</v>
      </c>
      <c r="U22" s="57" t="s">
        <v>807</v>
      </c>
      <c r="V22" s="57" t="s">
        <v>827</v>
      </c>
      <c r="W22" s="57" t="s">
        <v>795</v>
      </c>
      <c r="X22" s="58"/>
      <c r="Y22" s="21">
        <f t="shared" si="22"/>
        <v>1</v>
      </c>
      <c r="Z22" s="21">
        <f t="shared" si="23"/>
        <v>3</v>
      </c>
      <c r="AA22" s="21">
        <f t="shared" si="24"/>
        <v>18</v>
      </c>
      <c r="AB22" s="21" t="str">
        <f>IF($AA22=0,"",VLOOKUP($AA22,prezentace!$A$2:$C$268,2))</f>
        <v>Divecky Filip</v>
      </c>
      <c r="AC22" s="21" t="str">
        <f t="shared" si="25"/>
        <v>3:1 (-7,8,10,4)</v>
      </c>
      <c r="AD22" s="21" t="str">
        <f t="shared" si="26"/>
        <v>3:1 (-7,8,10,4)</v>
      </c>
      <c r="AE22" s="21">
        <f t="shared" si="27"/>
        <v>1</v>
      </c>
      <c r="AF22" s="21">
        <f t="shared" si="28"/>
        <v>2</v>
      </c>
      <c r="AH22" s="21">
        <f t="shared" si="29"/>
        <v>1</v>
      </c>
      <c r="AI22" s="21">
        <f t="shared" si="29"/>
        <v>-1</v>
      </c>
      <c r="AJ22" s="21">
        <f t="shared" si="29"/>
        <v>-1</v>
      </c>
      <c r="AK22" s="21">
        <f t="shared" si="29"/>
        <v>-1</v>
      </c>
      <c r="AL22" s="21">
        <f t="shared" si="29"/>
        <v>0</v>
      </c>
      <c r="AN22" s="21" t="str">
        <f>CONCATENATE("&lt;/Table&gt;&lt;/TD&gt;&lt;/TR&gt;&lt;/Table&gt;&lt;P&gt;")</f>
        <v>&lt;/Table&gt;&lt;/TD&gt;&lt;/TR&gt;&lt;/Table&gt;&lt;P&gt;</v>
      </c>
      <c r="AO22" s="21" t="str">
        <f>CONCATENATE("&lt;TR&gt;&lt;TD&gt;",A22,"&lt;TD width=200&gt;",B22,"&lt;TD&gt;",C22,"&lt;TD&gt;",D22,"&lt;TD&gt;",E22,"&lt;TD&gt;",F22,"&lt;TD&gt;",G22,"&lt;TD&gt;",H22,"&lt;/TD&gt;&lt;/TR&gt;")</f>
        <v>&lt;TR&gt;&lt;TD&gt;18&lt;TD width=200&gt;Divecky Filip (Jaroměř - Josefov Sokol)&lt;TD&gt;0:3&lt;TD&gt;3:1&lt;TD&gt;2:3&lt;TD&gt;XXX&lt;TD&gt;4&lt;TD&gt;3&lt;/TD&gt;&lt;/TR&gt;</v>
      </c>
      <c r="AP22" s="21" t="str">
        <f>CONCATENATE("&lt;TR&gt;&lt;TD&gt;",J22,"&lt;TD&gt;",K22,"&lt;/TD&gt;&lt;/TR&gt;")</f>
        <v>&lt;TR&gt;&lt;TD&gt;Černý Miroslav - Divecky Filip&lt;TD&gt;1 : 3 (7,-8,-10,-4)&lt;/TD&gt;&lt;/TR&gt;</v>
      </c>
    </row>
    <row r="23" spans="10:42" ht="16.5" customHeight="1" thickBot="1" thickTop="1">
      <c r="J23" s="21" t="str">
        <f t="shared" si="20"/>
        <v>Vodal Vladimír - Šrůtek Milan</v>
      </c>
      <c r="K23" s="21" t="str">
        <f t="shared" si="21"/>
        <v>1 : 3 (-7,-4,7,-7)</v>
      </c>
      <c r="M23" s="21" t="str">
        <f>CONCATENATE("2.st. ",úvod!$C$8," - ",M17)</f>
        <v>2.st. Dospělí-muži - Skupina C</v>
      </c>
      <c r="N23" s="21">
        <f>A21</f>
        <v>7</v>
      </c>
      <c r="O23" s="21" t="str">
        <f>IF($N23=0,"bye",VLOOKUP($N23,prezentace!$A$2:$C$268,2))</f>
        <v>Vodal Vladimír</v>
      </c>
      <c r="P23" s="21" t="str">
        <f>IF($N23=0,"",VLOOKUP($N23,prezentace!$A$2:$D$268,4))</f>
        <v>Broumov Slovan</v>
      </c>
      <c r="Q23" s="21">
        <f>A19</f>
        <v>10</v>
      </c>
      <c r="R23" s="21" t="str">
        <f>IF($Q23=0,"bye",VLOOKUP($Q23,prezentace!$A$2:$C$268,2))</f>
        <v>Šrůtek Milan</v>
      </c>
      <c r="S23" s="21" t="str">
        <f>IF($Q23=0,"",VLOOKUP($Q23,prezentace!$A$2:$D$268,4))</f>
        <v>Nové Město n. Met. TTC</v>
      </c>
      <c r="T23" s="59" t="s">
        <v>796</v>
      </c>
      <c r="U23" s="60" t="s">
        <v>795</v>
      </c>
      <c r="V23" s="60" t="s">
        <v>803</v>
      </c>
      <c r="W23" s="60" t="s">
        <v>796</v>
      </c>
      <c r="X23" s="61"/>
      <c r="Y23" s="21">
        <f t="shared" si="22"/>
        <v>1</v>
      </c>
      <c r="Z23" s="21">
        <f t="shared" si="23"/>
        <v>3</v>
      </c>
      <c r="AA23" s="21">
        <f t="shared" si="24"/>
        <v>10</v>
      </c>
      <c r="AB23" s="21" t="str">
        <f>IF($AA23=0,"",VLOOKUP($AA23,prezentace!$A$2:$C$268,2))</f>
        <v>Šrůtek Milan</v>
      </c>
      <c r="AC23" s="21" t="str">
        <f t="shared" si="25"/>
        <v>3:1 (7,4,-7,7)</v>
      </c>
      <c r="AD23" s="21" t="str">
        <f t="shared" si="26"/>
        <v>3:1 (7,4,-7,7)</v>
      </c>
      <c r="AE23" s="21">
        <f t="shared" si="27"/>
        <v>1</v>
      </c>
      <c r="AF23" s="21">
        <f t="shared" si="28"/>
        <v>2</v>
      </c>
      <c r="AH23" s="21">
        <f t="shared" si="29"/>
        <v>-1</v>
      </c>
      <c r="AI23" s="21">
        <f t="shared" si="29"/>
        <v>-1</v>
      </c>
      <c r="AJ23" s="21">
        <f t="shared" si="29"/>
        <v>1</v>
      </c>
      <c r="AK23" s="21">
        <f t="shared" si="29"/>
        <v>-1</v>
      </c>
      <c r="AL23" s="21">
        <f t="shared" si="29"/>
        <v>0</v>
      </c>
      <c r="AP23" s="21" t="str">
        <f>CONCATENATE("&lt;TR&gt;&lt;TD&gt;",J23,"&lt;TD&gt;",K23,"&lt;/TD&gt;&lt;/TR&gt;")</f>
        <v>&lt;TR&gt;&lt;TD&gt;Vodal Vladimír - Šrůtek Milan&lt;TD&gt;1 : 3 (-7,-4,7,-7)&lt;/TD&gt;&lt;/TR&gt;</v>
      </c>
    </row>
    <row r="24" spans="13:40" ht="16.5" customHeight="1" thickBot="1" thickTop="1">
      <c r="M24" s="22" t="str">
        <f>B25</f>
        <v>Skupina D</v>
      </c>
      <c r="N24" s="22" t="s">
        <v>0</v>
      </c>
      <c r="O24" s="22" t="s">
        <v>1</v>
      </c>
      <c r="P24" s="22" t="s">
        <v>2</v>
      </c>
      <c r="Q24" s="22" t="s">
        <v>0</v>
      </c>
      <c r="R24" s="22" t="s">
        <v>3</v>
      </c>
      <c r="S24" s="22" t="s">
        <v>2</v>
      </c>
      <c r="T24" s="23" t="s">
        <v>4</v>
      </c>
      <c r="U24" s="23" t="s">
        <v>5</v>
      </c>
      <c r="V24" s="23" t="s">
        <v>6</v>
      </c>
      <c r="W24" s="23" t="s">
        <v>7</v>
      </c>
      <c r="X24" s="23" t="s">
        <v>8</v>
      </c>
      <c r="Y24" s="22" t="s">
        <v>9</v>
      </c>
      <c r="Z24" s="22" t="s">
        <v>10</v>
      </c>
      <c r="AA24" s="22" t="s">
        <v>11</v>
      </c>
      <c r="AN24" s="21" t="s">
        <v>16</v>
      </c>
    </row>
    <row r="25" spans="1:42" ht="16.5" customHeight="1" thickBot="1" thickTop="1">
      <c r="A25" s="42"/>
      <c r="B25" s="43" t="s">
        <v>21</v>
      </c>
      <c r="C25" s="44">
        <v>1</v>
      </c>
      <c r="D25" s="45">
        <v>2</v>
      </c>
      <c r="E25" s="45">
        <v>3</v>
      </c>
      <c r="F25" s="46">
        <v>4</v>
      </c>
      <c r="G25" s="47" t="s">
        <v>14</v>
      </c>
      <c r="H25" s="46" t="s">
        <v>15</v>
      </c>
      <c r="J25" s="21" t="str">
        <f aca="true" t="shared" si="30" ref="J25:J30">CONCATENATE(O25," - ",R25)</f>
        <v>Ďoubek Jiří - Kocman Matěj</v>
      </c>
      <c r="K25" s="21" t="str">
        <f aca="true" t="shared" si="31" ref="K25:K30">IF(SUM(Y25:Z25)=0,AD25,CONCATENATE(Y25," : ",Z25," (",T25,",",U25,",",V25,IF(Y25+Z25&gt;3,",",""),W25,IF(Y25+Z25&gt;4,",",""),X25,")"))</f>
        <v>3 : 0 (4,6,3)</v>
      </c>
      <c r="M25" s="21" t="str">
        <f>CONCATENATE("2.st. ",úvod!$C$8," - ",M24)</f>
        <v>2.st. Dospělí-muži - Skupina D</v>
      </c>
      <c r="N25" s="21">
        <f>A26</f>
        <v>3</v>
      </c>
      <c r="O25" s="21" t="str">
        <f>IF($N25=0,"bye",VLOOKUP($N25,prezentace!$A$2:$C$268,2))</f>
        <v>Ďoubek Jiří</v>
      </c>
      <c r="P25" s="21" t="str">
        <f>IF($N25=0,"",VLOOKUP($N25,prezentace!$A$2:$D$268,4))</f>
        <v>Broumov Slovan</v>
      </c>
      <c r="Q25" s="21">
        <f>A29</f>
        <v>20</v>
      </c>
      <c r="R25" s="21" t="str">
        <f>IF($Q25=0,"bye",VLOOKUP($Q25,prezentace!$A$2:$C$268,2))</f>
        <v>Kocman Matěj</v>
      </c>
      <c r="S25" s="21" t="str">
        <f>IF($Q25=0,"",VLOOKUP($Q25,prezentace!$A$2:$D$268,4))</f>
        <v>Jaroměř - Josefov Sokol</v>
      </c>
      <c r="T25" s="53" t="s">
        <v>792</v>
      </c>
      <c r="U25" s="54" t="s">
        <v>793</v>
      </c>
      <c r="V25" s="54" t="s">
        <v>794</v>
      </c>
      <c r="W25" s="54"/>
      <c r="X25" s="55"/>
      <c r="Y25" s="21">
        <f aca="true" t="shared" si="32" ref="Y25:Y30">COUNTIF(AH25:AL25,"&gt;0")</f>
        <v>3</v>
      </c>
      <c r="Z25" s="21">
        <f aca="true" t="shared" si="33" ref="Z25:Z30">COUNTIF(AH25:AL25,"&lt;0")</f>
        <v>0</v>
      </c>
      <c r="AA25" s="21">
        <f aca="true" t="shared" si="34" ref="AA25:AA30">IF(Y25=Z25,0,IF(Y25&gt;Z25,N25,Q25))</f>
        <v>3</v>
      </c>
      <c r="AB25" s="21" t="str">
        <f>IF($AA25=0,"",VLOOKUP($AA25,prezentace!$A$2:$C$268,2))</f>
        <v>Ďoubek Jiří</v>
      </c>
      <c r="AC25" s="21" t="str">
        <f aca="true" t="shared" si="35" ref="AC25:AC30">IF(Y25=Z25,"",IF(Y25&gt;Z25,CONCATENATE(Y25,":",Z25," (",T25,",",U25,",",V25,IF(SUM(Y25:Z25)&gt;3,",",""),W25,IF(SUM(Y25:Z25)&gt;4,",",""),X25,")"),CONCATENATE(Z25,":",Y25," (",-T25,",",-U25,",",-V25,IF(SUM(Y25:Z25)&gt;3,CONCATENATE(",",-W25),""),IF(SUM(Y25:Z25)&gt;4,CONCATENATE(",",-X25),""),")")))</f>
        <v>3:0 (4,6,3)</v>
      </c>
      <c r="AD25" s="21" t="str">
        <f aca="true" t="shared" si="36" ref="AD25:AD30">IF(SUM(Y25:Z25)=0,"",AC25)</f>
        <v>3:0 (4,6,3)</v>
      </c>
      <c r="AE25" s="21">
        <f aca="true" t="shared" si="37" ref="AE25:AE30">IF(T25="",0,IF(Y25&gt;Z25,2,1))</f>
        <v>2</v>
      </c>
      <c r="AF25" s="21">
        <f aca="true" t="shared" si="38" ref="AF25:AF30">IF(T25="",0,IF(Z25&gt;Y25,2,1))</f>
        <v>1</v>
      </c>
      <c r="AH25" s="21">
        <f aca="true" t="shared" si="39" ref="AH25:AL30">IF(T25="",0,IF(MID(T25,1,1)="-",-1,1))</f>
        <v>1</v>
      </c>
      <c r="AI25" s="21">
        <f t="shared" si="39"/>
        <v>1</v>
      </c>
      <c r="AJ25" s="21">
        <f t="shared" si="39"/>
        <v>1</v>
      </c>
      <c r="AK25" s="21">
        <f t="shared" si="39"/>
        <v>0</v>
      </c>
      <c r="AL25" s="21">
        <f t="shared" si="39"/>
        <v>0</v>
      </c>
      <c r="AN25" s="21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P25" s="21" t="str">
        <f>CONCATENATE("&lt;TR&gt;&lt;TD width=250&gt;",J25,"&lt;TD&gt;",K25,"&lt;/TD&gt;&lt;/TR&gt;")</f>
        <v>&lt;TR&gt;&lt;TD width=250&gt;Ďoubek Jiří - Kocman Matěj&lt;TD&gt;3 : 0 (4,6,3)&lt;/TD&gt;&lt;/TR&gt;</v>
      </c>
    </row>
    <row r="26" spans="1:42" ht="16.5" customHeight="1" thickTop="1">
      <c r="A26" s="36">
        <v>3</v>
      </c>
      <c r="B26" s="37" t="str">
        <f>IF($A26="","",CONCATENATE(VLOOKUP($A26,prezentace!$A$2:$B$268,2)," (",VLOOKUP($A26,prezentace!$A$2:$E$269,4),")"))</f>
        <v>Ďoubek Jiří (Broumov Slovan)</v>
      </c>
      <c r="C26" s="38" t="s">
        <v>30</v>
      </c>
      <c r="D26" s="39" t="str">
        <f>IF(Y28+Z28=0,"",CONCATENATE(Y28,":",Z28))</f>
        <v>3:0</v>
      </c>
      <c r="E26" s="39" t="str">
        <f>IF(Y30+Z30=0,"",CONCATENATE(Z30,":",Y30))</f>
        <v>2:3</v>
      </c>
      <c r="F26" s="40" t="str">
        <f>IF(Y25+Z25=0,"",CONCATENATE(Y25,":",Z25))</f>
        <v>3:0</v>
      </c>
      <c r="G26" s="41">
        <f>IF(AE25+AE28+AF30=0,"",AE25+AE28+AF30)</f>
        <v>5</v>
      </c>
      <c r="H26" s="40" t="s">
        <v>116</v>
      </c>
      <c r="J26" s="21" t="str">
        <f t="shared" si="30"/>
        <v>Kuchta Petr - Roleček Patrik</v>
      </c>
      <c r="K26" s="21" t="str">
        <f t="shared" si="31"/>
        <v>2 : 3 (6,-4,-7,9,-3)</v>
      </c>
      <c r="M26" s="21" t="str">
        <f>CONCATENATE("2.st. ",úvod!$C$8," - ",M24)</f>
        <v>2.st. Dospělí-muži - Skupina D</v>
      </c>
      <c r="N26" s="21">
        <f>A27</f>
        <v>27</v>
      </c>
      <c r="O26" s="21" t="str">
        <f>IF($N26=0,"bye",VLOOKUP($N26,prezentace!$A$2:$C$268,2))</f>
        <v>Kuchta Petr</v>
      </c>
      <c r="P26" s="21" t="str">
        <f>IF($N26=0,"",VLOOKUP($N26,prezentace!$A$2:$D$268,4))</f>
        <v>Meziměstí Lokomotiva</v>
      </c>
      <c r="Q26" s="21">
        <f>A28</f>
        <v>14</v>
      </c>
      <c r="R26" s="21" t="str">
        <f>IF($Q26=0,"bye",VLOOKUP($Q26,prezentace!$A$2:$C$268,2))</f>
        <v>Roleček Patrik</v>
      </c>
      <c r="S26" s="21" t="str">
        <f>IF($Q26=0,"",VLOOKUP($Q26,prezentace!$A$2:$D$268,4))</f>
        <v>Jasenná Sokol</v>
      </c>
      <c r="T26" s="56" t="s">
        <v>793</v>
      </c>
      <c r="U26" s="57" t="s">
        <v>795</v>
      </c>
      <c r="V26" s="57" t="s">
        <v>796</v>
      </c>
      <c r="W26" s="57" t="s">
        <v>797</v>
      </c>
      <c r="X26" s="58" t="s">
        <v>798</v>
      </c>
      <c r="Y26" s="21">
        <f t="shared" si="32"/>
        <v>2</v>
      </c>
      <c r="Z26" s="21">
        <f t="shared" si="33"/>
        <v>3</v>
      </c>
      <c r="AA26" s="21">
        <f t="shared" si="34"/>
        <v>14</v>
      </c>
      <c r="AB26" s="21" t="str">
        <f>IF($AA26=0,"",VLOOKUP($AA26,prezentace!$A$2:$C$268,2))</f>
        <v>Roleček Patrik</v>
      </c>
      <c r="AC26" s="21" t="str">
        <f t="shared" si="35"/>
        <v>3:2 (-6,4,7,-9,3)</v>
      </c>
      <c r="AD26" s="21" t="str">
        <f t="shared" si="36"/>
        <v>3:2 (-6,4,7,-9,3)</v>
      </c>
      <c r="AE26" s="21">
        <f t="shared" si="37"/>
        <v>1</v>
      </c>
      <c r="AF26" s="21">
        <f t="shared" si="38"/>
        <v>2</v>
      </c>
      <c r="AH26" s="21">
        <f t="shared" si="39"/>
        <v>1</v>
      </c>
      <c r="AI26" s="21">
        <f t="shared" si="39"/>
        <v>-1</v>
      </c>
      <c r="AJ26" s="21">
        <f t="shared" si="39"/>
        <v>-1</v>
      </c>
      <c r="AK26" s="21">
        <f t="shared" si="39"/>
        <v>1</v>
      </c>
      <c r="AL26" s="21">
        <f t="shared" si="39"/>
        <v>-1</v>
      </c>
      <c r="AN26" s="21" t="str">
        <f>CONCATENATE(AO26,AO27,AO28,AO29,)</f>
        <v>&lt;TR&gt;&lt;TD&gt;3&lt;TD width=200&gt;Ďoubek Jiří (Broumov Slovan)&lt;TD&gt;XXX&lt;TD&gt;3:0&lt;TD&gt;2:3&lt;TD&gt;3:0&lt;TD&gt;5&lt;TD&gt;2.&lt;/TD&gt;&lt;/TR&gt;&lt;TR&gt;&lt;TD&gt;27&lt;TD width=200&gt;Kuchta Petr (Meziměstí Lokomotiva)&lt;TD&gt;0:3&lt;TD&gt;XXX&lt;TD&gt;2:3&lt;TD&gt;3:0&lt;TD&gt;4&lt;TD&gt;3.&lt;/TD&gt;&lt;/TR&gt;&lt;TR&gt;&lt;TD&gt;14&lt;TD width=200&gt;Roleček Patrik (Jasenná Sokol)&lt;TD&gt;3:2&lt;TD&gt;3:2&lt;TD&gt;XXX&lt;TD&gt;3:0&lt;TD&gt;6&lt;TD&gt;1.&lt;/TD&gt;&lt;/TR&gt;&lt;TR&gt;&lt;TD&gt;20&lt;TD width=200&gt;Kocman Matěj (Jaroměř - Josefov Sokol)&lt;TD&gt;0:3&lt;TD&gt;0:3&lt;TD&gt;0:3&lt;TD&gt;XXX&lt;TD&gt;3&lt;TD&gt;4.&lt;/TD&gt;&lt;/TR&gt;</v>
      </c>
      <c r="AO26" s="21" t="str">
        <f>CONCATENATE("&lt;TR&gt;&lt;TD&gt;",A26,"&lt;TD width=200&gt;",B26,"&lt;TD&gt;",C26,"&lt;TD&gt;",D26,"&lt;TD&gt;",E26,"&lt;TD&gt;",F26,"&lt;TD&gt;",G26,"&lt;TD&gt;",H26,"&lt;/TD&gt;&lt;/TR&gt;")</f>
        <v>&lt;TR&gt;&lt;TD&gt;3&lt;TD width=200&gt;Ďoubek Jiří (Broumov Slovan)&lt;TD&gt;XXX&lt;TD&gt;3:0&lt;TD&gt;2:3&lt;TD&gt;3:0&lt;TD&gt;5&lt;TD&gt;2.&lt;/TD&gt;&lt;/TR&gt;</v>
      </c>
      <c r="AP26" s="21" t="str">
        <f>CONCATENATE("&lt;TR&gt;&lt;TD&gt;",J26,"&lt;TD&gt;",K26,"&lt;/TD&gt;&lt;/TR&gt;")</f>
        <v>&lt;TR&gt;&lt;TD&gt;Kuchta Petr - Roleček Patrik&lt;TD&gt;2 : 3 (6,-4,-7,9,-3)&lt;/TD&gt;&lt;/TR&gt;</v>
      </c>
    </row>
    <row r="27" spans="1:42" ht="16.5" customHeight="1">
      <c r="A27" s="24">
        <v>27</v>
      </c>
      <c r="B27" s="30" t="str">
        <f>IF($A27="","",CONCATENATE(VLOOKUP($A27,prezentace!$A$2:$B$268,2)," (",VLOOKUP($A27,prezentace!$A$2:$E$269,4),")"))</f>
        <v>Kuchta Petr (Meziměstí Lokomotiva)</v>
      </c>
      <c r="C27" s="34" t="str">
        <f>IF(Y28+Z28=0,"",CONCATENATE(Z28,":",Y28))</f>
        <v>0:3</v>
      </c>
      <c r="D27" s="25" t="s">
        <v>30</v>
      </c>
      <c r="E27" s="25" t="str">
        <f>IF(Y26+Z26=0,"",CONCATENATE(Y26,":",Z26))</f>
        <v>2:3</v>
      </c>
      <c r="F27" s="26" t="str">
        <f>IF(Y29+Z29=0,"",CONCATENATE(Y29,":",Z29))</f>
        <v>3:0</v>
      </c>
      <c r="G27" s="32">
        <f>IF(AE26+AF28+AE29=0,"",AE26+AF28+AE29)</f>
        <v>4</v>
      </c>
      <c r="H27" s="26" t="s">
        <v>119</v>
      </c>
      <c r="J27" s="21" t="str">
        <f t="shared" si="30"/>
        <v>Kocman Matěj - Roleček Patrik</v>
      </c>
      <c r="K27" s="21" t="str">
        <f t="shared" si="31"/>
        <v>0 : 3 (-6,-2,-5)</v>
      </c>
      <c r="M27" s="21" t="str">
        <f>CONCATENATE("2.st. ",úvod!$C$8," - ",M24)</f>
        <v>2.st. Dospělí-muži - Skupina D</v>
      </c>
      <c r="N27" s="21">
        <f>A29</f>
        <v>20</v>
      </c>
      <c r="O27" s="21" t="str">
        <f>IF($N27=0,"bye",VLOOKUP($N27,prezentace!$A$2:$C$268,2))</f>
        <v>Kocman Matěj</v>
      </c>
      <c r="P27" s="21" t="str">
        <f>IF($N27=0,"",VLOOKUP($N27,prezentace!$A$2:$D$268,4))</f>
        <v>Jaroměř - Josefov Sokol</v>
      </c>
      <c r="Q27" s="21">
        <f>A28</f>
        <v>14</v>
      </c>
      <c r="R27" s="21" t="str">
        <f>IF($Q27=0,"bye",VLOOKUP($Q27,prezentace!$A$2:$C$268,2))</f>
        <v>Roleček Patrik</v>
      </c>
      <c r="S27" s="21" t="str">
        <f>IF($Q27=0,"",VLOOKUP($Q27,prezentace!$A$2:$D$268,4))</f>
        <v>Jasenná Sokol</v>
      </c>
      <c r="T27" s="56" t="s">
        <v>799</v>
      </c>
      <c r="U27" s="57" t="s">
        <v>800</v>
      </c>
      <c r="V27" s="57" t="s">
        <v>801</v>
      </c>
      <c r="W27" s="57"/>
      <c r="X27" s="58"/>
      <c r="Y27" s="21">
        <f t="shared" si="32"/>
        <v>0</v>
      </c>
      <c r="Z27" s="21">
        <f t="shared" si="33"/>
        <v>3</v>
      </c>
      <c r="AA27" s="21">
        <f t="shared" si="34"/>
        <v>14</v>
      </c>
      <c r="AB27" s="21" t="str">
        <f>IF($AA27=0,"",VLOOKUP($AA27,prezentace!$A$2:$C$268,2))</f>
        <v>Roleček Patrik</v>
      </c>
      <c r="AC27" s="21" t="str">
        <f t="shared" si="35"/>
        <v>3:0 (6,2,5)</v>
      </c>
      <c r="AD27" s="21" t="str">
        <f t="shared" si="36"/>
        <v>3:0 (6,2,5)</v>
      </c>
      <c r="AE27" s="21">
        <f t="shared" si="37"/>
        <v>1</v>
      </c>
      <c r="AF27" s="21">
        <f t="shared" si="38"/>
        <v>2</v>
      </c>
      <c r="AH27" s="21">
        <f t="shared" si="39"/>
        <v>-1</v>
      </c>
      <c r="AI27" s="21">
        <f t="shared" si="39"/>
        <v>-1</v>
      </c>
      <c r="AJ27" s="21">
        <f t="shared" si="39"/>
        <v>-1</v>
      </c>
      <c r="AK27" s="21">
        <f t="shared" si="39"/>
        <v>0</v>
      </c>
      <c r="AL27" s="21">
        <f t="shared" si="39"/>
        <v>0</v>
      </c>
      <c r="AN27" s="21" t="str">
        <f>CONCATENATE("&lt;/Table&gt;&lt;TD width=420&gt;&lt;Table&gt;")</f>
        <v>&lt;/Table&gt;&lt;TD width=420&gt;&lt;Table&gt;</v>
      </c>
      <c r="AO27" s="21" t="str">
        <f>CONCATENATE("&lt;TR&gt;&lt;TD&gt;",A27,"&lt;TD width=200&gt;",B27,"&lt;TD&gt;",C27,"&lt;TD&gt;",D27,"&lt;TD&gt;",E27,"&lt;TD&gt;",F27,"&lt;TD&gt;",G27,"&lt;TD&gt;",H27,"&lt;/TD&gt;&lt;/TR&gt;")</f>
        <v>&lt;TR&gt;&lt;TD&gt;27&lt;TD width=200&gt;Kuchta Petr (Meziměstí Lokomotiva)&lt;TD&gt;0:3&lt;TD&gt;XXX&lt;TD&gt;2:3&lt;TD&gt;3:0&lt;TD&gt;4&lt;TD&gt;3.&lt;/TD&gt;&lt;/TR&gt;</v>
      </c>
      <c r="AP27" s="21" t="str">
        <f>CONCATENATE("&lt;TR&gt;&lt;TD&gt;",J27,"&lt;TD&gt;",K27,"&lt;/TD&gt;&lt;/TR&gt;")</f>
        <v>&lt;TR&gt;&lt;TD&gt;Kocman Matěj - Roleček Patrik&lt;TD&gt;0 : 3 (-6,-2,-5)&lt;/TD&gt;&lt;/TR&gt;</v>
      </c>
    </row>
    <row r="28" spans="1:42" ht="16.5" customHeight="1">
      <c r="A28" s="24">
        <v>14</v>
      </c>
      <c r="B28" s="30" t="str">
        <f>IF($A28="","",CONCATENATE(VLOOKUP($A28,prezentace!$A$2:$B$268,2)," (",VLOOKUP($A28,prezentace!$A$2:$E$269,4),")"))</f>
        <v>Roleček Patrik (Jasenná Sokol)</v>
      </c>
      <c r="C28" s="34" t="str">
        <f>IF(Y30+Z30=0,"",CONCATENATE(Y30,":",Z30))</f>
        <v>3:2</v>
      </c>
      <c r="D28" s="25" t="str">
        <f>IF(Y26+Z26=0,"",CONCATENATE(Z26,":",Y26))</f>
        <v>3:2</v>
      </c>
      <c r="E28" s="25" t="s">
        <v>30</v>
      </c>
      <c r="F28" s="26" t="str">
        <f>IF(Y27+Z27=0,"",CONCATENATE(Z27,":",Y27))</f>
        <v>3:0</v>
      </c>
      <c r="G28" s="32">
        <f>IF(AF26+AF27+AE30=0,"",AF26+AF27+AE30)</f>
        <v>6</v>
      </c>
      <c r="H28" s="26" t="s">
        <v>113</v>
      </c>
      <c r="J28" s="21" t="str">
        <f t="shared" si="30"/>
        <v>Ďoubek Jiří - Kuchta Petr</v>
      </c>
      <c r="K28" s="21" t="str">
        <f t="shared" si="31"/>
        <v>3 : 0 (2,7,6)</v>
      </c>
      <c r="M28" s="21" t="str">
        <f>CONCATENATE("2.st. ",úvod!$C$8," - ",M24)</f>
        <v>2.st. Dospělí-muži - Skupina D</v>
      </c>
      <c r="N28" s="21">
        <f>A26</f>
        <v>3</v>
      </c>
      <c r="O28" s="21" t="str">
        <f>IF($N28=0,"bye",VLOOKUP($N28,prezentace!$A$2:$C$268,2))</f>
        <v>Ďoubek Jiří</v>
      </c>
      <c r="P28" s="21" t="str">
        <f>IF($N28=0,"",VLOOKUP($N28,prezentace!$A$2:$D$268,4))</f>
        <v>Broumov Slovan</v>
      </c>
      <c r="Q28" s="21">
        <f>A27</f>
        <v>27</v>
      </c>
      <c r="R28" s="21" t="str">
        <f>IF($Q28=0,"bye",VLOOKUP($Q28,prezentace!$A$2:$C$268,2))</f>
        <v>Kuchta Petr</v>
      </c>
      <c r="S28" s="21" t="str">
        <f>IF($Q28=0,"",VLOOKUP($Q28,prezentace!$A$2:$D$268,4))</f>
        <v>Meziměstí Lokomotiva</v>
      </c>
      <c r="T28" s="56" t="s">
        <v>802</v>
      </c>
      <c r="U28" s="57" t="s">
        <v>803</v>
      </c>
      <c r="V28" s="57" t="s">
        <v>793</v>
      </c>
      <c r="W28" s="57"/>
      <c r="X28" s="58"/>
      <c r="Y28" s="21">
        <f t="shared" si="32"/>
        <v>3</v>
      </c>
      <c r="Z28" s="21">
        <f t="shared" si="33"/>
        <v>0</v>
      </c>
      <c r="AA28" s="21">
        <f t="shared" si="34"/>
        <v>3</v>
      </c>
      <c r="AB28" s="21" t="str">
        <f>IF($AA28=0,"",VLOOKUP($AA28,prezentace!$A$2:$C$268,2))</f>
        <v>Ďoubek Jiří</v>
      </c>
      <c r="AC28" s="21" t="str">
        <f t="shared" si="35"/>
        <v>3:0 (2,7,6)</v>
      </c>
      <c r="AD28" s="21" t="str">
        <f t="shared" si="36"/>
        <v>3:0 (2,7,6)</v>
      </c>
      <c r="AE28" s="21">
        <f t="shared" si="37"/>
        <v>2</v>
      </c>
      <c r="AF28" s="21">
        <f t="shared" si="38"/>
        <v>1</v>
      </c>
      <c r="AH28" s="21">
        <f t="shared" si="39"/>
        <v>1</v>
      </c>
      <c r="AI28" s="21">
        <f t="shared" si="39"/>
        <v>1</v>
      </c>
      <c r="AJ28" s="21">
        <f t="shared" si="39"/>
        <v>1</v>
      </c>
      <c r="AK28" s="21">
        <f t="shared" si="39"/>
        <v>0</v>
      </c>
      <c r="AL28" s="21">
        <f t="shared" si="39"/>
        <v>0</v>
      </c>
      <c r="AN28" s="21" t="str">
        <f>CONCATENATE(AP25,AP26,AP27,AP28,AP29,AP30,)</f>
        <v>&lt;TR&gt;&lt;TD width=250&gt;Ďoubek Jiří - Kocman Matěj&lt;TD&gt;3 : 0 (4,6,3)&lt;/TD&gt;&lt;/TR&gt;&lt;TR&gt;&lt;TD&gt;Kuchta Petr - Roleček Patrik&lt;TD&gt;2 : 3 (6,-4,-7,9,-3)&lt;/TD&gt;&lt;/TR&gt;&lt;TR&gt;&lt;TD&gt;Kocman Matěj - Roleček Patrik&lt;TD&gt;0 : 3 (-6,-2,-5)&lt;/TD&gt;&lt;/TR&gt;&lt;TR&gt;&lt;TD&gt;Ďoubek Jiří - Kuchta Petr&lt;TD&gt;3 : 0 (2,7,6)&lt;/TD&gt;&lt;/TR&gt;&lt;TR&gt;&lt;TD&gt;Kuchta Petr - Kocman Matěj&lt;TD&gt;3 : 0 (9,9,8)&lt;/TD&gt;&lt;/TR&gt;&lt;TR&gt;&lt;TD&gt;Roleček Patrik - Ďoubek Jiří&lt;TD&gt;3 : 2 (-9,10,9,-7,8)&lt;/TD&gt;&lt;/TR&gt;</v>
      </c>
      <c r="AO28" s="21" t="str">
        <f>CONCATENATE("&lt;TR&gt;&lt;TD&gt;",A28,"&lt;TD width=200&gt;",B28,"&lt;TD&gt;",C28,"&lt;TD&gt;",D28,"&lt;TD&gt;",E28,"&lt;TD&gt;",F28,"&lt;TD&gt;",G28,"&lt;TD&gt;",H28,"&lt;/TD&gt;&lt;/TR&gt;")</f>
        <v>&lt;TR&gt;&lt;TD&gt;14&lt;TD width=200&gt;Roleček Patrik (Jasenná Sokol)&lt;TD&gt;3:2&lt;TD&gt;3:2&lt;TD&gt;XXX&lt;TD&gt;3:0&lt;TD&gt;6&lt;TD&gt;1.&lt;/TD&gt;&lt;/TR&gt;</v>
      </c>
      <c r="AP28" s="21" t="str">
        <f>CONCATENATE("&lt;TR&gt;&lt;TD&gt;",J28,"&lt;TD&gt;",K28,"&lt;/TD&gt;&lt;/TR&gt;")</f>
        <v>&lt;TR&gt;&lt;TD&gt;Ďoubek Jiří - Kuchta Petr&lt;TD&gt;3 : 0 (2,7,6)&lt;/TD&gt;&lt;/TR&gt;</v>
      </c>
    </row>
    <row r="29" spans="1:42" ht="16.5" customHeight="1" thickBot="1">
      <c r="A29" s="27">
        <v>20</v>
      </c>
      <c r="B29" s="31" t="str">
        <f>IF($A29="","",CONCATENATE(VLOOKUP($A29,prezentace!$A$2:$B$268,2)," (",VLOOKUP($A29,prezentace!$A$2:$E$269,4),")"))</f>
        <v>Kocman Matěj (Jaroměř - Josefov Sokol)</v>
      </c>
      <c r="C29" s="35" t="str">
        <f>IF(Y25+Z25=0,"",CONCATENATE(Z25,":",Y25))</f>
        <v>0:3</v>
      </c>
      <c r="D29" s="28" t="str">
        <f>IF(Y29+Z29=0,"",CONCATENATE(Z29,":",Y29))</f>
        <v>0:3</v>
      </c>
      <c r="E29" s="28" t="str">
        <f>IF(Y27+Z27=0,"",CONCATENATE(Y27,":",Z27))</f>
        <v>0:3</v>
      </c>
      <c r="F29" s="29" t="s">
        <v>30</v>
      </c>
      <c r="G29" s="33">
        <f>IF(AF25+AE27+AF29=0,"",AF25+AE27+AF29)</f>
        <v>3</v>
      </c>
      <c r="H29" s="29" t="s">
        <v>121</v>
      </c>
      <c r="J29" s="21" t="str">
        <f t="shared" si="30"/>
        <v>Kuchta Petr - Kocman Matěj</v>
      </c>
      <c r="K29" s="21" t="str">
        <f t="shared" si="31"/>
        <v>3 : 0 (9,9,8)</v>
      </c>
      <c r="M29" s="21" t="str">
        <f>CONCATENATE("2.st. ",úvod!$C$8," - ",M24)</f>
        <v>2.st. Dospělí-muži - Skupina D</v>
      </c>
      <c r="N29" s="21">
        <f>A27</f>
        <v>27</v>
      </c>
      <c r="O29" s="21" t="str">
        <f>IF($N29=0,"bye",VLOOKUP($N29,prezentace!$A$2:$C$268,2))</f>
        <v>Kuchta Petr</v>
      </c>
      <c r="P29" s="21" t="str">
        <f>IF($N29=0,"",VLOOKUP($N29,prezentace!$A$2:$D$268,4))</f>
        <v>Meziměstí Lokomotiva</v>
      </c>
      <c r="Q29" s="21">
        <f>A29</f>
        <v>20</v>
      </c>
      <c r="R29" s="21" t="str">
        <f>IF($Q29=0,"bye",VLOOKUP($Q29,prezentace!$A$2:$C$268,2))</f>
        <v>Kocman Matěj</v>
      </c>
      <c r="S29" s="21" t="str">
        <f>IF($Q29=0,"",VLOOKUP($Q29,prezentace!$A$2:$D$268,4))</f>
        <v>Jaroměř - Josefov Sokol</v>
      </c>
      <c r="T29" s="56" t="s">
        <v>797</v>
      </c>
      <c r="U29" s="57" t="s">
        <v>797</v>
      </c>
      <c r="V29" s="57" t="s">
        <v>804</v>
      </c>
      <c r="W29" s="57"/>
      <c r="X29" s="58"/>
      <c r="Y29" s="21">
        <f t="shared" si="32"/>
        <v>3</v>
      </c>
      <c r="Z29" s="21">
        <f t="shared" si="33"/>
        <v>0</v>
      </c>
      <c r="AA29" s="21">
        <f t="shared" si="34"/>
        <v>27</v>
      </c>
      <c r="AB29" s="21" t="str">
        <f>IF($AA29=0,"",VLOOKUP($AA29,prezentace!$A$2:$C$268,2))</f>
        <v>Kuchta Petr</v>
      </c>
      <c r="AC29" s="21" t="str">
        <f t="shared" si="35"/>
        <v>3:0 (9,9,8)</v>
      </c>
      <c r="AD29" s="21" t="str">
        <f t="shared" si="36"/>
        <v>3:0 (9,9,8)</v>
      </c>
      <c r="AE29" s="21">
        <f t="shared" si="37"/>
        <v>2</v>
      </c>
      <c r="AF29" s="21">
        <f t="shared" si="38"/>
        <v>1</v>
      </c>
      <c r="AH29" s="21">
        <f t="shared" si="39"/>
        <v>1</v>
      </c>
      <c r="AI29" s="21">
        <f t="shared" si="39"/>
        <v>1</v>
      </c>
      <c r="AJ29" s="21">
        <f t="shared" si="39"/>
        <v>1</v>
      </c>
      <c r="AK29" s="21">
        <f t="shared" si="39"/>
        <v>0</v>
      </c>
      <c r="AL29" s="21">
        <f t="shared" si="39"/>
        <v>0</v>
      </c>
      <c r="AN29" s="21" t="str">
        <f>CONCATENATE("&lt;/Table&gt;&lt;/TD&gt;&lt;/TR&gt;&lt;/Table&gt;&lt;P&gt;")</f>
        <v>&lt;/Table&gt;&lt;/TD&gt;&lt;/TR&gt;&lt;/Table&gt;&lt;P&gt;</v>
      </c>
      <c r="AO29" s="21" t="str">
        <f>CONCATENATE("&lt;TR&gt;&lt;TD&gt;",A29,"&lt;TD width=200&gt;",B29,"&lt;TD&gt;",C29,"&lt;TD&gt;",D29,"&lt;TD&gt;",E29,"&lt;TD&gt;",F29,"&lt;TD&gt;",G29,"&lt;TD&gt;",H29,"&lt;/TD&gt;&lt;/TR&gt;")</f>
        <v>&lt;TR&gt;&lt;TD&gt;20&lt;TD width=200&gt;Kocman Matěj (Jaroměř - Josefov Sokol)&lt;TD&gt;0:3&lt;TD&gt;0:3&lt;TD&gt;0:3&lt;TD&gt;XXX&lt;TD&gt;3&lt;TD&gt;4.&lt;/TD&gt;&lt;/TR&gt;</v>
      </c>
      <c r="AP29" s="21" t="str">
        <f>CONCATENATE("&lt;TR&gt;&lt;TD&gt;",J29,"&lt;TD&gt;",K29,"&lt;/TD&gt;&lt;/TR&gt;")</f>
        <v>&lt;TR&gt;&lt;TD&gt;Kuchta Petr - Kocman Matěj&lt;TD&gt;3 : 0 (9,9,8)&lt;/TD&gt;&lt;/TR&gt;</v>
      </c>
    </row>
    <row r="30" spans="10:42" ht="16.5" customHeight="1" thickBot="1" thickTop="1">
      <c r="J30" s="21" t="str">
        <f t="shared" si="30"/>
        <v>Roleček Patrik - Ďoubek Jiří</v>
      </c>
      <c r="K30" s="21" t="str">
        <f t="shared" si="31"/>
        <v>3 : 2 (-9,10,9,-7,8)</v>
      </c>
      <c r="M30" s="21" t="str">
        <f>CONCATENATE("2.st. ",úvod!$C$8," - ",M24)</f>
        <v>2.st. Dospělí-muži - Skupina D</v>
      </c>
      <c r="N30" s="21">
        <f>A28</f>
        <v>14</v>
      </c>
      <c r="O30" s="21" t="str">
        <f>IF($N30=0,"bye",VLOOKUP($N30,prezentace!$A$2:$C$268,2))</f>
        <v>Roleček Patrik</v>
      </c>
      <c r="P30" s="21" t="str">
        <f>IF($N30=0,"",VLOOKUP($N30,prezentace!$A$2:$D$268,4))</f>
        <v>Jasenná Sokol</v>
      </c>
      <c r="Q30" s="21">
        <f>A26</f>
        <v>3</v>
      </c>
      <c r="R30" s="21" t="str">
        <f>IF($Q30=0,"bye",VLOOKUP($Q30,prezentace!$A$2:$C$268,2))</f>
        <v>Ďoubek Jiří</v>
      </c>
      <c r="S30" s="21" t="str">
        <f>IF($Q30=0,"",VLOOKUP($Q30,prezentace!$A$2:$D$268,4))</f>
        <v>Broumov Slovan</v>
      </c>
      <c r="T30" s="59" t="s">
        <v>805</v>
      </c>
      <c r="U30" s="60" t="s">
        <v>806</v>
      </c>
      <c r="V30" s="60" t="s">
        <v>797</v>
      </c>
      <c r="W30" s="60" t="s">
        <v>796</v>
      </c>
      <c r="X30" s="61" t="s">
        <v>804</v>
      </c>
      <c r="Y30" s="21">
        <f t="shared" si="32"/>
        <v>3</v>
      </c>
      <c r="Z30" s="21">
        <f t="shared" si="33"/>
        <v>2</v>
      </c>
      <c r="AA30" s="21">
        <f t="shared" si="34"/>
        <v>14</v>
      </c>
      <c r="AB30" s="21" t="str">
        <f>IF($AA30=0,"",VLOOKUP($AA30,prezentace!$A$2:$C$268,2))</f>
        <v>Roleček Patrik</v>
      </c>
      <c r="AC30" s="21" t="str">
        <f t="shared" si="35"/>
        <v>3:2 (-9,10,9,-7,8)</v>
      </c>
      <c r="AD30" s="21" t="str">
        <f t="shared" si="36"/>
        <v>3:2 (-9,10,9,-7,8)</v>
      </c>
      <c r="AE30" s="21">
        <f t="shared" si="37"/>
        <v>2</v>
      </c>
      <c r="AF30" s="21">
        <f t="shared" si="38"/>
        <v>1</v>
      </c>
      <c r="AH30" s="21">
        <f t="shared" si="39"/>
        <v>-1</v>
      </c>
      <c r="AI30" s="21">
        <f t="shared" si="39"/>
        <v>1</v>
      </c>
      <c r="AJ30" s="21">
        <f t="shared" si="39"/>
        <v>1</v>
      </c>
      <c r="AK30" s="21">
        <f t="shared" si="39"/>
        <v>-1</v>
      </c>
      <c r="AL30" s="21">
        <f t="shared" si="39"/>
        <v>1</v>
      </c>
      <c r="AP30" s="21" t="str">
        <f>CONCATENATE("&lt;TR&gt;&lt;TD&gt;",J30,"&lt;TD&gt;",K30,"&lt;/TD&gt;&lt;/TR&gt;")</f>
        <v>&lt;TR&gt;&lt;TD&gt;Roleček Patrik - Ďoubek Jiří&lt;TD&gt;3 : 2 (-9,10,9,-7,8)&lt;/TD&gt;&lt;/TR&gt;</v>
      </c>
    </row>
    <row r="31" spans="13:40" ht="16.5" customHeight="1" thickBot="1" thickTop="1">
      <c r="M31" s="22" t="str">
        <f>B32</f>
        <v>Skupina E</v>
      </c>
      <c r="N31" s="22" t="s">
        <v>0</v>
      </c>
      <c r="O31" s="22" t="s">
        <v>1</v>
      </c>
      <c r="P31" s="22" t="s">
        <v>2</v>
      </c>
      <c r="Q31" s="22" t="s">
        <v>0</v>
      </c>
      <c r="R31" s="22" t="s">
        <v>3</v>
      </c>
      <c r="S31" s="22" t="s">
        <v>2</v>
      </c>
      <c r="T31" s="23" t="s">
        <v>4</v>
      </c>
      <c r="U31" s="23" t="s">
        <v>5</v>
      </c>
      <c r="V31" s="23" t="s">
        <v>6</v>
      </c>
      <c r="W31" s="23" t="s">
        <v>7</v>
      </c>
      <c r="X31" s="23" t="s">
        <v>8</v>
      </c>
      <c r="Y31" s="22" t="s">
        <v>9</v>
      </c>
      <c r="Z31" s="22" t="s">
        <v>10</v>
      </c>
      <c r="AA31" s="22" t="s">
        <v>11</v>
      </c>
      <c r="AN31" s="21" t="s">
        <v>16</v>
      </c>
    </row>
    <row r="32" spans="1:42" ht="16.5" customHeight="1" thickBot="1" thickTop="1">
      <c r="A32" s="42"/>
      <c r="B32" s="43" t="s">
        <v>22</v>
      </c>
      <c r="C32" s="44">
        <v>1</v>
      </c>
      <c r="D32" s="45">
        <v>2</v>
      </c>
      <c r="E32" s="45">
        <v>3</v>
      </c>
      <c r="F32" s="46">
        <v>4</v>
      </c>
      <c r="G32" s="47" t="s">
        <v>14</v>
      </c>
      <c r="H32" s="46" t="s">
        <v>15</v>
      </c>
      <c r="J32" s="21" t="str">
        <f aca="true" t="shared" si="40" ref="J32:J37">CONCATENATE(O32," - ",R32)</f>
        <v>Dax Ondřej - Ptáček Antonín</v>
      </c>
      <c r="K32" s="21" t="str">
        <f aca="true" t="shared" si="41" ref="K32:K37">IF(SUM(Y32:Z32)=0,AD32,CONCATENATE(Y32," : ",Z32," (",T32,",",U32,",",V32,IF(Y32+Z32&gt;3,",",""),W32,IF(Y32+Z32&gt;4,",",""),X32,")"))</f>
        <v>1 : 3 (5,-10,-8,-2)</v>
      </c>
      <c r="M32" s="21" t="str">
        <f>CONCATENATE("2.st. ",úvod!$C$8," - ",M31)</f>
        <v>2.st. Dospělí-muži - Skupina E</v>
      </c>
      <c r="N32" s="21">
        <f>A33</f>
        <v>25</v>
      </c>
      <c r="O32" s="21" t="str">
        <f>IF($N32=0,"bye",VLOOKUP($N32,prezentace!$A$2:$C$268,2))</f>
        <v>Dax Ondřej</v>
      </c>
      <c r="P32" s="21" t="str">
        <f>IF($N32=0,"",VLOOKUP($N32,prezentace!$A$2:$D$268,4))</f>
        <v>Jaroměř Jiskra</v>
      </c>
      <c r="Q32" s="21">
        <f>A36</f>
        <v>16</v>
      </c>
      <c r="R32" s="21" t="str">
        <f>IF($Q32=0,"bye",VLOOKUP($Q32,prezentace!$A$2:$C$268,2))</f>
        <v>Ptáček Antonín</v>
      </c>
      <c r="S32" s="21" t="str">
        <f>IF($Q32=0,"",VLOOKUP($Q32,prezentace!$A$2:$D$268,4))</f>
        <v>Nové Město n. Met. TTC</v>
      </c>
      <c r="T32" s="53" t="s">
        <v>808</v>
      </c>
      <c r="U32" s="54" t="s">
        <v>827</v>
      </c>
      <c r="V32" s="54" t="s">
        <v>807</v>
      </c>
      <c r="W32" s="54" t="s">
        <v>800</v>
      </c>
      <c r="X32" s="55"/>
      <c r="Y32" s="21">
        <f aca="true" t="shared" si="42" ref="Y32:Y37">COUNTIF(AH32:AL32,"&gt;0")</f>
        <v>1</v>
      </c>
      <c r="Z32" s="21">
        <f aca="true" t="shared" si="43" ref="Z32:Z37">COUNTIF(AH32:AL32,"&lt;0")</f>
        <v>3</v>
      </c>
      <c r="AA32" s="21">
        <f aca="true" t="shared" si="44" ref="AA32:AA37">IF(Y32=Z32,0,IF(Y32&gt;Z32,N32,Q32))</f>
        <v>16</v>
      </c>
      <c r="AB32" s="21" t="str">
        <f>IF($AA32=0,"",VLOOKUP($AA32,prezentace!$A$2:$C$268,2))</f>
        <v>Ptáček Antonín</v>
      </c>
      <c r="AC32" s="21" t="str">
        <f aca="true" t="shared" si="45" ref="AC32:AC37">IF(Y32=Z32,"",IF(Y32&gt;Z32,CONCATENATE(Y32,":",Z32," (",T32,",",U32,",",V32,IF(SUM(Y32:Z32)&gt;3,",",""),W32,IF(SUM(Y32:Z32)&gt;4,",",""),X32,")"),CONCATENATE(Z32,":",Y32," (",-T32,",",-U32,",",-V32,IF(SUM(Y32:Z32)&gt;3,CONCATENATE(",",-W32),""),IF(SUM(Y32:Z32)&gt;4,CONCATENATE(",",-X32),""),")")))</f>
        <v>3:1 (-5,10,8,2)</v>
      </c>
      <c r="AD32" s="21" t="str">
        <f aca="true" t="shared" si="46" ref="AD32:AD37">IF(SUM(Y32:Z32)=0,"",AC32)</f>
        <v>3:1 (-5,10,8,2)</v>
      </c>
      <c r="AE32" s="21">
        <f aca="true" t="shared" si="47" ref="AE32:AE37">IF(T32="",0,IF(Y32&gt;Z32,2,1))</f>
        <v>1</v>
      </c>
      <c r="AF32" s="21">
        <f aca="true" t="shared" si="48" ref="AF32:AF37">IF(T32="",0,IF(Z32&gt;Y32,2,1))</f>
        <v>2</v>
      </c>
      <c r="AH32" s="21">
        <f aca="true" t="shared" si="49" ref="AH32:AL37">IF(T32="",0,IF(MID(T32,1,1)="-",-1,1))</f>
        <v>1</v>
      </c>
      <c r="AI32" s="21">
        <f t="shared" si="49"/>
        <v>-1</v>
      </c>
      <c r="AJ32" s="21">
        <f t="shared" si="49"/>
        <v>-1</v>
      </c>
      <c r="AK32" s="21">
        <f t="shared" si="49"/>
        <v>-1</v>
      </c>
      <c r="AL32" s="21">
        <f t="shared" si="49"/>
        <v>0</v>
      </c>
      <c r="AN32" s="21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P32" s="21" t="str">
        <f>CONCATENATE("&lt;TR&gt;&lt;TD width=250&gt;",J32,"&lt;TD&gt;",K32,"&lt;/TD&gt;&lt;/TR&gt;")</f>
        <v>&lt;TR&gt;&lt;TD width=250&gt;Dax Ondřej - Ptáček Antonín&lt;TD&gt;1 : 3 (5,-10,-8,-2)&lt;/TD&gt;&lt;/TR&gt;</v>
      </c>
    </row>
    <row r="33" spans="1:42" ht="16.5" customHeight="1" thickTop="1">
      <c r="A33" s="36">
        <v>25</v>
      </c>
      <c r="B33" s="37" t="str">
        <f>IF($A33="","",CONCATENATE(VLOOKUP($A33,prezentace!$A$2:$B$268,2)," (",VLOOKUP($A33,prezentace!$A$2:$E$269,4),")"))</f>
        <v>Dax Ondřej (Jaroměř Jiskra)</v>
      </c>
      <c r="C33" s="38" t="s">
        <v>30</v>
      </c>
      <c r="D33" s="39" t="str">
        <f>IF(Y35+Z35=0,"",CONCATENATE(Y35,":",Z35))</f>
        <v>3:0</v>
      </c>
      <c r="E33" s="39" t="str">
        <f>IF(Y37+Z37=0,"",CONCATENATE(Z37,":",Y37))</f>
        <v>3:0</v>
      </c>
      <c r="F33" s="40" t="str">
        <f>IF(Y32+Z32=0,"",CONCATENATE(Y32,":",Z32))</f>
        <v>1:3</v>
      </c>
      <c r="G33" s="41">
        <f>IF(AE32+AE35+AF37=0,"",AE32+AE35+AF37)</f>
        <v>5</v>
      </c>
      <c r="H33" s="40">
        <v>2</v>
      </c>
      <c r="J33" s="21" t="str">
        <f t="shared" si="40"/>
        <v>Divecký Jan - Šuda Radek</v>
      </c>
      <c r="K33" s="21" t="str">
        <f t="shared" si="41"/>
        <v>1 : 3 (-11,-8,8,-4)</v>
      </c>
      <c r="M33" s="21" t="str">
        <f>CONCATENATE("2.st. ",úvod!$C$8," - ",M31)</f>
        <v>2.st. Dospělí-muži - Skupina E</v>
      </c>
      <c r="N33" s="21">
        <f>A34</f>
        <v>19</v>
      </c>
      <c r="O33" s="21" t="str">
        <f>IF($N33=0,"bye",VLOOKUP($N33,prezentace!$A$2:$C$268,2))</f>
        <v>Divecký Jan</v>
      </c>
      <c r="P33" s="21" t="str">
        <f>IF($N33=0,"",VLOOKUP($N33,prezentace!$A$2:$D$268,4))</f>
        <v>Jaroměř - Josefov Sokol</v>
      </c>
      <c r="Q33" s="21">
        <f>A35</f>
        <v>5</v>
      </c>
      <c r="R33" s="21" t="str">
        <f>IF($Q33=0,"bye",VLOOKUP($Q33,prezentace!$A$2:$C$268,2))</f>
        <v>Šuda Radek</v>
      </c>
      <c r="S33" s="21" t="str">
        <f>IF($Q33=0,"",VLOOKUP($Q33,prezentace!$A$2:$D$268,4))</f>
        <v>Broumov Slovan</v>
      </c>
      <c r="T33" s="56" t="s">
        <v>828</v>
      </c>
      <c r="U33" s="57" t="s">
        <v>807</v>
      </c>
      <c r="V33" s="57" t="s">
        <v>804</v>
      </c>
      <c r="W33" s="57" t="s">
        <v>795</v>
      </c>
      <c r="X33" s="58"/>
      <c r="Y33" s="21">
        <f t="shared" si="42"/>
        <v>1</v>
      </c>
      <c r="Z33" s="21">
        <f t="shared" si="43"/>
        <v>3</v>
      </c>
      <c r="AA33" s="21">
        <f t="shared" si="44"/>
        <v>5</v>
      </c>
      <c r="AB33" s="21" t="str">
        <f>IF($AA33=0,"",VLOOKUP($AA33,prezentace!$A$2:$C$268,2))</f>
        <v>Šuda Radek</v>
      </c>
      <c r="AC33" s="21" t="str">
        <f t="shared" si="45"/>
        <v>3:1 (11,8,-8,4)</v>
      </c>
      <c r="AD33" s="21" t="str">
        <f t="shared" si="46"/>
        <v>3:1 (11,8,-8,4)</v>
      </c>
      <c r="AE33" s="21">
        <f t="shared" si="47"/>
        <v>1</v>
      </c>
      <c r="AF33" s="21">
        <f t="shared" si="48"/>
        <v>2</v>
      </c>
      <c r="AH33" s="21">
        <f t="shared" si="49"/>
        <v>-1</v>
      </c>
      <c r="AI33" s="21">
        <f t="shared" si="49"/>
        <v>-1</v>
      </c>
      <c r="AJ33" s="21">
        <f t="shared" si="49"/>
        <v>1</v>
      </c>
      <c r="AK33" s="21">
        <f t="shared" si="49"/>
        <v>-1</v>
      </c>
      <c r="AL33" s="21">
        <f t="shared" si="49"/>
        <v>0</v>
      </c>
      <c r="AN33" s="21" t="str">
        <f>CONCATENATE(AO33,AO34,AO35,AO36,)</f>
        <v>&lt;TR&gt;&lt;TD&gt;25&lt;TD width=200&gt;Dax Ondřej (Jaroměř Jiskra)&lt;TD&gt;XXX&lt;TD&gt;3:0&lt;TD&gt;3:0&lt;TD&gt;1:3&lt;TD&gt;5&lt;TD&gt;2&lt;/TD&gt;&lt;/TR&gt;&lt;TR&gt;&lt;TD&gt;19&lt;TD width=200&gt;Divecký Jan (Jaroměř - Josefov Sokol)&lt;TD&gt;0:3&lt;TD&gt;XXX&lt;TD&gt;1:3&lt;TD&gt;1:3&lt;TD&gt;3&lt;TD&gt;4&lt;/TD&gt;&lt;/TR&gt;&lt;TR&gt;&lt;TD&gt;5&lt;TD width=200&gt;Šuda Radek (Broumov Slovan)&lt;TD&gt;0:3&lt;TD&gt;3:1&lt;TD&gt;XXX&lt;TD&gt;2:3&lt;TD&gt;4&lt;TD&gt;3&lt;/TD&gt;&lt;/TR&gt;&lt;TR&gt;&lt;TD&gt;16&lt;TD width=200&gt;Ptáček Antonín (Nové Město n. Met. TTC)&lt;TD&gt;3:1&lt;TD&gt;3:1&lt;TD&gt;3:2&lt;TD&gt;XXX&lt;TD&gt;6&lt;TD&gt;1&lt;/TD&gt;&lt;/TR&gt;</v>
      </c>
      <c r="AO33" s="21" t="str">
        <f>CONCATENATE("&lt;TR&gt;&lt;TD&gt;",A33,"&lt;TD width=200&gt;",B33,"&lt;TD&gt;",C33,"&lt;TD&gt;",D33,"&lt;TD&gt;",E33,"&lt;TD&gt;",F33,"&lt;TD&gt;",G33,"&lt;TD&gt;",H33,"&lt;/TD&gt;&lt;/TR&gt;")</f>
        <v>&lt;TR&gt;&lt;TD&gt;25&lt;TD width=200&gt;Dax Ondřej (Jaroměř Jiskra)&lt;TD&gt;XXX&lt;TD&gt;3:0&lt;TD&gt;3:0&lt;TD&gt;1:3&lt;TD&gt;5&lt;TD&gt;2&lt;/TD&gt;&lt;/TR&gt;</v>
      </c>
      <c r="AP33" s="21" t="str">
        <f>CONCATENATE("&lt;TR&gt;&lt;TD&gt;",J33,"&lt;TD&gt;",K33,"&lt;/TD&gt;&lt;/TR&gt;")</f>
        <v>&lt;TR&gt;&lt;TD&gt;Divecký Jan - Šuda Radek&lt;TD&gt;1 : 3 (-11,-8,8,-4)&lt;/TD&gt;&lt;/TR&gt;</v>
      </c>
    </row>
    <row r="34" spans="1:42" ht="16.5" customHeight="1">
      <c r="A34" s="24">
        <v>19</v>
      </c>
      <c r="B34" s="30" t="str">
        <f>IF($A34="","",CONCATENATE(VLOOKUP($A34,prezentace!$A$2:$B$268,2)," (",VLOOKUP($A34,prezentace!$A$2:$E$269,4),")"))</f>
        <v>Divecký Jan (Jaroměř - Josefov Sokol)</v>
      </c>
      <c r="C34" s="34" t="str">
        <f>IF(Y35+Z35=0,"",CONCATENATE(Z35,":",Y35))</f>
        <v>0:3</v>
      </c>
      <c r="D34" s="25" t="s">
        <v>30</v>
      </c>
      <c r="E34" s="25" t="str">
        <f>IF(Y33+Z33=0,"",CONCATENATE(Y33,":",Z33))</f>
        <v>1:3</v>
      </c>
      <c r="F34" s="26" t="str">
        <f>IF(Y36+Z36=0,"",CONCATENATE(Y36,":",Z36))</f>
        <v>1:3</v>
      </c>
      <c r="G34" s="32">
        <f>IF(AE33+AF35+AE36=0,"",AE33+AF35+AE36)</f>
        <v>3</v>
      </c>
      <c r="H34" s="26">
        <v>4</v>
      </c>
      <c r="J34" s="21" t="str">
        <f t="shared" si="40"/>
        <v>Ptáček Antonín - Šuda Radek</v>
      </c>
      <c r="K34" s="21" t="str">
        <f t="shared" si="41"/>
        <v>3 : 2 (11,5,-10,-7,4)</v>
      </c>
      <c r="M34" s="21" t="str">
        <f>CONCATENATE("2.st. ",úvod!$C$8," - ",M31)</f>
        <v>2.st. Dospělí-muži - Skupina E</v>
      </c>
      <c r="N34" s="21">
        <f>A36</f>
        <v>16</v>
      </c>
      <c r="O34" s="21" t="str">
        <f>IF($N34=0,"bye",VLOOKUP($N34,prezentace!$A$2:$C$268,2))</f>
        <v>Ptáček Antonín</v>
      </c>
      <c r="P34" s="21" t="str">
        <f>IF($N34=0,"",VLOOKUP($N34,prezentace!$A$2:$D$268,4))</f>
        <v>Nové Město n. Met. TTC</v>
      </c>
      <c r="Q34" s="21">
        <f>A35</f>
        <v>5</v>
      </c>
      <c r="R34" s="21" t="str">
        <f>IF($Q34=0,"bye",VLOOKUP($Q34,prezentace!$A$2:$C$268,2))</f>
        <v>Šuda Radek</v>
      </c>
      <c r="S34" s="21" t="str">
        <f>IF($Q34=0,"",VLOOKUP($Q34,prezentace!$A$2:$D$268,4))</f>
        <v>Broumov Slovan</v>
      </c>
      <c r="T34" s="56" t="s">
        <v>809</v>
      </c>
      <c r="U34" s="57" t="s">
        <v>808</v>
      </c>
      <c r="V34" s="57" t="s">
        <v>827</v>
      </c>
      <c r="W34" s="57" t="s">
        <v>796</v>
      </c>
      <c r="X34" s="58" t="s">
        <v>792</v>
      </c>
      <c r="Y34" s="21">
        <f t="shared" si="42"/>
        <v>3</v>
      </c>
      <c r="Z34" s="21">
        <f t="shared" si="43"/>
        <v>2</v>
      </c>
      <c r="AA34" s="21">
        <f t="shared" si="44"/>
        <v>16</v>
      </c>
      <c r="AB34" s="21" t="str">
        <f>IF($AA34=0,"",VLOOKUP($AA34,prezentace!$A$2:$C$268,2))</f>
        <v>Ptáček Antonín</v>
      </c>
      <c r="AC34" s="21" t="str">
        <f t="shared" si="45"/>
        <v>3:2 (11,5,-10,-7,4)</v>
      </c>
      <c r="AD34" s="21" t="str">
        <f t="shared" si="46"/>
        <v>3:2 (11,5,-10,-7,4)</v>
      </c>
      <c r="AE34" s="21">
        <f t="shared" si="47"/>
        <v>2</v>
      </c>
      <c r="AF34" s="21">
        <f t="shared" si="48"/>
        <v>1</v>
      </c>
      <c r="AH34" s="21">
        <f t="shared" si="49"/>
        <v>1</v>
      </c>
      <c r="AI34" s="21">
        <f t="shared" si="49"/>
        <v>1</v>
      </c>
      <c r="AJ34" s="21">
        <f t="shared" si="49"/>
        <v>-1</v>
      </c>
      <c r="AK34" s="21">
        <f t="shared" si="49"/>
        <v>-1</v>
      </c>
      <c r="AL34" s="21">
        <f t="shared" si="49"/>
        <v>1</v>
      </c>
      <c r="AN34" s="21" t="str">
        <f>CONCATENATE("&lt;/Table&gt;&lt;TD width=420&gt;&lt;Table&gt;")</f>
        <v>&lt;/Table&gt;&lt;TD width=420&gt;&lt;Table&gt;</v>
      </c>
      <c r="AO34" s="21" t="str">
        <f>CONCATENATE("&lt;TR&gt;&lt;TD&gt;",A34,"&lt;TD width=200&gt;",B34,"&lt;TD&gt;",C34,"&lt;TD&gt;",D34,"&lt;TD&gt;",E34,"&lt;TD&gt;",F34,"&lt;TD&gt;",G34,"&lt;TD&gt;",H34,"&lt;/TD&gt;&lt;/TR&gt;")</f>
        <v>&lt;TR&gt;&lt;TD&gt;19&lt;TD width=200&gt;Divecký Jan (Jaroměř - Josefov Sokol)&lt;TD&gt;0:3&lt;TD&gt;XXX&lt;TD&gt;1:3&lt;TD&gt;1:3&lt;TD&gt;3&lt;TD&gt;4&lt;/TD&gt;&lt;/TR&gt;</v>
      </c>
      <c r="AP34" s="21" t="str">
        <f>CONCATENATE("&lt;TR&gt;&lt;TD&gt;",J34,"&lt;TD&gt;",K34,"&lt;/TD&gt;&lt;/TR&gt;")</f>
        <v>&lt;TR&gt;&lt;TD&gt;Ptáček Antonín - Šuda Radek&lt;TD&gt;3 : 2 (11,5,-10,-7,4)&lt;/TD&gt;&lt;/TR&gt;</v>
      </c>
    </row>
    <row r="35" spans="1:42" ht="16.5" customHeight="1">
      <c r="A35" s="24">
        <v>5</v>
      </c>
      <c r="B35" s="30" t="str">
        <f>IF($A35="","",CONCATENATE(VLOOKUP($A35,prezentace!$A$2:$B$268,2)," (",VLOOKUP($A35,prezentace!$A$2:$E$269,4),")"))</f>
        <v>Šuda Radek (Broumov Slovan)</v>
      </c>
      <c r="C35" s="34" t="str">
        <f>IF(Y37+Z37=0,"",CONCATENATE(Y37,":",Z37))</f>
        <v>0:3</v>
      </c>
      <c r="D35" s="25" t="str">
        <f>IF(Y33+Z33=0,"",CONCATENATE(Z33,":",Y33))</f>
        <v>3:1</v>
      </c>
      <c r="E35" s="25" t="s">
        <v>30</v>
      </c>
      <c r="F35" s="26" t="str">
        <f>IF(Y34+Z34=0,"",CONCATENATE(Z34,":",Y34))</f>
        <v>2:3</v>
      </c>
      <c r="G35" s="32">
        <f>IF(AF33+AF34+AE37=0,"",AF33+AF34+AE37)</f>
        <v>4</v>
      </c>
      <c r="H35" s="26">
        <v>3</v>
      </c>
      <c r="J35" s="21" t="str">
        <f t="shared" si="40"/>
        <v>Dax Ondřej - Divecký Jan</v>
      </c>
      <c r="K35" s="21" t="str">
        <f t="shared" si="41"/>
        <v>3 : 0 (2,6,8)</v>
      </c>
      <c r="M35" s="21" t="str">
        <f>CONCATENATE("2.st. ",úvod!$C$8," - ",M31)</f>
        <v>2.st. Dospělí-muži - Skupina E</v>
      </c>
      <c r="N35" s="21">
        <f>A33</f>
        <v>25</v>
      </c>
      <c r="O35" s="21" t="str">
        <f>IF($N35=0,"bye",VLOOKUP($N35,prezentace!$A$2:$C$268,2))</f>
        <v>Dax Ondřej</v>
      </c>
      <c r="P35" s="21" t="str">
        <f>IF($N35=0,"",VLOOKUP($N35,prezentace!$A$2:$D$268,4))</f>
        <v>Jaroměř Jiskra</v>
      </c>
      <c r="Q35" s="21">
        <f>A34</f>
        <v>19</v>
      </c>
      <c r="R35" s="21" t="str">
        <f>IF($Q35=0,"bye",VLOOKUP($Q35,prezentace!$A$2:$C$268,2))</f>
        <v>Divecký Jan</v>
      </c>
      <c r="S35" s="21" t="str">
        <f>IF($Q35=0,"",VLOOKUP($Q35,prezentace!$A$2:$D$268,4))</f>
        <v>Jaroměř - Josefov Sokol</v>
      </c>
      <c r="T35" s="56" t="s">
        <v>802</v>
      </c>
      <c r="U35" s="57" t="s">
        <v>793</v>
      </c>
      <c r="V35" s="57" t="s">
        <v>804</v>
      </c>
      <c r="W35" s="57"/>
      <c r="X35" s="58"/>
      <c r="Y35" s="21">
        <f t="shared" si="42"/>
        <v>3</v>
      </c>
      <c r="Z35" s="21">
        <f t="shared" si="43"/>
        <v>0</v>
      </c>
      <c r="AA35" s="21">
        <f t="shared" si="44"/>
        <v>25</v>
      </c>
      <c r="AB35" s="21" t="str">
        <f>IF($AA35=0,"",VLOOKUP($AA35,prezentace!$A$2:$C$268,2))</f>
        <v>Dax Ondřej</v>
      </c>
      <c r="AC35" s="21" t="str">
        <f t="shared" si="45"/>
        <v>3:0 (2,6,8)</v>
      </c>
      <c r="AD35" s="21" t="str">
        <f t="shared" si="46"/>
        <v>3:0 (2,6,8)</v>
      </c>
      <c r="AE35" s="21">
        <f t="shared" si="47"/>
        <v>2</v>
      </c>
      <c r="AF35" s="21">
        <f t="shared" si="48"/>
        <v>1</v>
      </c>
      <c r="AH35" s="21">
        <f t="shared" si="49"/>
        <v>1</v>
      </c>
      <c r="AI35" s="21">
        <f t="shared" si="49"/>
        <v>1</v>
      </c>
      <c r="AJ35" s="21">
        <f t="shared" si="49"/>
        <v>1</v>
      </c>
      <c r="AK35" s="21">
        <f t="shared" si="49"/>
        <v>0</v>
      </c>
      <c r="AL35" s="21">
        <f t="shared" si="49"/>
        <v>0</v>
      </c>
      <c r="AN35" s="21" t="str">
        <f>CONCATENATE(AP32,AP33,AP34,AP35,AP36,AP37,)</f>
        <v>&lt;TR&gt;&lt;TD width=250&gt;Dax Ondřej - Ptáček Antonín&lt;TD&gt;1 : 3 (5,-10,-8,-2)&lt;/TD&gt;&lt;/TR&gt;&lt;TR&gt;&lt;TD&gt;Divecký Jan - Šuda Radek&lt;TD&gt;1 : 3 (-11,-8,8,-4)&lt;/TD&gt;&lt;/TR&gt;&lt;TR&gt;&lt;TD&gt;Ptáček Antonín - Šuda Radek&lt;TD&gt;3 : 2 (11,5,-10,-7,4)&lt;/TD&gt;&lt;/TR&gt;&lt;TR&gt;&lt;TD&gt;Dax Ondřej - Divecký Jan&lt;TD&gt;3 : 0 (2,6,8)&lt;/TD&gt;&lt;/TR&gt;&lt;TR&gt;&lt;TD&gt;Divecký Jan - Ptáček Antonín&lt;TD&gt;1 : 3 (-10,-6,10,-7)&lt;/TD&gt;&lt;/TR&gt;&lt;TR&gt;&lt;TD&gt;Šuda Radek - Dax Ondřej&lt;TD&gt;0 : 3 (-9,-4,-11)&lt;/TD&gt;&lt;/TR&gt;</v>
      </c>
      <c r="AO35" s="21" t="str">
        <f>CONCATENATE("&lt;TR&gt;&lt;TD&gt;",A35,"&lt;TD width=200&gt;",B35,"&lt;TD&gt;",C35,"&lt;TD&gt;",D35,"&lt;TD&gt;",E35,"&lt;TD&gt;",F35,"&lt;TD&gt;",G35,"&lt;TD&gt;",H35,"&lt;/TD&gt;&lt;/TR&gt;")</f>
        <v>&lt;TR&gt;&lt;TD&gt;5&lt;TD width=200&gt;Šuda Radek (Broumov Slovan)&lt;TD&gt;0:3&lt;TD&gt;3:1&lt;TD&gt;XXX&lt;TD&gt;2:3&lt;TD&gt;4&lt;TD&gt;3&lt;/TD&gt;&lt;/TR&gt;</v>
      </c>
      <c r="AP35" s="21" t="str">
        <f>CONCATENATE("&lt;TR&gt;&lt;TD&gt;",J35,"&lt;TD&gt;",K35,"&lt;/TD&gt;&lt;/TR&gt;")</f>
        <v>&lt;TR&gt;&lt;TD&gt;Dax Ondřej - Divecký Jan&lt;TD&gt;3 : 0 (2,6,8)&lt;/TD&gt;&lt;/TR&gt;</v>
      </c>
    </row>
    <row r="36" spans="1:42" ht="16.5" customHeight="1" thickBot="1">
      <c r="A36" s="27">
        <v>16</v>
      </c>
      <c r="B36" s="31" t="str">
        <f>IF($A36="","",CONCATENATE(VLOOKUP($A36,prezentace!$A$2:$B$268,2)," (",VLOOKUP($A36,prezentace!$A$2:$E$269,4),")"))</f>
        <v>Ptáček Antonín (Nové Město n. Met. TTC)</v>
      </c>
      <c r="C36" s="35" t="str">
        <f>IF(Y32+Z32=0,"",CONCATENATE(Z32,":",Y32))</f>
        <v>3:1</v>
      </c>
      <c r="D36" s="28" t="str">
        <f>IF(Y36+Z36=0,"",CONCATENATE(Z36,":",Y36))</f>
        <v>3:1</v>
      </c>
      <c r="E36" s="28" t="str">
        <f>IF(Y34+Z34=0,"",CONCATENATE(Y34,":",Z34))</f>
        <v>3:2</v>
      </c>
      <c r="F36" s="29" t="s">
        <v>30</v>
      </c>
      <c r="G36" s="33">
        <f>IF(AF32+AE34+AF36=0,"",AF32+AE34+AF36)</f>
        <v>6</v>
      </c>
      <c r="H36" s="29">
        <v>1</v>
      </c>
      <c r="J36" s="21" t="str">
        <f t="shared" si="40"/>
        <v>Divecký Jan - Ptáček Antonín</v>
      </c>
      <c r="K36" s="21" t="str">
        <f t="shared" si="41"/>
        <v>1 : 3 (-10,-6,10,-7)</v>
      </c>
      <c r="M36" s="21" t="str">
        <f>CONCATENATE("2.st. ",úvod!$C$8," - ",M31)</f>
        <v>2.st. Dospělí-muži - Skupina E</v>
      </c>
      <c r="N36" s="21">
        <f>A34</f>
        <v>19</v>
      </c>
      <c r="O36" s="21" t="str">
        <f>IF($N36=0,"bye",VLOOKUP($N36,prezentace!$A$2:$C$268,2))</f>
        <v>Divecký Jan</v>
      </c>
      <c r="P36" s="21" t="str">
        <f>IF($N36=0,"",VLOOKUP($N36,prezentace!$A$2:$D$268,4))</f>
        <v>Jaroměř - Josefov Sokol</v>
      </c>
      <c r="Q36" s="21">
        <f>A36</f>
        <v>16</v>
      </c>
      <c r="R36" s="21" t="str">
        <f>IF($Q36=0,"bye",VLOOKUP($Q36,prezentace!$A$2:$C$268,2))</f>
        <v>Ptáček Antonín</v>
      </c>
      <c r="S36" s="21" t="str">
        <f>IF($Q36=0,"",VLOOKUP($Q36,prezentace!$A$2:$D$268,4))</f>
        <v>Nové Město n. Met. TTC</v>
      </c>
      <c r="T36" s="56" t="s">
        <v>827</v>
      </c>
      <c r="U36" s="57" t="s">
        <v>799</v>
      </c>
      <c r="V36" s="57" t="s">
        <v>806</v>
      </c>
      <c r="W36" s="57" t="s">
        <v>796</v>
      </c>
      <c r="X36" s="58"/>
      <c r="Y36" s="21">
        <f t="shared" si="42"/>
        <v>1</v>
      </c>
      <c r="Z36" s="21">
        <f t="shared" si="43"/>
        <v>3</v>
      </c>
      <c r="AA36" s="21">
        <f t="shared" si="44"/>
        <v>16</v>
      </c>
      <c r="AB36" s="21" t="str">
        <f>IF($AA36=0,"",VLOOKUP($AA36,prezentace!$A$2:$C$268,2))</f>
        <v>Ptáček Antonín</v>
      </c>
      <c r="AC36" s="21" t="str">
        <f t="shared" si="45"/>
        <v>3:1 (10,6,-10,7)</v>
      </c>
      <c r="AD36" s="21" t="str">
        <f t="shared" si="46"/>
        <v>3:1 (10,6,-10,7)</v>
      </c>
      <c r="AE36" s="21">
        <f t="shared" si="47"/>
        <v>1</v>
      </c>
      <c r="AF36" s="21">
        <f t="shared" si="48"/>
        <v>2</v>
      </c>
      <c r="AH36" s="21">
        <f t="shared" si="49"/>
        <v>-1</v>
      </c>
      <c r="AI36" s="21">
        <f t="shared" si="49"/>
        <v>-1</v>
      </c>
      <c r="AJ36" s="21">
        <f t="shared" si="49"/>
        <v>1</v>
      </c>
      <c r="AK36" s="21">
        <f t="shared" si="49"/>
        <v>-1</v>
      </c>
      <c r="AL36" s="21">
        <f t="shared" si="49"/>
        <v>0</v>
      </c>
      <c r="AN36" s="21" t="str">
        <f>CONCATENATE("&lt;/Table&gt;&lt;/TD&gt;&lt;/TR&gt;&lt;/Table&gt;&lt;P&gt;")</f>
        <v>&lt;/Table&gt;&lt;/TD&gt;&lt;/TR&gt;&lt;/Table&gt;&lt;P&gt;</v>
      </c>
      <c r="AO36" s="21" t="str">
        <f>CONCATENATE("&lt;TR&gt;&lt;TD&gt;",A36,"&lt;TD width=200&gt;",B36,"&lt;TD&gt;",C36,"&lt;TD&gt;",D36,"&lt;TD&gt;",E36,"&lt;TD&gt;",F36,"&lt;TD&gt;",G36,"&lt;TD&gt;",H36,"&lt;/TD&gt;&lt;/TR&gt;")</f>
        <v>&lt;TR&gt;&lt;TD&gt;16&lt;TD width=200&gt;Ptáček Antonín (Nové Město n. Met. TTC)&lt;TD&gt;3:1&lt;TD&gt;3:1&lt;TD&gt;3:2&lt;TD&gt;XXX&lt;TD&gt;6&lt;TD&gt;1&lt;/TD&gt;&lt;/TR&gt;</v>
      </c>
      <c r="AP36" s="21" t="str">
        <f>CONCATENATE("&lt;TR&gt;&lt;TD&gt;",J36,"&lt;TD&gt;",K36,"&lt;/TD&gt;&lt;/TR&gt;")</f>
        <v>&lt;TR&gt;&lt;TD&gt;Divecký Jan - Ptáček Antonín&lt;TD&gt;1 : 3 (-10,-6,10,-7)&lt;/TD&gt;&lt;/TR&gt;</v>
      </c>
    </row>
    <row r="37" spans="10:42" ht="16.5" customHeight="1" thickBot="1" thickTop="1">
      <c r="J37" s="21" t="str">
        <f t="shared" si="40"/>
        <v>Šuda Radek - Dax Ondřej</v>
      </c>
      <c r="K37" s="21" t="str">
        <f t="shared" si="41"/>
        <v>0 : 3 (-9,-4,-11)</v>
      </c>
      <c r="M37" s="21" t="str">
        <f>CONCATENATE("2.st. ",úvod!$C$8," - ",M31)</f>
        <v>2.st. Dospělí-muži - Skupina E</v>
      </c>
      <c r="N37" s="21">
        <f>A35</f>
        <v>5</v>
      </c>
      <c r="O37" s="21" t="str">
        <f>IF($N37=0,"bye",VLOOKUP($N37,prezentace!$A$2:$C$268,2))</f>
        <v>Šuda Radek</v>
      </c>
      <c r="P37" s="21" t="str">
        <f>IF($N37=0,"",VLOOKUP($N37,prezentace!$A$2:$D$268,4))</f>
        <v>Broumov Slovan</v>
      </c>
      <c r="Q37" s="21">
        <f>A33</f>
        <v>25</v>
      </c>
      <c r="R37" s="21" t="str">
        <f>IF($Q37=0,"bye",VLOOKUP($Q37,prezentace!$A$2:$C$268,2))</f>
        <v>Dax Ondřej</v>
      </c>
      <c r="S37" s="21" t="str">
        <f>IF($Q37=0,"",VLOOKUP($Q37,prezentace!$A$2:$D$268,4))</f>
        <v>Jaroměř Jiskra</v>
      </c>
      <c r="T37" s="59" t="s">
        <v>805</v>
      </c>
      <c r="U37" s="60" t="s">
        <v>795</v>
      </c>
      <c r="V37" s="60" t="s">
        <v>828</v>
      </c>
      <c r="W37" s="60"/>
      <c r="X37" s="61"/>
      <c r="Y37" s="21">
        <f t="shared" si="42"/>
        <v>0</v>
      </c>
      <c r="Z37" s="21">
        <f t="shared" si="43"/>
        <v>3</v>
      </c>
      <c r="AA37" s="21">
        <f t="shared" si="44"/>
        <v>25</v>
      </c>
      <c r="AB37" s="21" t="str">
        <f>IF($AA37=0,"",VLOOKUP($AA37,prezentace!$A$2:$C$268,2))</f>
        <v>Dax Ondřej</v>
      </c>
      <c r="AC37" s="21" t="str">
        <f t="shared" si="45"/>
        <v>3:0 (9,4,11)</v>
      </c>
      <c r="AD37" s="21" t="str">
        <f t="shared" si="46"/>
        <v>3:0 (9,4,11)</v>
      </c>
      <c r="AE37" s="21">
        <f t="shared" si="47"/>
        <v>1</v>
      </c>
      <c r="AF37" s="21">
        <f t="shared" si="48"/>
        <v>2</v>
      </c>
      <c r="AH37" s="21">
        <f t="shared" si="49"/>
        <v>-1</v>
      </c>
      <c r="AI37" s="21">
        <f t="shared" si="49"/>
        <v>-1</v>
      </c>
      <c r="AJ37" s="21">
        <f t="shared" si="49"/>
        <v>-1</v>
      </c>
      <c r="AK37" s="21">
        <f t="shared" si="49"/>
        <v>0</v>
      </c>
      <c r="AL37" s="21">
        <f t="shared" si="49"/>
        <v>0</v>
      </c>
      <c r="AP37" s="21" t="str">
        <f>CONCATENATE("&lt;TR&gt;&lt;TD&gt;",J37,"&lt;TD&gt;",K37,"&lt;/TD&gt;&lt;/TR&gt;")</f>
        <v>&lt;TR&gt;&lt;TD&gt;Šuda Radek - Dax Ondřej&lt;TD&gt;0 : 3 (-9,-4,-11)&lt;/TD&gt;&lt;/TR&gt;</v>
      </c>
    </row>
    <row r="38" spans="13:40" ht="16.5" customHeight="1" thickBot="1" thickTop="1">
      <c r="M38" s="22" t="str">
        <f>B39</f>
        <v>Skupina F</v>
      </c>
      <c r="N38" s="22" t="s">
        <v>0</v>
      </c>
      <c r="O38" s="22" t="s">
        <v>1</v>
      </c>
      <c r="P38" s="22" t="s">
        <v>2</v>
      </c>
      <c r="Q38" s="22" t="s">
        <v>0</v>
      </c>
      <c r="R38" s="22" t="s">
        <v>3</v>
      </c>
      <c r="S38" s="22" t="s">
        <v>2</v>
      </c>
      <c r="T38" s="23" t="s">
        <v>4</v>
      </c>
      <c r="U38" s="23" t="s">
        <v>5</v>
      </c>
      <c r="V38" s="23" t="s">
        <v>6</v>
      </c>
      <c r="W38" s="23" t="s">
        <v>7</v>
      </c>
      <c r="X38" s="23" t="s">
        <v>8</v>
      </c>
      <c r="Y38" s="22" t="s">
        <v>9</v>
      </c>
      <c r="Z38" s="22" t="s">
        <v>10</v>
      </c>
      <c r="AA38" s="22" t="s">
        <v>11</v>
      </c>
      <c r="AN38" s="21" t="s">
        <v>16</v>
      </c>
    </row>
    <row r="39" spans="1:42" ht="16.5" customHeight="1" thickBot="1" thickTop="1">
      <c r="A39" s="42"/>
      <c r="B39" s="43" t="s">
        <v>23</v>
      </c>
      <c r="C39" s="44">
        <v>1</v>
      </c>
      <c r="D39" s="45">
        <v>2</v>
      </c>
      <c r="E39" s="45">
        <v>3</v>
      </c>
      <c r="F39" s="46">
        <v>4</v>
      </c>
      <c r="G39" s="47" t="s">
        <v>14</v>
      </c>
      <c r="H39" s="46" t="s">
        <v>15</v>
      </c>
      <c r="J39" s="21" t="str">
        <f aca="true" t="shared" si="50" ref="J39:J44">CONCATENATE(O39," - ",R39)</f>
        <v>Čepelka Jan - Pilař Matěj</v>
      </c>
      <c r="K39" s="21" t="str">
        <f aca="true" t="shared" si="51" ref="K39:K44">IF(SUM(Y39:Z39)=0,AD39,CONCATENATE(Y39," : ",Z39," (",T39,",",U39,",",V39,IF(Y39+Z39&gt;3,",",""),W39,IF(Y39+Z39&gt;4,",",""),X39,")"))</f>
        <v>3 : 1 (5,7,-8,5)</v>
      </c>
      <c r="M39" s="21" t="str">
        <f>CONCATENATE("2.st. ",úvod!$C$8," - ",M38)</f>
        <v>2.st. Dospělí-muži - Skupina F</v>
      </c>
      <c r="N39" s="21">
        <f>A40</f>
        <v>4</v>
      </c>
      <c r="O39" s="21" t="str">
        <f>IF($N39=0,"bye",VLOOKUP($N39,prezentace!$A$2:$C$268,2))</f>
        <v>Čepelka Jan</v>
      </c>
      <c r="P39" s="21" t="str">
        <f>IF($N39=0,"",VLOOKUP($N39,prezentace!$A$2:$D$268,4))</f>
        <v>Broumov Slovan</v>
      </c>
      <c r="Q39" s="21">
        <f>A43</f>
        <v>22</v>
      </c>
      <c r="R39" s="21" t="str">
        <f>IF($Q39=0,"bye",VLOOKUP($Q39,prezentace!$A$2:$C$268,2))</f>
        <v>Pilař Matěj</v>
      </c>
      <c r="S39" s="21" t="str">
        <f>IF($Q39=0,"",VLOOKUP($Q39,prezentace!$A$2:$D$268,4))</f>
        <v>Jaroměř - Josefov Sokol</v>
      </c>
      <c r="T39" s="53" t="s">
        <v>808</v>
      </c>
      <c r="U39" s="54" t="s">
        <v>803</v>
      </c>
      <c r="V39" s="54" t="s">
        <v>807</v>
      </c>
      <c r="W39" s="54" t="s">
        <v>808</v>
      </c>
      <c r="X39" s="55"/>
      <c r="Y39" s="21">
        <f aca="true" t="shared" si="52" ref="Y39:Y44">COUNTIF(AH39:AL39,"&gt;0")</f>
        <v>3</v>
      </c>
      <c r="Z39" s="21">
        <f aca="true" t="shared" si="53" ref="Z39:Z44">COUNTIF(AH39:AL39,"&lt;0")</f>
        <v>1</v>
      </c>
      <c r="AA39" s="21">
        <f aca="true" t="shared" si="54" ref="AA39:AA44">IF(Y39=Z39,0,IF(Y39&gt;Z39,N39,Q39))</f>
        <v>4</v>
      </c>
      <c r="AB39" s="21" t="str">
        <f>IF($AA39=0,"",VLOOKUP($AA39,prezentace!$A$2:$C$268,2))</f>
        <v>Čepelka Jan</v>
      </c>
      <c r="AC39" s="21" t="str">
        <f aca="true" t="shared" si="55" ref="AC39:AC44">IF(Y39=Z39,"",IF(Y39&gt;Z39,CONCATENATE(Y39,":",Z39," (",T39,",",U39,",",V39,IF(SUM(Y39:Z39)&gt;3,",",""),W39,IF(SUM(Y39:Z39)&gt;4,",",""),X39,")"),CONCATENATE(Z39,":",Y39," (",-T39,",",-U39,",",-V39,IF(SUM(Y39:Z39)&gt;3,CONCATENATE(",",-W39),""),IF(SUM(Y39:Z39)&gt;4,CONCATENATE(",",-X39),""),")")))</f>
        <v>3:1 (5,7,-8,5)</v>
      </c>
      <c r="AD39" s="21" t="str">
        <f aca="true" t="shared" si="56" ref="AD39:AD44">IF(SUM(Y39:Z39)=0,"",AC39)</f>
        <v>3:1 (5,7,-8,5)</v>
      </c>
      <c r="AE39" s="21">
        <f aca="true" t="shared" si="57" ref="AE39:AE44">IF(T39="",0,IF(Y39&gt;Z39,2,1))</f>
        <v>2</v>
      </c>
      <c r="AF39" s="21">
        <f aca="true" t="shared" si="58" ref="AF39:AF44">IF(T39="",0,IF(Z39&gt;Y39,2,1))</f>
        <v>1</v>
      </c>
      <c r="AH39" s="21">
        <f aca="true" t="shared" si="59" ref="AH39:AL44">IF(T39="",0,IF(MID(T39,1,1)="-",-1,1))</f>
        <v>1</v>
      </c>
      <c r="AI39" s="21">
        <f t="shared" si="59"/>
        <v>1</v>
      </c>
      <c r="AJ39" s="21">
        <f t="shared" si="59"/>
        <v>-1</v>
      </c>
      <c r="AK39" s="21">
        <f t="shared" si="59"/>
        <v>1</v>
      </c>
      <c r="AL39" s="21">
        <f t="shared" si="59"/>
        <v>0</v>
      </c>
      <c r="AN39" s="21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P39" s="21" t="str">
        <f>CONCATENATE("&lt;TR&gt;&lt;TD width=250&gt;",J39,"&lt;TD&gt;",K39,"&lt;/TD&gt;&lt;/TR&gt;")</f>
        <v>&lt;TR&gt;&lt;TD width=250&gt;Čepelka Jan - Pilař Matěj&lt;TD&gt;3 : 1 (5,7,-8,5)&lt;/TD&gt;&lt;/TR&gt;</v>
      </c>
    </row>
    <row r="40" spans="1:42" ht="16.5" customHeight="1" thickTop="1">
      <c r="A40" s="36">
        <v>4</v>
      </c>
      <c r="B40" s="37" t="str">
        <f>IF($A40="","",CONCATENATE(VLOOKUP($A40,prezentace!$A$2:$B$268,2)," (",VLOOKUP($A40,prezentace!$A$2:$E$269,4),")"))</f>
        <v>Čepelka Jan (Broumov Slovan)</v>
      </c>
      <c r="C40" s="38" t="s">
        <v>30</v>
      </c>
      <c r="D40" s="39" t="str">
        <f>IF(Y42+Z42=0,"",CONCATENATE(Y42,":",Z42))</f>
        <v>3:1</v>
      </c>
      <c r="E40" s="39" t="str">
        <f>IF(Y44+Z44=0,"",CONCATENATE(Z44,":",Y44))</f>
        <v>1:3</v>
      </c>
      <c r="F40" s="40" t="str">
        <f>IF(Y39+Z39=0,"",CONCATENATE(Y39,":",Z39))</f>
        <v>3:1</v>
      </c>
      <c r="G40" s="41">
        <f>IF(AE39+AE42+AF44=0,"",AE39+AE42+AF44)</f>
        <v>5</v>
      </c>
      <c r="H40" s="40">
        <v>2</v>
      </c>
      <c r="J40" s="21" t="str">
        <f t="shared" si="50"/>
        <v>Hornych Josef - Krejčí Petr</v>
      </c>
      <c r="K40" s="21" t="str">
        <f t="shared" si="51"/>
        <v>0 : 3 (-3,-9,-7)</v>
      </c>
      <c r="M40" s="21" t="str">
        <f>CONCATENATE("2.st. ",úvod!$C$8," - ",M38)</f>
        <v>2.st. Dospělí-muži - Skupina F</v>
      </c>
      <c r="N40" s="21">
        <f>A41</f>
        <v>9</v>
      </c>
      <c r="O40" s="21" t="str">
        <f>IF($N40=0,"bye",VLOOKUP($N40,prezentace!$A$2:$C$268,2))</f>
        <v>Hornych Josef</v>
      </c>
      <c r="P40" s="21" t="str">
        <f>IF($N40=0,"",VLOOKUP($N40,prezentace!$A$2:$D$268,4))</f>
        <v>Broumov Slovan</v>
      </c>
      <c r="Q40" s="21">
        <f>A42</f>
        <v>11</v>
      </c>
      <c r="R40" s="21" t="str">
        <f>IF($Q40=0,"bye",VLOOKUP($Q40,prezentace!$A$2:$C$268,2))</f>
        <v>Krejčí Petr</v>
      </c>
      <c r="S40" s="21" t="str">
        <f>IF($Q40=0,"",VLOOKUP($Q40,prezentace!$A$2:$D$268,4))</f>
        <v>Meziměstí Lokomotiva</v>
      </c>
      <c r="T40" s="56" t="s">
        <v>798</v>
      </c>
      <c r="U40" s="57" t="s">
        <v>805</v>
      </c>
      <c r="V40" s="57" t="s">
        <v>796</v>
      </c>
      <c r="W40" s="57"/>
      <c r="X40" s="58"/>
      <c r="Y40" s="21">
        <f t="shared" si="52"/>
        <v>0</v>
      </c>
      <c r="Z40" s="21">
        <f t="shared" si="53"/>
        <v>3</v>
      </c>
      <c r="AA40" s="21">
        <f t="shared" si="54"/>
        <v>11</v>
      </c>
      <c r="AB40" s="21" t="str">
        <f>IF($AA40=0,"",VLOOKUP($AA40,prezentace!$A$2:$C$268,2))</f>
        <v>Krejčí Petr</v>
      </c>
      <c r="AC40" s="21" t="str">
        <f t="shared" si="55"/>
        <v>3:0 (3,9,7)</v>
      </c>
      <c r="AD40" s="21" t="str">
        <f t="shared" si="56"/>
        <v>3:0 (3,9,7)</v>
      </c>
      <c r="AE40" s="21">
        <f t="shared" si="57"/>
        <v>1</v>
      </c>
      <c r="AF40" s="21">
        <f t="shared" si="58"/>
        <v>2</v>
      </c>
      <c r="AH40" s="21">
        <f t="shared" si="59"/>
        <v>-1</v>
      </c>
      <c r="AI40" s="21">
        <f t="shared" si="59"/>
        <v>-1</v>
      </c>
      <c r="AJ40" s="21">
        <f t="shared" si="59"/>
        <v>-1</v>
      </c>
      <c r="AK40" s="21">
        <f t="shared" si="59"/>
        <v>0</v>
      </c>
      <c r="AL40" s="21">
        <f t="shared" si="59"/>
        <v>0</v>
      </c>
      <c r="AN40" s="21" t="str">
        <f>CONCATENATE(AO40,AO41,AO42,AO43,)</f>
        <v>&lt;TR&gt;&lt;TD&gt;4&lt;TD width=200&gt;Čepelka Jan (Broumov Slovan)&lt;TD&gt;XXX&lt;TD&gt;3:1&lt;TD&gt;1:3&lt;TD&gt;3:1&lt;TD&gt;5&lt;TD&gt;2&lt;/TD&gt;&lt;/TR&gt;&lt;TR&gt;&lt;TD&gt;9&lt;TD width=200&gt;Hornych Josef (Broumov Slovan)&lt;TD&gt;1:3&lt;TD&gt;XXX&lt;TD&gt;0:3&lt;TD&gt;2:3&lt;TD&gt;3&lt;TD&gt;4&lt;/TD&gt;&lt;/TR&gt;&lt;TR&gt;&lt;TD&gt;11&lt;TD width=200&gt;Krejčí Petr (Meziměstí Lokomotiva)&lt;TD&gt;3:1&lt;TD&gt;3:0&lt;TD&gt;XXX&lt;TD&gt;3:1&lt;TD&gt;6&lt;TD&gt;1&lt;/TD&gt;&lt;/TR&gt;&lt;TR&gt;&lt;TD&gt;22&lt;TD width=200&gt;Pilař Matěj (Jaroměř - Josefov Sokol)&lt;TD&gt;1:3&lt;TD&gt;3:2&lt;TD&gt;1:3&lt;TD&gt;XXX&lt;TD&gt;4&lt;TD&gt;3&lt;/TD&gt;&lt;/TR&gt;</v>
      </c>
      <c r="AO40" s="21" t="str">
        <f>CONCATENATE("&lt;TR&gt;&lt;TD&gt;",A40,"&lt;TD width=200&gt;",B40,"&lt;TD&gt;",C40,"&lt;TD&gt;",D40,"&lt;TD&gt;",E40,"&lt;TD&gt;",F40,"&lt;TD&gt;",G40,"&lt;TD&gt;",H40,"&lt;/TD&gt;&lt;/TR&gt;")</f>
        <v>&lt;TR&gt;&lt;TD&gt;4&lt;TD width=200&gt;Čepelka Jan (Broumov Slovan)&lt;TD&gt;XXX&lt;TD&gt;3:1&lt;TD&gt;1:3&lt;TD&gt;3:1&lt;TD&gt;5&lt;TD&gt;2&lt;/TD&gt;&lt;/TR&gt;</v>
      </c>
      <c r="AP40" s="21" t="str">
        <f>CONCATENATE("&lt;TR&gt;&lt;TD&gt;",J40,"&lt;TD&gt;",K40,"&lt;/TD&gt;&lt;/TR&gt;")</f>
        <v>&lt;TR&gt;&lt;TD&gt;Hornych Josef - Krejčí Petr&lt;TD&gt;0 : 3 (-3,-9,-7)&lt;/TD&gt;&lt;/TR&gt;</v>
      </c>
    </row>
    <row r="41" spans="1:42" ht="16.5" customHeight="1">
      <c r="A41" s="24">
        <v>9</v>
      </c>
      <c r="B41" s="30" t="str">
        <f>IF($A41="","",CONCATENATE(VLOOKUP($A41,prezentace!$A$2:$B$268,2)," (",VLOOKUP($A41,prezentace!$A$2:$E$269,4),")"))</f>
        <v>Hornych Josef (Broumov Slovan)</v>
      </c>
      <c r="C41" s="34" t="str">
        <f>IF(Y42+Z42=0,"",CONCATENATE(Z42,":",Y42))</f>
        <v>1:3</v>
      </c>
      <c r="D41" s="25" t="s">
        <v>30</v>
      </c>
      <c r="E41" s="25" t="str">
        <f>IF(Y40+Z40=0,"",CONCATENATE(Y40,":",Z40))</f>
        <v>0:3</v>
      </c>
      <c r="F41" s="26" t="str">
        <f>IF(Y43+Z43=0,"",CONCATENATE(Y43,":",Z43))</f>
        <v>2:3</v>
      </c>
      <c r="G41" s="32">
        <v>3</v>
      </c>
      <c r="H41" s="26">
        <v>4</v>
      </c>
      <c r="J41" s="21" t="str">
        <f t="shared" si="50"/>
        <v>Pilař Matěj - Krejčí Petr</v>
      </c>
      <c r="K41" s="21" t="str">
        <f t="shared" si="51"/>
        <v>1 : 3 (-2,13,-7,-5)</v>
      </c>
      <c r="M41" s="21" t="str">
        <f>CONCATENATE("2.st. ",úvod!$C$8," - ",M38)</f>
        <v>2.st. Dospělí-muži - Skupina F</v>
      </c>
      <c r="N41" s="21">
        <f>A43</f>
        <v>22</v>
      </c>
      <c r="O41" s="21" t="str">
        <f>IF($N41=0,"bye",VLOOKUP($N41,prezentace!$A$2:$C$268,2))</f>
        <v>Pilař Matěj</v>
      </c>
      <c r="P41" s="21" t="str">
        <f>IF($N41=0,"",VLOOKUP($N41,prezentace!$A$2:$D$268,4))</f>
        <v>Jaroměř - Josefov Sokol</v>
      </c>
      <c r="Q41" s="21">
        <f>A42</f>
        <v>11</v>
      </c>
      <c r="R41" s="21" t="str">
        <f>IF($Q41=0,"bye",VLOOKUP($Q41,prezentace!$A$2:$C$268,2))</f>
        <v>Krejčí Petr</v>
      </c>
      <c r="S41" s="21" t="str">
        <f>IF($Q41=0,"",VLOOKUP($Q41,prezentace!$A$2:$D$268,4))</f>
        <v>Meziměstí Lokomotiva</v>
      </c>
      <c r="T41" s="56" t="s">
        <v>800</v>
      </c>
      <c r="U41" s="57" t="s">
        <v>832</v>
      </c>
      <c r="V41" s="57" t="s">
        <v>796</v>
      </c>
      <c r="W41" s="57" t="s">
        <v>801</v>
      </c>
      <c r="X41" s="58"/>
      <c r="Y41" s="21">
        <f t="shared" si="52"/>
        <v>1</v>
      </c>
      <c r="Z41" s="21">
        <f t="shared" si="53"/>
        <v>3</v>
      </c>
      <c r="AA41" s="21">
        <f t="shared" si="54"/>
        <v>11</v>
      </c>
      <c r="AB41" s="21" t="str">
        <f>IF($AA41=0,"",VLOOKUP($AA41,prezentace!$A$2:$C$268,2))</f>
        <v>Krejčí Petr</v>
      </c>
      <c r="AC41" s="21" t="str">
        <f t="shared" si="55"/>
        <v>3:1 (2,-13,7,5)</v>
      </c>
      <c r="AD41" s="21" t="str">
        <f t="shared" si="56"/>
        <v>3:1 (2,-13,7,5)</v>
      </c>
      <c r="AE41" s="21">
        <f t="shared" si="57"/>
        <v>1</v>
      </c>
      <c r="AF41" s="21">
        <f t="shared" si="58"/>
        <v>2</v>
      </c>
      <c r="AH41" s="21">
        <f t="shared" si="59"/>
        <v>-1</v>
      </c>
      <c r="AI41" s="21">
        <f t="shared" si="59"/>
        <v>1</v>
      </c>
      <c r="AJ41" s="21">
        <f t="shared" si="59"/>
        <v>-1</v>
      </c>
      <c r="AK41" s="21">
        <f t="shared" si="59"/>
        <v>-1</v>
      </c>
      <c r="AL41" s="21">
        <f t="shared" si="59"/>
        <v>0</v>
      </c>
      <c r="AN41" s="21" t="str">
        <f>CONCATENATE("&lt;/Table&gt;&lt;TD width=420&gt;&lt;Table&gt;")</f>
        <v>&lt;/Table&gt;&lt;TD width=420&gt;&lt;Table&gt;</v>
      </c>
      <c r="AO41" s="21" t="str">
        <f>CONCATENATE("&lt;TR&gt;&lt;TD&gt;",A41,"&lt;TD width=200&gt;",B41,"&lt;TD&gt;",C41,"&lt;TD&gt;",D41,"&lt;TD&gt;",E41,"&lt;TD&gt;",F41,"&lt;TD&gt;",G41,"&lt;TD&gt;",H41,"&lt;/TD&gt;&lt;/TR&gt;")</f>
        <v>&lt;TR&gt;&lt;TD&gt;9&lt;TD width=200&gt;Hornych Josef (Broumov Slovan)&lt;TD&gt;1:3&lt;TD&gt;XXX&lt;TD&gt;0:3&lt;TD&gt;2:3&lt;TD&gt;3&lt;TD&gt;4&lt;/TD&gt;&lt;/TR&gt;</v>
      </c>
      <c r="AP41" s="21" t="str">
        <f>CONCATENATE("&lt;TR&gt;&lt;TD&gt;",J41,"&lt;TD&gt;",K41,"&lt;/TD&gt;&lt;/TR&gt;")</f>
        <v>&lt;TR&gt;&lt;TD&gt;Pilař Matěj - Krejčí Petr&lt;TD&gt;1 : 3 (-2,13,-7,-5)&lt;/TD&gt;&lt;/TR&gt;</v>
      </c>
    </row>
    <row r="42" spans="1:42" ht="16.5" customHeight="1">
      <c r="A42" s="24">
        <v>11</v>
      </c>
      <c r="B42" s="30" t="str">
        <f>IF($A42="","",CONCATENATE(VLOOKUP($A42,prezentace!$A$2:$B$268,2)," (",VLOOKUP($A42,prezentace!$A$2:$E$269,4),")"))</f>
        <v>Krejčí Petr (Meziměstí Lokomotiva)</v>
      </c>
      <c r="C42" s="34" t="str">
        <f>IF(Y44+Z44=0,"",CONCATENATE(Y44,":",Z44))</f>
        <v>3:1</v>
      </c>
      <c r="D42" s="25" t="str">
        <f>IF(Y40+Z40=0,"",CONCATENATE(Z40,":",Y40))</f>
        <v>3:0</v>
      </c>
      <c r="E42" s="25" t="s">
        <v>30</v>
      </c>
      <c r="F42" s="26" t="str">
        <f>IF(Y41+Z41=0,"",CONCATENATE(Z41,":",Y41))</f>
        <v>3:1</v>
      </c>
      <c r="G42" s="32">
        <f>IF(AF40+AF41+AE44=0,"",AF40+AF41+AE44)</f>
        <v>6</v>
      </c>
      <c r="H42" s="26">
        <v>1</v>
      </c>
      <c r="J42" s="21" t="str">
        <f t="shared" si="50"/>
        <v>Čepelka Jan - Hornych Josef</v>
      </c>
      <c r="K42" s="21" t="str">
        <f t="shared" si="51"/>
        <v>3 : 1 (-8,2,5,7)</v>
      </c>
      <c r="M42" s="21" t="str">
        <f>CONCATENATE("2.st. ",úvod!$C$8," - ",M38)</f>
        <v>2.st. Dospělí-muži - Skupina F</v>
      </c>
      <c r="N42" s="21">
        <f>A40</f>
        <v>4</v>
      </c>
      <c r="O42" s="21" t="str">
        <f>IF($N42=0,"bye",VLOOKUP($N42,prezentace!$A$2:$C$268,2))</f>
        <v>Čepelka Jan</v>
      </c>
      <c r="P42" s="21" t="str">
        <f>IF($N42=0,"",VLOOKUP($N42,prezentace!$A$2:$D$268,4))</f>
        <v>Broumov Slovan</v>
      </c>
      <c r="Q42" s="21">
        <f>A41</f>
        <v>9</v>
      </c>
      <c r="R42" s="21" t="str">
        <f>IF($Q42=0,"bye",VLOOKUP($Q42,prezentace!$A$2:$C$268,2))</f>
        <v>Hornych Josef</v>
      </c>
      <c r="S42" s="21" t="str">
        <f>IF($Q42=0,"",VLOOKUP($Q42,prezentace!$A$2:$D$268,4))</f>
        <v>Broumov Slovan</v>
      </c>
      <c r="T42" s="56" t="s">
        <v>807</v>
      </c>
      <c r="U42" s="57" t="s">
        <v>802</v>
      </c>
      <c r="V42" s="57" t="s">
        <v>808</v>
      </c>
      <c r="W42" s="57" t="s">
        <v>803</v>
      </c>
      <c r="X42" s="58"/>
      <c r="Y42" s="21">
        <f t="shared" si="52"/>
        <v>3</v>
      </c>
      <c r="Z42" s="21">
        <f t="shared" si="53"/>
        <v>1</v>
      </c>
      <c r="AA42" s="21">
        <f t="shared" si="54"/>
        <v>4</v>
      </c>
      <c r="AB42" s="21" t="str">
        <f>IF($AA42=0,"",VLOOKUP($AA42,prezentace!$A$2:$C$268,2))</f>
        <v>Čepelka Jan</v>
      </c>
      <c r="AC42" s="21" t="str">
        <f t="shared" si="55"/>
        <v>3:1 (-8,2,5,7)</v>
      </c>
      <c r="AD42" s="21" t="str">
        <f t="shared" si="56"/>
        <v>3:1 (-8,2,5,7)</v>
      </c>
      <c r="AE42" s="21">
        <f t="shared" si="57"/>
        <v>2</v>
      </c>
      <c r="AF42" s="21">
        <f t="shared" si="58"/>
        <v>1</v>
      </c>
      <c r="AH42" s="21">
        <f t="shared" si="59"/>
        <v>-1</v>
      </c>
      <c r="AI42" s="21">
        <f t="shared" si="59"/>
        <v>1</v>
      </c>
      <c r="AJ42" s="21">
        <f t="shared" si="59"/>
        <v>1</v>
      </c>
      <c r="AK42" s="21">
        <f t="shared" si="59"/>
        <v>1</v>
      </c>
      <c r="AL42" s="21">
        <f t="shared" si="59"/>
        <v>0</v>
      </c>
      <c r="AN42" s="21" t="str">
        <f>CONCATENATE(AP39,AP40,AP41,AP42,AP43,AP44,)</f>
        <v>&lt;TR&gt;&lt;TD width=250&gt;Čepelka Jan - Pilař Matěj&lt;TD&gt;3 : 1 (5,7,-8,5)&lt;/TD&gt;&lt;/TR&gt;&lt;TR&gt;&lt;TD&gt;Hornych Josef - Krejčí Petr&lt;TD&gt;0 : 3 (-3,-9,-7)&lt;/TD&gt;&lt;/TR&gt;&lt;TR&gt;&lt;TD&gt;Pilař Matěj - Krejčí Petr&lt;TD&gt;1 : 3 (-2,13,-7,-5)&lt;/TD&gt;&lt;/TR&gt;&lt;TR&gt;&lt;TD&gt;Čepelka Jan - Hornych Josef&lt;TD&gt;3 : 1 (-8,2,5,7)&lt;/TD&gt;&lt;/TR&gt;&lt;TR&gt;&lt;TD&gt;Hornych Josef - Pilař Matěj&lt;TD&gt;2 : 3 (-11,10,11,-10,-9)&lt;/TD&gt;&lt;/TR&gt;&lt;TR&gt;&lt;TD&gt;Krejčí Petr - Čepelka Jan&lt;TD&gt;3 : 1 (7,5,-7,3)&lt;/TD&gt;&lt;/TR&gt;</v>
      </c>
      <c r="AO42" s="21" t="str">
        <f>CONCATENATE("&lt;TR&gt;&lt;TD&gt;",A42,"&lt;TD width=200&gt;",B42,"&lt;TD&gt;",C42,"&lt;TD&gt;",D42,"&lt;TD&gt;",E42,"&lt;TD&gt;",F42,"&lt;TD&gt;",G42,"&lt;TD&gt;",H42,"&lt;/TD&gt;&lt;/TR&gt;")</f>
        <v>&lt;TR&gt;&lt;TD&gt;11&lt;TD width=200&gt;Krejčí Petr (Meziměstí Lokomotiva)&lt;TD&gt;3:1&lt;TD&gt;3:0&lt;TD&gt;XXX&lt;TD&gt;3:1&lt;TD&gt;6&lt;TD&gt;1&lt;/TD&gt;&lt;/TR&gt;</v>
      </c>
      <c r="AP42" s="21" t="str">
        <f>CONCATENATE("&lt;TR&gt;&lt;TD&gt;",J42,"&lt;TD&gt;",K42,"&lt;/TD&gt;&lt;/TR&gt;")</f>
        <v>&lt;TR&gt;&lt;TD&gt;Čepelka Jan - Hornych Josef&lt;TD&gt;3 : 1 (-8,2,5,7)&lt;/TD&gt;&lt;/TR&gt;</v>
      </c>
    </row>
    <row r="43" spans="1:42" ht="16.5" customHeight="1" thickBot="1">
      <c r="A43" s="27">
        <v>22</v>
      </c>
      <c r="B43" s="31" t="str">
        <f>IF($A43="","",CONCATENATE(VLOOKUP($A43,prezentace!$A$2:$B$268,2)," (",VLOOKUP($A43,prezentace!$A$2:$E$269,4),")"))</f>
        <v>Pilař Matěj (Jaroměř - Josefov Sokol)</v>
      </c>
      <c r="C43" s="35" t="str">
        <f>IF(Y39+Z39=0,"",CONCATENATE(Z39,":",Y39))</f>
        <v>1:3</v>
      </c>
      <c r="D43" s="28" t="str">
        <f>IF(Y43+Z43=0,"",CONCATENATE(Z43,":",Y43))</f>
        <v>3:2</v>
      </c>
      <c r="E43" s="28" t="str">
        <f>IF(Y41+Z41=0,"",CONCATENATE(Y41,":",Z41))</f>
        <v>1:3</v>
      </c>
      <c r="F43" s="29" t="s">
        <v>30</v>
      </c>
      <c r="G43" s="33">
        <f>IF(AF39+AE41+AF43=0,"",AF39+AE41+AF43)</f>
        <v>4</v>
      </c>
      <c r="H43" s="29">
        <v>3</v>
      </c>
      <c r="J43" s="21" t="str">
        <f t="shared" si="50"/>
        <v>Hornych Josef - Pilař Matěj</v>
      </c>
      <c r="K43" s="21" t="str">
        <f t="shared" si="51"/>
        <v>2 : 3 (-11,10,11,-10,-9)</v>
      </c>
      <c r="M43" s="21" t="str">
        <f>CONCATENATE("2.st. ",úvod!$C$8," - ",M38)</f>
        <v>2.st. Dospělí-muži - Skupina F</v>
      </c>
      <c r="N43" s="21">
        <f>A41</f>
        <v>9</v>
      </c>
      <c r="O43" s="21" t="str">
        <f>IF($N43=0,"bye",VLOOKUP($N43,prezentace!$A$2:$C$268,2))</f>
        <v>Hornych Josef</v>
      </c>
      <c r="P43" s="21" t="str">
        <f>IF($N43=0,"",VLOOKUP($N43,prezentace!$A$2:$D$268,4))</f>
        <v>Broumov Slovan</v>
      </c>
      <c r="Q43" s="21">
        <f>A43</f>
        <v>22</v>
      </c>
      <c r="R43" s="21" t="str">
        <f>IF($Q43=0,"bye",VLOOKUP($Q43,prezentace!$A$2:$C$268,2))</f>
        <v>Pilař Matěj</v>
      </c>
      <c r="S43" s="21" t="str">
        <f>IF($Q43=0,"",VLOOKUP($Q43,prezentace!$A$2:$D$268,4))</f>
        <v>Jaroměř - Josefov Sokol</v>
      </c>
      <c r="T43" s="56" t="s">
        <v>828</v>
      </c>
      <c r="U43" s="57" t="s">
        <v>806</v>
      </c>
      <c r="V43" s="57" t="s">
        <v>809</v>
      </c>
      <c r="W43" s="57" t="s">
        <v>827</v>
      </c>
      <c r="X43" s="58" t="s">
        <v>805</v>
      </c>
      <c r="Y43" s="21">
        <f t="shared" si="52"/>
        <v>2</v>
      </c>
      <c r="Z43" s="21">
        <f t="shared" si="53"/>
        <v>3</v>
      </c>
      <c r="AA43" s="21">
        <f t="shared" si="54"/>
        <v>22</v>
      </c>
      <c r="AB43" s="21" t="str">
        <f>IF($AA43=0,"",VLOOKUP($AA43,prezentace!$A$2:$C$268,2))</f>
        <v>Pilař Matěj</v>
      </c>
      <c r="AC43" s="21" t="str">
        <f t="shared" si="55"/>
        <v>3:2 (11,-10,-11,10,9)</v>
      </c>
      <c r="AD43" s="21" t="str">
        <f t="shared" si="56"/>
        <v>3:2 (11,-10,-11,10,9)</v>
      </c>
      <c r="AE43" s="21">
        <f t="shared" si="57"/>
        <v>1</v>
      </c>
      <c r="AF43" s="21">
        <f t="shared" si="58"/>
        <v>2</v>
      </c>
      <c r="AH43" s="21">
        <f t="shared" si="59"/>
        <v>-1</v>
      </c>
      <c r="AI43" s="21">
        <f t="shared" si="59"/>
        <v>1</v>
      </c>
      <c r="AJ43" s="21">
        <f t="shared" si="59"/>
        <v>1</v>
      </c>
      <c r="AK43" s="21">
        <f t="shared" si="59"/>
        <v>-1</v>
      </c>
      <c r="AL43" s="21">
        <f t="shared" si="59"/>
        <v>-1</v>
      </c>
      <c r="AN43" s="21" t="str">
        <f>CONCATENATE("&lt;/Table&gt;&lt;/TD&gt;&lt;/TR&gt;&lt;/Table&gt;&lt;P&gt;")</f>
        <v>&lt;/Table&gt;&lt;/TD&gt;&lt;/TR&gt;&lt;/Table&gt;&lt;P&gt;</v>
      </c>
      <c r="AO43" s="21" t="str">
        <f>CONCATENATE("&lt;TR&gt;&lt;TD&gt;",A43,"&lt;TD width=200&gt;",B43,"&lt;TD&gt;",C43,"&lt;TD&gt;",D43,"&lt;TD&gt;",E43,"&lt;TD&gt;",F43,"&lt;TD&gt;",G43,"&lt;TD&gt;",H43,"&lt;/TD&gt;&lt;/TR&gt;")</f>
        <v>&lt;TR&gt;&lt;TD&gt;22&lt;TD width=200&gt;Pilař Matěj (Jaroměř - Josefov Sokol)&lt;TD&gt;1:3&lt;TD&gt;3:2&lt;TD&gt;1:3&lt;TD&gt;XXX&lt;TD&gt;4&lt;TD&gt;3&lt;/TD&gt;&lt;/TR&gt;</v>
      </c>
      <c r="AP43" s="21" t="str">
        <f>CONCATENATE("&lt;TR&gt;&lt;TD&gt;",J43,"&lt;TD&gt;",K43,"&lt;/TD&gt;&lt;/TR&gt;")</f>
        <v>&lt;TR&gt;&lt;TD&gt;Hornych Josef - Pilař Matěj&lt;TD&gt;2 : 3 (-11,10,11,-10,-9)&lt;/TD&gt;&lt;/TR&gt;</v>
      </c>
    </row>
    <row r="44" spans="10:42" ht="16.5" customHeight="1" thickBot="1" thickTop="1">
      <c r="J44" s="21" t="str">
        <f t="shared" si="50"/>
        <v>Krejčí Petr - Čepelka Jan</v>
      </c>
      <c r="K44" s="21" t="str">
        <f t="shared" si="51"/>
        <v>3 : 1 (7,5,-7,3)</v>
      </c>
      <c r="M44" s="21" t="str">
        <f>CONCATENATE("2.st. ",úvod!$C$8," - ",M38)</f>
        <v>2.st. Dospělí-muži - Skupina F</v>
      </c>
      <c r="N44" s="21">
        <f>A42</f>
        <v>11</v>
      </c>
      <c r="O44" s="21" t="str">
        <f>IF($N44=0,"bye",VLOOKUP($N44,prezentace!$A$2:$C$268,2))</f>
        <v>Krejčí Petr</v>
      </c>
      <c r="P44" s="21" t="str">
        <f>IF($N44=0,"",VLOOKUP($N44,prezentace!$A$2:$D$268,4))</f>
        <v>Meziměstí Lokomotiva</v>
      </c>
      <c r="Q44" s="21">
        <f>A40</f>
        <v>4</v>
      </c>
      <c r="R44" s="21" t="str">
        <f>IF($Q44=0,"bye",VLOOKUP($Q44,prezentace!$A$2:$C$268,2))</f>
        <v>Čepelka Jan</v>
      </c>
      <c r="S44" s="21" t="str">
        <f>IF($Q44=0,"",VLOOKUP($Q44,prezentace!$A$2:$D$268,4))</f>
        <v>Broumov Slovan</v>
      </c>
      <c r="T44" s="59" t="s">
        <v>803</v>
      </c>
      <c r="U44" s="60" t="s">
        <v>808</v>
      </c>
      <c r="V44" s="60" t="s">
        <v>796</v>
      </c>
      <c r="W44" s="60" t="s">
        <v>794</v>
      </c>
      <c r="X44" s="61"/>
      <c r="Y44" s="21">
        <f t="shared" si="52"/>
        <v>3</v>
      </c>
      <c r="Z44" s="21">
        <f t="shared" si="53"/>
        <v>1</v>
      </c>
      <c r="AA44" s="21">
        <f t="shared" si="54"/>
        <v>11</v>
      </c>
      <c r="AB44" s="21" t="str">
        <f>IF($AA44=0,"",VLOOKUP($AA44,prezentace!$A$2:$C$268,2))</f>
        <v>Krejčí Petr</v>
      </c>
      <c r="AC44" s="21" t="str">
        <f t="shared" si="55"/>
        <v>3:1 (7,5,-7,3)</v>
      </c>
      <c r="AD44" s="21" t="str">
        <f t="shared" si="56"/>
        <v>3:1 (7,5,-7,3)</v>
      </c>
      <c r="AE44" s="21">
        <f t="shared" si="57"/>
        <v>2</v>
      </c>
      <c r="AF44" s="21">
        <f t="shared" si="58"/>
        <v>1</v>
      </c>
      <c r="AH44" s="21">
        <f t="shared" si="59"/>
        <v>1</v>
      </c>
      <c r="AI44" s="21">
        <f t="shared" si="59"/>
        <v>1</v>
      </c>
      <c r="AJ44" s="21">
        <f t="shared" si="59"/>
        <v>-1</v>
      </c>
      <c r="AK44" s="21">
        <f t="shared" si="59"/>
        <v>1</v>
      </c>
      <c r="AL44" s="21">
        <f t="shared" si="59"/>
        <v>0</v>
      </c>
      <c r="AP44" s="21" t="str">
        <f>CONCATENATE("&lt;TR&gt;&lt;TD&gt;",J44,"&lt;TD&gt;",K44,"&lt;/TD&gt;&lt;/TR&gt;")</f>
        <v>&lt;TR&gt;&lt;TD&gt;Krejčí Petr - Čepelka Jan&lt;TD&gt;3 : 1 (7,5,-7,3)&lt;/TD&gt;&lt;/TR&gt;</v>
      </c>
    </row>
    <row r="45" spans="13:40" ht="16.5" customHeight="1" thickBot="1" thickTop="1">
      <c r="M45" s="22" t="str">
        <f>B46</f>
        <v>Skupina G</v>
      </c>
      <c r="N45" s="22" t="s">
        <v>0</v>
      </c>
      <c r="O45" s="22" t="s">
        <v>1</v>
      </c>
      <c r="P45" s="22" t="s">
        <v>2</v>
      </c>
      <c r="Q45" s="22" t="s">
        <v>0</v>
      </c>
      <c r="R45" s="22" t="s">
        <v>3</v>
      </c>
      <c r="S45" s="22" t="s">
        <v>2</v>
      </c>
      <c r="T45" s="23" t="s">
        <v>4</v>
      </c>
      <c r="U45" s="23" t="s">
        <v>5</v>
      </c>
      <c r="V45" s="23" t="s">
        <v>6</v>
      </c>
      <c r="W45" s="23" t="s">
        <v>7</v>
      </c>
      <c r="X45" s="23" t="s">
        <v>8</v>
      </c>
      <c r="Y45" s="22" t="s">
        <v>9</v>
      </c>
      <c r="Z45" s="22" t="s">
        <v>10</v>
      </c>
      <c r="AA45" s="22" t="s">
        <v>11</v>
      </c>
      <c r="AN45" s="21" t="s">
        <v>16</v>
      </c>
    </row>
    <row r="46" spans="1:42" ht="16.5" customHeight="1" thickBot="1" thickTop="1">
      <c r="A46" s="42"/>
      <c r="B46" s="43" t="s">
        <v>24</v>
      </c>
      <c r="C46" s="44">
        <v>1</v>
      </c>
      <c r="D46" s="45">
        <v>2</v>
      </c>
      <c r="E46" s="45">
        <v>3</v>
      </c>
      <c r="F46" s="46">
        <v>4</v>
      </c>
      <c r="G46" s="47" t="s">
        <v>14</v>
      </c>
      <c r="H46" s="46" t="s">
        <v>15</v>
      </c>
      <c r="J46" s="21" t="str">
        <f aca="true" t="shared" si="60" ref="J46:J51">CONCATENATE(O46," - ",R46)</f>
        <v>Svoboda Jiří - Prosa Stanislav</v>
      </c>
      <c r="K46" s="21" t="str">
        <f aca="true" t="shared" si="61" ref="K46:K51">IF(SUM(Y46:Z46)=0,AD46,CONCATENATE(Y46," : ",Z46," (",T46,",",U46,",",V46,IF(Y46+Z46&gt;3,",",""),W46,IF(Y46+Z46&gt;4,",",""),X46,")"))</f>
        <v>3 : 0 (3,5,5)</v>
      </c>
      <c r="M46" s="21" t="str">
        <f>CONCATENATE("2.st. ",úvod!$C$8," - ",M45)</f>
        <v>2.st. Dospělí-muži - Skupina G</v>
      </c>
      <c r="N46" s="21">
        <f>A47</f>
        <v>26</v>
      </c>
      <c r="O46" s="21" t="str">
        <f>IF($N46=0,"bye",VLOOKUP($N46,prezentace!$A$2:$C$268,2))</f>
        <v>Svoboda Jiří</v>
      </c>
      <c r="P46" s="21" t="str">
        <f>IF($N46=0,"",VLOOKUP($N46,prezentace!$A$2:$D$268,4))</f>
        <v>Jaroměř Jiskra</v>
      </c>
      <c r="Q46" s="21">
        <f>A50</f>
        <v>28</v>
      </c>
      <c r="R46" s="21" t="str">
        <f>IF($Q46=0,"bye",VLOOKUP($Q46,prezentace!$A$2:$C$268,2))</f>
        <v>Prosa Stanislav</v>
      </c>
      <c r="S46" s="21" t="str">
        <f>IF($Q46=0,"",VLOOKUP($Q46,prezentace!$A$2:$D$268,4))</f>
        <v>Česká Skalice Sokol</v>
      </c>
      <c r="T46" s="53" t="s">
        <v>794</v>
      </c>
      <c r="U46" s="54" t="s">
        <v>808</v>
      </c>
      <c r="V46" s="54" t="s">
        <v>808</v>
      </c>
      <c r="W46" s="54"/>
      <c r="X46" s="55"/>
      <c r="Y46" s="21">
        <f aca="true" t="shared" si="62" ref="Y46:Y51">COUNTIF(AH46:AL46,"&gt;0")</f>
        <v>3</v>
      </c>
      <c r="Z46" s="21">
        <f aca="true" t="shared" si="63" ref="Z46:Z51">COUNTIF(AH46:AL46,"&lt;0")</f>
        <v>0</v>
      </c>
      <c r="AA46" s="21">
        <f aca="true" t="shared" si="64" ref="AA46:AA51">IF(Y46=Z46,0,IF(Y46&gt;Z46,N46,Q46))</f>
        <v>26</v>
      </c>
      <c r="AB46" s="21" t="str">
        <f>IF($AA46=0,"",VLOOKUP($AA46,prezentace!$A$2:$C$268,2))</f>
        <v>Svoboda Jiří</v>
      </c>
      <c r="AC46" s="21" t="str">
        <f aca="true" t="shared" si="65" ref="AC46:AC51">IF(Y46=Z46,"",IF(Y46&gt;Z46,CONCATENATE(Y46,":",Z46," (",T46,",",U46,",",V46,IF(SUM(Y46:Z46)&gt;3,",",""),W46,IF(SUM(Y46:Z46)&gt;4,",",""),X46,")"),CONCATENATE(Z46,":",Y46," (",-T46,",",-U46,",",-V46,IF(SUM(Y46:Z46)&gt;3,CONCATENATE(",",-W46),""),IF(SUM(Y46:Z46)&gt;4,CONCATENATE(",",-X46),""),")")))</f>
        <v>3:0 (3,5,5)</v>
      </c>
      <c r="AD46" s="21" t="str">
        <f aca="true" t="shared" si="66" ref="AD46:AD51">IF(SUM(Y46:Z46)=0,"",AC46)</f>
        <v>3:0 (3,5,5)</v>
      </c>
      <c r="AE46" s="21">
        <f aca="true" t="shared" si="67" ref="AE46:AE51">IF(T46="",0,IF(Y46&gt;Z46,2,1))</f>
        <v>2</v>
      </c>
      <c r="AF46" s="21">
        <f aca="true" t="shared" si="68" ref="AF46:AF51">IF(T46="",0,IF(Z46&gt;Y46,2,1))</f>
        <v>1</v>
      </c>
      <c r="AH46" s="21">
        <f aca="true" t="shared" si="69" ref="AH46:AL51">IF(T46="",0,IF(MID(T46,1,1)="-",-1,1))</f>
        <v>1</v>
      </c>
      <c r="AI46" s="21">
        <f t="shared" si="69"/>
        <v>1</v>
      </c>
      <c r="AJ46" s="21">
        <f t="shared" si="69"/>
        <v>1</v>
      </c>
      <c r="AK46" s="21">
        <f t="shared" si="69"/>
        <v>0</v>
      </c>
      <c r="AL46" s="21">
        <f t="shared" si="69"/>
        <v>0</v>
      </c>
      <c r="AN46" s="21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G&lt;TH&gt;1&lt;TH&gt;2&lt;TH&gt;3&lt;TH&gt;4&lt;TH&gt;Body&lt;TH&gt;Pořadí&lt;/TH&gt;&lt;/TR&gt;</v>
      </c>
      <c r="AP46" s="21" t="str">
        <f>CONCATENATE("&lt;TR&gt;&lt;TD width=250&gt;",J46,"&lt;TD&gt;",K46,"&lt;/TD&gt;&lt;/TR&gt;")</f>
        <v>&lt;TR&gt;&lt;TD width=250&gt;Svoboda Jiří - Prosa Stanislav&lt;TD&gt;3 : 0 (3,5,5)&lt;/TD&gt;&lt;/TR&gt;</v>
      </c>
    </row>
    <row r="47" spans="1:42" ht="16.5" customHeight="1" thickTop="1">
      <c r="A47" s="36">
        <v>26</v>
      </c>
      <c r="B47" s="37" t="str">
        <f>IF($A47="","",CONCATENATE(VLOOKUP($A47,prezentace!$A$2:$B$268,2)," (",VLOOKUP($A47,prezentace!$A$2:$E$269,4),")"))</f>
        <v>Svoboda Jiří (Jaroměř Jiskra)</v>
      </c>
      <c r="C47" s="38" t="s">
        <v>30</v>
      </c>
      <c r="D47" s="39" t="str">
        <f>IF(Y49+Z49=0,"",CONCATENATE(Y49,":",Z49))</f>
        <v>3:2</v>
      </c>
      <c r="E47" s="39" t="str">
        <f>IF(Y51+Z51=0,"",CONCATENATE(Z51,":",Y51))</f>
        <v>2:3</v>
      </c>
      <c r="F47" s="40" t="str">
        <f>IF(Y46+Z46=0,"",CONCATENATE(Y46,":",Z46))</f>
        <v>3:0</v>
      </c>
      <c r="G47" s="41">
        <f>IF(AE46+AE49+AF51=0,"",AE46+AE49+AF51)</f>
        <v>5</v>
      </c>
      <c r="H47" s="40">
        <v>1</v>
      </c>
      <c r="J47" s="21" t="str">
        <f t="shared" si="60"/>
        <v>Pilař Jiří - Gombarčík Karel st.</v>
      </c>
      <c r="K47" s="21" t="str">
        <f t="shared" si="61"/>
        <v>0 : 3 (-2,-7,-6)</v>
      </c>
      <c r="M47" s="21" t="str">
        <f>CONCATENATE("2.st. ",úvod!$C$8," - ",M45)</f>
        <v>2.st. Dospělí-muži - Skupina G</v>
      </c>
      <c r="N47" s="21">
        <f>A48</f>
        <v>21</v>
      </c>
      <c r="O47" s="21" t="str">
        <f>IF($N47=0,"bye",VLOOKUP($N47,prezentace!$A$2:$C$268,2))</f>
        <v>Pilař Jiří</v>
      </c>
      <c r="P47" s="21" t="str">
        <f>IF($N47=0,"",VLOOKUP($N47,prezentace!$A$2:$D$268,4))</f>
        <v>Jaroměř - Josefov Sokol</v>
      </c>
      <c r="Q47" s="21">
        <f>A49</f>
        <v>6</v>
      </c>
      <c r="R47" s="21" t="str">
        <f>IF($Q47=0,"bye",VLOOKUP($Q47,prezentace!$A$2:$C$268,2))</f>
        <v>Gombarčík Karel st.</v>
      </c>
      <c r="S47" s="21" t="str">
        <f>IF($Q47=0,"",VLOOKUP($Q47,prezentace!$A$2:$D$268,4))</f>
        <v>Broumov Slovan</v>
      </c>
      <c r="T47" s="56" t="s">
        <v>800</v>
      </c>
      <c r="U47" s="57" t="s">
        <v>796</v>
      </c>
      <c r="V47" s="57" t="s">
        <v>799</v>
      </c>
      <c r="W47" s="57"/>
      <c r="X47" s="58"/>
      <c r="Y47" s="21">
        <f t="shared" si="62"/>
        <v>0</v>
      </c>
      <c r="Z47" s="21">
        <f t="shared" si="63"/>
        <v>3</v>
      </c>
      <c r="AA47" s="21">
        <f t="shared" si="64"/>
        <v>6</v>
      </c>
      <c r="AB47" s="21" t="str">
        <f>IF($AA47=0,"",VLOOKUP($AA47,prezentace!$A$2:$C$268,2))</f>
        <v>Gombarčík Karel st.</v>
      </c>
      <c r="AC47" s="21" t="str">
        <f t="shared" si="65"/>
        <v>3:0 (2,7,6)</v>
      </c>
      <c r="AD47" s="21" t="str">
        <f t="shared" si="66"/>
        <v>3:0 (2,7,6)</v>
      </c>
      <c r="AE47" s="21">
        <f t="shared" si="67"/>
        <v>1</v>
      </c>
      <c r="AF47" s="21">
        <f t="shared" si="68"/>
        <v>2</v>
      </c>
      <c r="AH47" s="21">
        <f t="shared" si="69"/>
        <v>-1</v>
      </c>
      <c r="AI47" s="21">
        <f t="shared" si="69"/>
        <v>-1</v>
      </c>
      <c r="AJ47" s="21">
        <f t="shared" si="69"/>
        <v>-1</v>
      </c>
      <c r="AK47" s="21">
        <f t="shared" si="69"/>
        <v>0</v>
      </c>
      <c r="AL47" s="21">
        <f t="shared" si="69"/>
        <v>0</v>
      </c>
      <c r="AN47" s="21" t="str">
        <f>CONCATENATE(AO47,AO48,AO49,AO50,)</f>
        <v>&lt;TR&gt;&lt;TD&gt;26&lt;TD width=200&gt;Svoboda Jiří (Jaroměř Jiskra)&lt;TD&gt;XXX&lt;TD&gt;3:2&lt;TD&gt;2:3&lt;TD&gt;3:0&lt;TD&gt;5&lt;TD&gt;1&lt;/TD&gt;&lt;/TR&gt;&lt;TR&gt;&lt;TD&gt;21&lt;TD width=200&gt;Pilař Jiří (Jaroměř - Josefov Sokol)&lt;TD&gt;2:3&lt;TD&gt;XXX&lt;TD&gt;0:3&lt;TD&gt;1:3&lt;TD&gt;3&lt;TD&gt;4&lt;/TD&gt;&lt;/TR&gt;&lt;TR&gt;&lt;TD&gt;6&lt;TD width=200&gt;Gombarčík Karel st. (Broumov Slovan)&lt;TD&gt;3:2&lt;TD&gt;3:0&lt;TD&gt;XXX&lt;TD&gt;1:3&lt;TD&gt;5&lt;TD&gt;2&lt;/TD&gt;&lt;/TR&gt;&lt;TR&gt;&lt;TD&gt;28&lt;TD width=200&gt;Prosa Stanislav (Česká Skalice Sokol)&lt;TD&gt;0:3&lt;TD&gt;3:1&lt;TD&gt;3:1&lt;TD&gt;XXX&lt;TD&gt;5&lt;TD&gt;3&lt;/TD&gt;&lt;/TR&gt;</v>
      </c>
      <c r="AO47" s="21" t="str">
        <f>CONCATENATE("&lt;TR&gt;&lt;TD&gt;",A47,"&lt;TD width=200&gt;",B47,"&lt;TD&gt;",C47,"&lt;TD&gt;",D47,"&lt;TD&gt;",E47,"&lt;TD&gt;",F47,"&lt;TD&gt;",G47,"&lt;TD&gt;",H47,"&lt;/TD&gt;&lt;/TR&gt;")</f>
        <v>&lt;TR&gt;&lt;TD&gt;26&lt;TD width=200&gt;Svoboda Jiří (Jaroměř Jiskra)&lt;TD&gt;XXX&lt;TD&gt;3:2&lt;TD&gt;2:3&lt;TD&gt;3:0&lt;TD&gt;5&lt;TD&gt;1&lt;/TD&gt;&lt;/TR&gt;</v>
      </c>
      <c r="AP47" s="21" t="str">
        <f>CONCATENATE("&lt;TR&gt;&lt;TD&gt;",J47,"&lt;TD&gt;",K47,"&lt;/TD&gt;&lt;/TR&gt;")</f>
        <v>&lt;TR&gt;&lt;TD&gt;Pilař Jiří - Gombarčík Karel st.&lt;TD&gt;0 : 3 (-2,-7,-6)&lt;/TD&gt;&lt;/TR&gt;</v>
      </c>
    </row>
    <row r="48" spans="1:42" ht="16.5" customHeight="1">
      <c r="A48" s="24">
        <v>21</v>
      </c>
      <c r="B48" s="30" t="str">
        <f>IF($A48="","",CONCATENATE(VLOOKUP($A48,prezentace!$A$2:$B$268,2)," (",VLOOKUP($A48,prezentace!$A$2:$E$269,4),")"))</f>
        <v>Pilař Jiří (Jaroměř - Josefov Sokol)</v>
      </c>
      <c r="C48" s="34" t="str">
        <f>IF(Y49+Z49=0,"",CONCATENATE(Z49,":",Y49))</f>
        <v>2:3</v>
      </c>
      <c r="D48" s="25" t="s">
        <v>30</v>
      </c>
      <c r="E48" s="25" t="str">
        <f>IF(Y47+Z47=0,"",CONCATENATE(Y47,":",Z47))</f>
        <v>0:3</v>
      </c>
      <c r="F48" s="26" t="str">
        <f>IF(Y50+Z50=0,"",CONCATENATE(Y50,":",Z50))</f>
        <v>1:3</v>
      </c>
      <c r="G48" s="32">
        <f>IF(AE47+AF49+AE50=0,"",AE47+AF49+AE50)</f>
        <v>3</v>
      </c>
      <c r="H48" s="26">
        <v>4</v>
      </c>
      <c r="J48" s="21" t="str">
        <f t="shared" si="60"/>
        <v>Prosa Stanislav - Gombarčík Karel st.</v>
      </c>
      <c r="K48" s="21" t="str">
        <f t="shared" si="61"/>
        <v>3 : 1 (7,9,-6,8)</v>
      </c>
      <c r="M48" s="21" t="str">
        <f>CONCATENATE("2.st. ",úvod!$C$8," - ",M45)</f>
        <v>2.st. Dospělí-muži - Skupina G</v>
      </c>
      <c r="N48" s="21">
        <f>A50</f>
        <v>28</v>
      </c>
      <c r="O48" s="21" t="str">
        <f>IF($N48=0,"bye",VLOOKUP($N48,prezentace!$A$2:$C$268,2))</f>
        <v>Prosa Stanislav</v>
      </c>
      <c r="P48" s="21" t="str">
        <f>IF($N48=0,"",VLOOKUP($N48,prezentace!$A$2:$D$268,4))</f>
        <v>Česká Skalice Sokol</v>
      </c>
      <c r="Q48" s="21">
        <f>A49</f>
        <v>6</v>
      </c>
      <c r="R48" s="21" t="str">
        <f>IF($Q48=0,"bye",VLOOKUP($Q48,prezentace!$A$2:$C$268,2))</f>
        <v>Gombarčík Karel st.</v>
      </c>
      <c r="S48" s="21" t="str">
        <f>IF($Q48=0,"",VLOOKUP($Q48,prezentace!$A$2:$D$268,4))</f>
        <v>Broumov Slovan</v>
      </c>
      <c r="T48" s="56" t="s">
        <v>803</v>
      </c>
      <c r="U48" s="57" t="s">
        <v>797</v>
      </c>
      <c r="V48" s="57" t="s">
        <v>799</v>
      </c>
      <c r="W48" s="57" t="s">
        <v>804</v>
      </c>
      <c r="X48" s="58"/>
      <c r="Y48" s="21">
        <f t="shared" si="62"/>
        <v>3</v>
      </c>
      <c r="Z48" s="21">
        <f t="shared" si="63"/>
        <v>1</v>
      </c>
      <c r="AA48" s="21">
        <f t="shared" si="64"/>
        <v>28</v>
      </c>
      <c r="AB48" s="21" t="str">
        <f>IF($AA48=0,"",VLOOKUP($AA48,prezentace!$A$2:$C$268,2))</f>
        <v>Prosa Stanislav</v>
      </c>
      <c r="AC48" s="21" t="str">
        <f t="shared" si="65"/>
        <v>3:1 (7,9,-6,8)</v>
      </c>
      <c r="AD48" s="21" t="str">
        <f t="shared" si="66"/>
        <v>3:1 (7,9,-6,8)</v>
      </c>
      <c r="AE48" s="21">
        <f t="shared" si="67"/>
        <v>2</v>
      </c>
      <c r="AF48" s="21">
        <f t="shared" si="68"/>
        <v>1</v>
      </c>
      <c r="AH48" s="21">
        <f t="shared" si="69"/>
        <v>1</v>
      </c>
      <c r="AI48" s="21">
        <f t="shared" si="69"/>
        <v>1</v>
      </c>
      <c r="AJ48" s="21">
        <f t="shared" si="69"/>
        <v>-1</v>
      </c>
      <c r="AK48" s="21">
        <f t="shared" si="69"/>
        <v>1</v>
      </c>
      <c r="AL48" s="21">
        <f t="shared" si="69"/>
        <v>0</v>
      </c>
      <c r="AN48" s="21" t="str">
        <f>CONCATENATE("&lt;/Table&gt;&lt;TD width=420&gt;&lt;Table&gt;")</f>
        <v>&lt;/Table&gt;&lt;TD width=420&gt;&lt;Table&gt;</v>
      </c>
      <c r="AO48" s="21" t="str">
        <f>CONCATENATE("&lt;TR&gt;&lt;TD&gt;",A48,"&lt;TD width=200&gt;",B48,"&lt;TD&gt;",C48,"&lt;TD&gt;",D48,"&lt;TD&gt;",E48,"&lt;TD&gt;",F48,"&lt;TD&gt;",G48,"&lt;TD&gt;",H48,"&lt;/TD&gt;&lt;/TR&gt;")</f>
        <v>&lt;TR&gt;&lt;TD&gt;21&lt;TD width=200&gt;Pilař Jiří (Jaroměř - Josefov Sokol)&lt;TD&gt;2:3&lt;TD&gt;XXX&lt;TD&gt;0:3&lt;TD&gt;1:3&lt;TD&gt;3&lt;TD&gt;4&lt;/TD&gt;&lt;/TR&gt;</v>
      </c>
      <c r="AP48" s="21" t="str">
        <f>CONCATENATE("&lt;TR&gt;&lt;TD&gt;",J48,"&lt;TD&gt;",K48,"&lt;/TD&gt;&lt;/TR&gt;")</f>
        <v>&lt;TR&gt;&lt;TD&gt;Prosa Stanislav - Gombarčík Karel st.&lt;TD&gt;3 : 1 (7,9,-6,8)&lt;/TD&gt;&lt;/TR&gt;</v>
      </c>
    </row>
    <row r="49" spans="1:42" ht="16.5" customHeight="1">
      <c r="A49" s="24">
        <v>6</v>
      </c>
      <c r="B49" s="30" t="str">
        <f>IF($A49="","",CONCATENATE(VLOOKUP($A49,prezentace!$A$2:$B$268,2)," (",VLOOKUP($A49,prezentace!$A$2:$E$269,4),")"))</f>
        <v>Gombarčík Karel st. (Broumov Slovan)</v>
      </c>
      <c r="C49" s="34" t="str">
        <f>IF(Y51+Z51=0,"",CONCATENATE(Y51,":",Z51))</f>
        <v>3:2</v>
      </c>
      <c r="D49" s="25" t="str">
        <f>IF(Y47+Z47=0,"",CONCATENATE(Z47,":",Y47))</f>
        <v>3:0</v>
      </c>
      <c r="E49" s="25" t="s">
        <v>30</v>
      </c>
      <c r="F49" s="26" t="str">
        <f>IF(Y48+Z48=0,"",CONCATENATE(Z48,":",Y48))</f>
        <v>1:3</v>
      </c>
      <c r="G49" s="32">
        <f>IF(AF47+AF48+AE51=0,"",AF47+AF48+AE51)</f>
        <v>5</v>
      </c>
      <c r="H49" s="26">
        <v>2</v>
      </c>
      <c r="J49" s="21" t="str">
        <f t="shared" si="60"/>
        <v>Svoboda Jiří - Pilař Jiří</v>
      </c>
      <c r="K49" s="21" t="str">
        <f t="shared" si="61"/>
        <v>3 : 2 (5,-9,8,-8,7)</v>
      </c>
      <c r="M49" s="21" t="str">
        <f>CONCATENATE("2.st. ",úvod!$C$8," - ",M45)</f>
        <v>2.st. Dospělí-muži - Skupina G</v>
      </c>
      <c r="N49" s="21">
        <f>A47</f>
        <v>26</v>
      </c>
      <c r="O49" s="21" t="str">
        <f>IF($N49=0,"bye",VLOOKUP($N49,prezentace!$A$2:$C$268,2))</f>
        <v>Svoboda Jiří</v>
      </c>
      <c r="P49" s="21" t="str">
        <f>IF($N49=0,"",VLOOKUP($N49,prezentace!$A$2:$D$268,4))</f>
        <v>Jaroměř Jiskra</v>
      </c>
      <c r="Q49" s="21">
        <f>A48</f>
        <v>21</v>
      </c>
      <c r="R49" s="21" t="str">
        <f>IF($Q49=0,"bye",VLOOKUP($Q49,prezentace!$A$2:$C$268,2))</f>
        <v>Pilař Jiří</v>
      </c>
      <c r="S49" s="21" t="str">
        <f>IF($Q49=0,"",VLOOKUP($Q49,prezentace!$A$2:$D$268,4))</f>
        <v>Jaroměř - Josefov Sokol</v>
      </c>
      <c r="T49" s="56" t="s">
        <v>808</v>
      </c>
      <c r="U49" s="57" t="s">
        <v>805</v>
      </c>
      <c r="V49" s="57" t="s">
        <v>804</v>
      </c>
      <c r="W49" s="57" t="s">
        <v>807</v>
      </c>
      <c r="X49" s="58" t="s">
        <v>803</v>
      </c>
      <c r="Y49" s="21">
        <f t="shared" si="62"/>
        <v>3</v>
      </c>
      <c r="Z49" s="21">
        <f t="shared" si="63"/>
        <v>2</v>
      </c>
      <c r="AA49" s="21">
        <f t="shared" si="64"/>
        <v>26</v>
      </c>
      <c r="AB49" s="21" t="str">
        <f>IF($AA49=0,"",VLOOKUP($AA49,prezentace!$A$2:$C$268,2))</f>
        <v>Svoboda Jiří</v>
      </c>
      <c r="AC49" s="21" t="str">
        <f t="shared" si="65"/>
        <v>3:2 (5,-9,8,-8,7)</v>
      </c>
      <c r="AD49" s="21" t="str">
        <f t="shared" si="66"/>
        <v>3:2 (5,-9,8,-8,7)</v>
      </c>
      <c r="AE49" s="21">
        <f t="shared" si="67"/>
        <v>2</v>
      </c>
      <c r="AF49" s="21">
        <f t="shared" si="68"/>
        <v>1</v>
      </c>
      <c r="AH49" s="21">
        <f t="shared" si="69"/>
        <v>1</v>
      </c>
      <c r="AI49" s="21">
        <f t="shared" si="69"/>
        <v>-1</v>
      </c>
      <c r="AJ49" s="21">
        <f t="shared" si="69"/>
        <v>1</v>
      </c>
      <c r="AK49" s="21">
        <f t="shared" si="69"/>
        <v>-1</v>
      </c>
      <c r="AL49" s="21">
        <f t="shared" si="69"/>
        <v>1</v>
      </c>
      <c r="AN49" s="21" t="str">
        <f>CONCATENATE(AP46,AP47,AP48,AP49,AP50,AP51,)</f>
        <v>&lt;TR&gt;&lt;TD width=250&gt;Svoboda Jiří - Prosa Stanislav&lt;TD&gt;3 : 0 (3,5,5)&lt;/TD&gt;&lt;/TR&gt;&lt;TR&gt;&lt;TD&gt;Pilař Jiří - Gombarčík Karel st.&lt;TD&gt;0 : 3 (-2,-7,-6)&lt;/TD&gt;&lt;/TR&gt;&lt;TR&gt;&lt;TD&gt;Prosa Stanislav - Gombarčík Karel st.&lt;TD&gt;3 : 1 (7,9,-6,8)&lt;/TD&gt;&lt;/TR&gt;&lt;TR&gt;&lt;TD&gt;Svoboda Jiří - Pilař Jiří&lt;TD&gt;3 : 2 (5,-9,8,-8,7)&lt;/TD&gt;&lt;/TR&gt;&lt;TR&gt;&lt;TD&gt;Pilař Jiří - Prosa Stanislav&lt;TD&gt;1 : 3 (9,-8,-10,-7)&lt;/TD&gt;&lt;/TR&gt;&lt;TR&gt;&lt;TD&gt;Gombarčík Karel st. - Svoboda Jiří&lt;TD&gt;3 : 2 (9,9,-3,-8,7)&lt;/TD&gt;&lt;/TR&gt;</v>
      </c>
      <c r="AO49" s="21" t="str">
        <f>CONCATENATE("&lt;TR&gt;&lt;TD&gt;",A49,"&lt;TD width=200&gt;",B49,"&lt;TD&gt;",C49,"&lt;TD&gt;",D49,"&lt;TD&gt;",E49,"&lt;TD&gt;",F49,"&lt;TD&gt;",G49,"&lt;TD&gt;",H49,"&lt;/TD&gt;&lt;/TR&gt;")</f>
        <v>&lt;TR&gt;&lt;TD&gt;6&lt;TD width=200&gt;Gombarčík Karel st. (Broumov Slovan)&lt;TD&gt;3:2&lt;TD&gt;3:0&lt;TD&gt;XXX&lt;TD&gt;1:3&lt;TD&gt;5&lt;TD&gt;2&lt;/TD&gt;&lt;/TR&gt;</v>
      </c>
      <c r="AP49" s="21" t="str">
        <f>CONCATENATE("&lt;TR&gt;&lt;TD&gt;",J49,"&lt;TD&gt;",K49,"&lt;/TD&gt;&lt;/TR&gt;")</f>
        <v>&lt;TR&gt;&lt;TD&gt;Svoboda Jiří - Pilař Jiří&lt;TD&gt;3 : 2 (5,-9,8,-8,7)&lt;/TD&gt;&lt;/TR&gt;</v>
      </c>
    </row>
    <row r="50" spans="1:42" ht="16.5" customHeight="1" thickBot="1">
      <c r="A50" s="27">
        <v>28</v>
      </c>
      <c r="B50" s="31" t="str">
        <f>IF($A50="","",CONCATENATE(VLOOKUP($A50,prezentace!$A$2:$B$268,2)," (",VLOOKUP($A50,prezentace!$A$2:$E$269,4),")"))</f>
        <v>Prosa Stanislav (Česká Skalice Sokol)</v>
      </c>
      <c r="C50" s="35" t="str">
        <f>IF(Y46+Z46=0,"",CONCATENATE(Z46,":",Y46))</f>
        <v>0:3</v>
      </c>
      <c r="D50" s="28" t="str">
        <f>IF(Y50+Z50=0,"",CONCATENATE(Z50,":",Y50))</f>
        <v>3:1</v>
      </c>
      <c r="E50" s="28" t="str">
        <f>IF(Y48+Z48=0,"",CONCATENATE(Y48,":",Z48))</f>
        <v>3:1</v>
      </c>
      <c r="F50" s="29" t="s">
        <v>30</v>
      </c>
      <c r="G50" s="33">
        <f>IF(AF46+AE48+AF50=0,"",AF46+AE48+AF50)</f>
        <v>5</v>
      </c>
      <c r="H50" s="29">
        <v>3</v>
      </c>
      <c r="J50" s="21" t="str">
        <f t="shared" si="60"/>
        <v>Pilař Jiří - Prosa Stanislav</v>
      </c>
      <c r="K50" s="21" t="str">
        <f t="shared" si="61"/>
        <v>1 : 3 (9,-8,-10,-7)</v>
      </c>
      <c r="M50" s="21" t="str">
        <f>CONCATENATE("2.st. ",úvod!$C$8," - ",M45)</f>
        <v>2.st. Dospělí-muži - Skupina G</v>
      </c>
      <c r="N50" s="21">
        <f>A48</f>
        <v>21</v>
      </c>
      <c r="O50" s="21" t="str">
        <f>IF($N50=0,"bye",VLOOKUP($N50,prezentace!$A$2:$C$268,2))</f>
        <v>Pilař Jiří</v>
      </c>
      <c r="P50" s="21" t="str">
        <f>IF($N50=0,"",VLOOKUP($N50,prezentace!$A$2:$D$268,4))</f>
        <v>Jaroměř - Josefov Sokol</v>
      </c>
      <c r="Q50" s="21">
        <f>A50</f>
        <v>28</v>
      </c>
      <c r="R50" s="21" t="str">
        <f>IF($Q50=0,"bye",VLOOKUP($Q50,prezentace!$A$2:$C$268,2))</f>
        <v>Prosa Stanislav</v>
      </c>
      <c r="S50" s="21" t="str">
        <f>IF($Q50=0,"",VLOOKUP($Q50,prezentace!$A$2:$D$268,4))</f>
        <v>Česká Skalice Sokol</v>
      </c>
      <c r="T50" s="56" t="s">
        <v>797</v>
      </c>
      <c r="U50" s="57" t="s">
        <v>807</v>
      </c>
      <c r="V50" s="57" t="s">
        <v>827</v>
      </c>
      <c r="W50" s="57" t="s">
        <v>796</v>
      </c>
      <c r="X50" s="58"/>
      <c r="Y50" s="21">
        <f t="shared" si="62"/>
        <v>1</v>
      </c>
      <c r="Z50" s="21">
        <f t="shared" si="63"/>
        <v>3</v>
      </c>
      <c r="AA50" s="21">
        <f t="shared" si="64"/>
        <v>28</v>
      </c>
      <c r="AB50" s="21" t="str">
        <f>IF($AA50=0,"",VLOOKUP($AA50,prezentace!$A$2:$C$268,2))</f>
        <v>Prosa Stanislav</v>
      </c>
      <c r="AC50" s="21" t="str">
        <f t="shared" si="65"/>
        <v>3:1 (-9,8,10,7)</v>
      </c>
      <c r="AD50" s="21" t="str">
        <f t="shared" si="66"/>
        <v>3:1 (-9,8,10,7)</v>
      </c>
      <c r="AE50" s="21">
        <f t="shared" si="67"/>
        <v>1</v>
      </c>
      <c r="AF50" s="21">
        <f t="shared" si="68"/>
        <v>2</v>
      </c>
      <c r="AH50" s="21">
        <f t="shared" si="69"/>
        <v>1</v>
      </c>
      <c r="AI50" s="21">
        <f t="shared" si="69"/>
        <v>-1</v>
      </c>
      <c r="AJ50" s="21">
        <f t="shared" si="69"/>
        <v>-1</v>
      </c>
      <c r="AK50" s="21">
        <f t="shared" si="69"/>
        <v>-1</v>
      </c>
      <c r="AL50" s="21">
        <f t="shared" si="69"/>
        <v>0</v>
      </c>
      <c r="AN50" s="21" t="str">
        <f>CONCATENATE("&lt;/Table&gt;&lt;/TD&gt;&lt;/TR&gt;&lt;/Table&gt;&lt;P&gt;")</f>
        <v>&lt;/Table&gt;&lt;/TD&gt;&lt;/TR&gt;&lt;/Table&gt;&lt;P&gt;</v>
      </c>
      <c r="AO50" s="21" t="str">
        <f>CONCATENATE("&lt;TR&gt;&lt;TD&gt;",A50,"&lt;TD width=200&gt;",B50,"&lt;TD&gt;",C50,"&lt;TD&gt;",D50,"&lt;TD&gt;",E50,"&lt;TD&gt;",F50,"&lt;TD&gt;",G50,"&lt;TD&gt;",H50,"&lt;/TD&gt;&lt;/TR&gt;")</f>
        <v>&lt;TR&gt;&lt;TD&gt;28&lt;TD width=200&gt;Prosa Stanislav (Česká Skalice Sokol)&lt;TD&gt;0:3&lt;TD&gt;3:1&lt;TD&gt;3:1&lt;TD&gt;XXX&lt;TD&gt;5&lt;TD&gt;3&lt;/TD&gt;&lt;/TR&gt;</v>
      </c>
      <c r="AP50" s="21" t="str">
        <f>CONCATENATE("&lt;TR&gt;&lt;TD&gt;",J50,"&lt;TD&gt;",K50,"&lt;/TD&gt;&lt;/TR&gt;")</f>
        <v>&lt;TR&gt;&lt;TD&gt;Pilař Jiří - Prosa Stanislav&lt;TD&gt;1 : 3 (9,-8,-10,-7)&lt;/TD&gt;&lt;/TR&gt;</v>
      </c>
    </row>
    <row r="51" spans="10:42" ht="16.5" customHeight="1" thickBot="1" thickTop="1">
      <c r="J51" s="21" t="str">
        <f t="shared" si="60"/>
        <v>Gombarčík Karel st. - Svoboda Jiří</v>
      </c>
      <c r="K51" s="21" t="str">
        <f t="shared" si="61"/>
        <v>3 : 2 (9,9,-3,-8,7)</v>
      </c>
      <c r="M51" s="21" t="str">
        <f>CONCATENATE("2.st. ",úvod!$C$8," - ",M45)</f>
        <v>2.st. Dospělí-muži - Skupina G</v>
      </c>
      <c r="N51" s="21">
        <f>A49</f>
        <v>6</v>
      </c>
      <c r="O51" s="21" t="str">
        <f>IF($N51=0,"bye",VLOOKUP($N51,prezentace!$A$2:$C$268,2))</f>
        <v>Gombarčík Karel st.</v>
      </c>
      <c r="P51" s="21" t="str">
        <f>IF($N51=0,"",VLOOKUP($N51,prezentace!$A$2:$D$268,4))</f>
        <v>Broumov Slovan</v>
      </c>
      <c r="Q51" s="21">
        <f>A47</f>
        <v>26</v>
      </c>
      <c r="R51" s="21" t="str">
        <f>IF($Q51=0,"bye",VLOOKUP($Q51,prezentace!$A$2:$C$268,2))</f>
        <v>Svoboda Jiří</v>
      </c>
      <c r="S51" s="21" t="str">
        <f>IF($Q51=0,"",VLOOKUP($Q51,prezentace!$A$2:$D$268,4))</f>
        <v>Jaroměř Jiskra</v>
      </c>
      <c r="T51" s="59" t="s">
        <v>797</v>
      </c>
      <c r="U51" s="60" t="s">
        <v>797</v>
      </c>
      <c r="V51" s="60" t="s">
        <v>798</v>
      </c>
      <c r="W51" s="60" t="s">
        <v>807</v>
      </c>
      <c r="X51" s="61" t="s">
        <v>803</v>
      </c>
      <c r="Y51" s="21">
        <f t="shared" si="62"/>
        <v>3</v>
      </c>
      <c r="Z51" s="21">
        <f t="shared" si="63"/>
        <v>2</v>
      </c>
      <c r="AA51" s="21">
        <f t="shared" si="64"/>
        <v>6</v>
      </c>
      <c r="AB51" s="21" t="str">
        <f>IF($AA51=0,"",VLOOKUP($AA51,prezentace!$A$2:$C$268,2))</f>
        <v>Gombarčík Karel st.</v>
      </c>
      <c r="AC51" s="21" t="str">
        <f t="shared" si="65"/>
        <v>3:2 (9,9,-3,-8,7)</v>
      </c>
      <c r="AD51" s="21" t="str">
        <f t="shared" si="66"/>
        <v>3:2 (9,9,-3,-8,7)</v>
      </c>
      <c r="AE51" s="21">
        <f t="shared" si="67"/>
        <v>2</v>
      </c>
      <c r="AF51" s="21">
        <f t="shared" si="68"/>
        <v>1</v>
      </c>
      <c r="AH51" s="21">
        <f t="shared" si="69"/>
        <v>1</v>
      </c>
      <c r="AI51" s="21">
        <f t="shared" si="69"/>
        <v>1</v>
      </c>
      <c r="AJ51" s="21">
        <f t="shared" si="69"/>
        <v>-1</v>
      </c>
      <c r="AK51" s="21">
        <f t="shared" si="69"/>
        <v>-1</v>
      </c>
      <c r="AL51" s="21">
        <f t="shared" si="69"/>
        <v>1</v>
      </c>
      <c r="AP51" s="21" t="str">
        <f>CONCATENATE("&lt;TR&gt;&lt;TD&gt;",J51,"&lt;TD&gt;",K51,"&lt;/TD&gt;&lt;/TR&gt;")</f>
        <v>&lt;TR&gt;&lt;TD&gt;Gombarčík Karel st. - Svoboda Jiří&lt;TD&gt;3 : 2 (9,9,-3,-8,7)&lt;/TD&gt;&lt;/TR&gt;</v>
      </c>
    </row>
    <row r="52" spans="13:40" ht="16.5" customHeight="1" thickBot="1" thickTop="1">
      <c r="M52" s="22" t="str">
        <f>B53</f>
        <v>Skupina H</v>
      </c>
      <c r="N52" s="22" t="s">
        <v>0</v>
      </c>
      <c r="O52" s="22" t="s">
        <v>1</v>
      </c>
      <c r="P52" s="22" t="s">
        <v>2</v>
      </c>
      <c r="Q52" s="22" t="s">
        <v>0</v>
      </c>
      <c r="R52" s="22" t="s">
        <v>3</v>
      </c>
      <c r="S52" s="22" t="s">
        <v>2</v>
      </c>
      <c r="T52" s="23" t="s">
        <v>4</v>
      </c>
      <c r="U52" s="23" t="s">
        <v>5</v>
      </c>
      <c r="V52" s="23" t="s">
        <v>6</v>
      </c>
      <c r="W52" s="23" t="s">
        <v>7</v>
      </c>
      <c r="X52" s="23" t="s">
        <v>8</v>
      </c>
      <c r="Y52" s="22" t="s">
        <v>9</v>
      </c>
      <c r="Z52" s="22" t="s">
        <v>10</v>
      </c>
      <c r="AA52" s="22" t="s">
        <v>11</v>
      </c>
      <c r="AN52" s="21" t="s">
        <v>16</v>
      </c>
    </row>
    <row r="53" spans="1:42" ht="16.5" customHeight="1" thickBot="1" thickTop="1">
      <c r="A53" s="42"/>
      <c r="B53" s="43" t="s">
        <v>25</v>
      </c>
      <c r="C53" s="44">
        <v>1</v>
      </c>
      <c r="D53" s="45">
        <v>2</v>
      </c>
      <c r="E53" s="45">
        <v>3</v>
      </c>
      <c r="F53" s="46">
        <v>4</v>
      </c>
      <c r="G53" s="47" t="s">
        <v>14</v>
      </c>
      <c r="H53" s="46" t="s">
        <v>15</v>
      </c>
      <c r="J53" s="21" t="str">
        <f aca="true" t="shared" si="70" ref="J53:J58">CONCATENATE(O53," - ",R53)</f>
        <v>bye - bye</v>
      </c>
      <c r="K53" s="21">
        <f aca="true" t="shared" si="71" ref="K53:K58">IF(SUM(Y53:Z53)=0,AD53,CONCATENATE(Y53," : ",Z53," (",T53,",",U53,",",V53,IF(Y53+Z53&gt;3,",",""),W53,IF(Y53+Z53&gt;4,",",""),X53,")"))</f>
      </c>
      <c r="M53" s="21" t="str">
        <f>CONCATENATE("2.st. ",úvod!$C$8," - ",M52)</f>
        <v>2.st. Dospělí-muži - Skupina H</v>
      </c>
      <c r="N53" s="21">
        <f>A54</f>
        <v>0</v>
      </c>
      <c r="O53" s="21" t="str">
        <f>IF($N53=0,"bye",VLOOKUP($N53,prezentace!$A$2:$C$268,2))</f>
        <v>bye</v>
      </c>
      <c r="P53" s="21">
        <f>IF($N53=0,"",VLOOKUP($N53,prezentace!$A$2:$D$268,4))</f>
      </c>
      <c r="Q53" s="21">
        <f>A57</f>
        <v>0</v>
      </c>
      <c r="R53" s="21" t="str">
        <f>IF($Q53=0,"bye",VLOOKUP($Q53,prezentace!$A$2:$C$268,2))</f>
        <v>bye</v>
      </c>
      <c r="S53" s="21">
        <f>IF($Q53=0,"",VLOOKUP($Q53,prezentace!$A$2:$D$268,4))</f>
      </c>
      <c r="T53" s="53"/>
      <c r="U53" s="54"/>
      <c r="V53" s="54"/>
      <c r="W53" s="54"/>
      <c r="X53" s="55"/>
      <c r="Y53" s="21">
        <f aca="true" t="shared" si="72" ref="Y53:Y58">COUNTIF(AH53:AL53,"&gt;0")</f>
        <v>0</v>
      </c>
      <c r="Z53" s="21">
        <f aca="true" t="shared" si="73" ref="Z53:Z58">COUNTIF(AH53:AL53,"&lt;0")</f>
        <v>0</v>
      </c>
      <c r="AA53" s="21">
        <f aca="true" t="shared" si="74" ref="AA53:AA58">IF(Y53=Z53,0,IF(Y53&gt;Z53,N53,Q53))</f>
        <v>0</v>
      </c>
      <c r="AB53" s="21">
        <f>IF($AA53=0,"",VLOOKUP($AA53,prezentace!$A$2:$C$268,2))</f>
      </c>
      <c r="AC53" s="21">
        <f aca="true" t="shared" si="75" ref="AC53:AC58">IF(Y53=Z53,"",IF(Y53&gt;Z53,CONCATENATE(Y53,":",Z53," (",T53,",",U53,",",V53,IF(SUM(Y53:Z53)&gt;3,",",""),W53,IF(SUM(Y53:Z53)&gt;4,",",""),X53,")"),CONCATENATE(Z53,":",Y53," (",-T53,",",-U53,",",-V53,IF(SUM(Y53:Z53)&gt;3,CONCATENATE(",",-W53),""),IF(SUM(Y53:Z53)&gt;4,CONCATENATE(",",-X53),""),")")))</f>
      </c>
      <c r="AD53" s="21">
        <f aca="true" t="shared" si="76" ref="AD53:AD58">IF(SUM(Y53:Z53)=0,"",AC53)</f>
      </c>
      <c r="AE53" s="21">
        <f aca="true" t="shared" si="77" ref="AE53:AE58">IF(T53="",0,IF(Y53&gt;Z53,2,1))</f>
        <v>0</v>
      </c>
      <c r="AF53" s="21">
        <f aca="true" t="shared" si="78" ref="AF53:AF58">IF(T53="",0,IF(Z53&gt;Y53,2,1))</f>
        <v>0</v>
      </c>
      <c r="AH53" s="21">
        <f aca="true" t="shared" si="79" ref="AH53:AL58">IF(T53="",0,IF(MID(T53,1,1)="-",-1,1))</f>
        <v>0</v>
      </c>
      <c r="AI53" s="21">
        <f t="shared" si="79"/>
        <v>0</v>
      </c>
      <c r="AJ53" s="21">
        <f t="shared" si="79"/>
        <v>0</v>
      </c>
      <c r="AK53" s="21">
        <f t="shared" si="79"/>
        <v>0</v>
      </c>
      <c r="AL53" s="21">
        <f t="shared" si="79"/>
        <v>0</v>
      </c>
      <c r="AN53" s="21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P53" s="21" t="str">
        <f>CONCATENATE("&lt;TR&gt;&lt;TD width=250&gt;",J53,"&lt;TD&gt;",K53,"&lt;/TD&gt;&lt;/TR&gt;")</f>
        <v>&lt;TR&gt;&lt;TD width=250&gt;bye - bye&lt;TD&gt;&lt;/TD&gt;&lt;/TR&gt;</v>
      </c>
    </row>
    <row r="54" spans="1:42" ht="16.5" customHeight="1" thickTop="1">
      <c r="A54" s="36"/>
      <c r="B54" s="37">
        <f>IF($A54="","",CONCATENATE(VLOOKUP($A54,prezentace!$A$2:$B$268,2)," (",VLOOKUP($A54,prezentace!$A$2:$E$269,4),")"))</f>
      </c>
      <c r="C54" s="38" t="s">
        <v>30</v>
      </c>
      <c r="D54" s="39">
        <f>IF(Y56+Z56=0,"",CONCATENATE(Y56,":",Z56))</f>
      </c>
      <c r="E54" s="39">
        <f>IF(Y58+Z58=0,"",CONCATENATE(Z58,":",Y58))</f>
      </c>
      <c r="F54" s="40">
        <f>IF(Y53+Z53=0,"",CONCATENATE(Y53,":",Z53))</f>
      </c>
      <c r="G54" s="41">
        <f>IF(AE53+AE56+AF58=0,"",AE53+AE56+AF58)</f>
      </c>
      <c r="H54" s="40"/>
      <c r="J54" s="21" t="str">
        <f t="shared" si="70"/>
        <v>bye - bye</v>
      </c>
      <c r="K54" s="21">
        <f t="shared" si="71"/>
      </c>
      <c r="M54" s="21" t="str">
        <f>CONCATENATE("2.st. ",úvod!$C$8," - ",M52)</f>
        <v>2.st. Dospělí-muži - Skupina H</v>
      </c>
      <c r="N54" s="21">
        <f>A55</f>
        <v>0</v>
      </c>
      <c r="O54" s="21" t="str">
        <f>IF($N54=0,"bye",VLOOKUP($N54,prezentace!$A$2:$C$268,2))</f>
        <v>bye</v>
      </c>
      <c r="P54" s="21">
        <f>IF($N54=0,"",VLOOKUP($N54,prezentace!$A$2:$D$268,4))</f>
      </c>
      <c r="Q54" s="21">
        <f>A56</f>
        <v>0</v>
      </c>
      <c r="R54" s="21" t="str">
        <f>IF($Q54=0,"bye",VLOOKUP($Q54,prezentace!$A$2:$C$268,2))</f>
        <v>bye</v>
      </c>
      <c r="S54" s="21">
        <f>IF($Q54=0,"",VLOOKUP($Q54,prezentace!$A$2:$D$268,4))</f>
      </c>
      <c r="T54" s="56"/>
      <c r="U54" s="57"/>
      <c r="V54" s="57"/>
      <c r="W54" s="57"/>
      <c r="X54" s="58"/>
      <c r="Y54" s="21">
        <f t="shared" si="72"/>
        <v>0</v>
      </c>
      <c r="Z54" s="21">
        <f t="shared" si="73"/>
        <v>0</v>
      </c>
      <c r="AA54" s="21">
        <f t="shared" si="74"/>
        <v>0</v>
      </c>
      <c r="AB54" s="21">
        <f>IF($AA54=0,"",VLOOKUP($AA54,prezentace!$A$2:$C$268,2))</f>
      </c>
      <c r="AC54" s="21">
        <f t="shared" si="75"/>
      </c>
      <c r="AD54" s="21">
        <f t="shared" si="76"/>
      </c>
      <c r="AE54" s="21">
        <f t="shared" si="77"/>
        <v>0</v>
      </c>
      <c r="AF54" s="21">
        <f t="shared" si="78"/>
        <v>0</v>
      </c>
      <c r="AH54" s="21">
        <f t="shared" si="79"/>
        <v>0</v>
      </c>
      <c r="AI54" s="21">
        <f t="shared" si="79"/>
        <v>0</v>
      </c>
      <c r="AJ54" s="21">
        <f t="shared" si="79"/>
        <v>0</v>
      </c>
      <c r="AK54" s="21">
        <f t="shared" si="79"/>
        <v>0</v>
      </c>
      <c r="AL54" s="21">
        <f t="shared" si="79"/>
        <v>0</v>
      </c>
      <c r="AN54" s="21" t="str">
        <f>CONCATENATE(AO54,AO55,AO56,AO57,)</f>
        <v>&lt;TR&gt;&lt;TD&gt;&lt;TD width=200&gt;&lt;TD&gt;XXX&lt;TD&gt;&lt;TD&gt;&lt;TD&gt;&lt;TD&gt;&lt;TD&gt;&lt;/TD&gt;&lt;/TR&gt;&lt;TR&gt;&lt;TD&gt;&lt;TD width=200&gt;&lt;TD&gt;&lt;TD&gt;XXX&lt;TD&gt;&lt;TD&gt;&lt;TD&gt;&lt;TD&gt;&lt;/TD&gt;&lt;/TR&gt;&lt;TR&gt;&lt;TD&gt;&lt;TD width=200&gt;&lt;TD&gt;&lt;TD&gt;&lt;TD&gt;XXX&lt;TD&gt;&lt;TD&gt;&lt;TD&gt;&lt;/TD&gt;&lt;/TR&gt;&lt;TR&gt;&lt;TD&gt;&lt;TD width=200&gt;&lt;TD&gt;&lt;TD&gt;&lt;TD&gt;&lt;TD&gt;XXX&lt;TD&gt;&lt;TD&gt;&lt;/TD&gt;&lt;/TR&gt;</v>
      </c>
      <c r="AO54" s="21" t="str">
        <f>CONCATENATE("&lt;TR&gt;&lt;TD&gt;",A54,"&lt;TD width=200&gt;",B54,"&lt;TD&gt;",C54,"&lt;TD&gt;",D54,"&lt;TD&gt;",E54,"&lt;TD&gt;",F54,"&lt;TD&gt;",G54,"&lt;TD&gt;",H54,"&lt;/TD&gt;&lt;/TR&gt;")</f>
        <v>&lt;TR&gt;&lt;TD&gt;&lt;TD width=200&gt;&lt;TD&gt;XXX&lt;TD&gt;&lt;TD&gt;&lt;TD&gt;&lt;TD&gt;&lt;TD&gt;&lt;/TD&gt;&lt;/TR&gt;</v>
      </c>
      <c r="AP54" s="21" t="str">
        <f>CONCATENATE("&lt;TR&gt;&lt;TD&gt;",J54,"&lt;TD&gt;",K54,"&lt;/TD&gt;&lt;/TR&gt;")</f>
        <v>&lt;TR&gt;&lt;TD&gt;bye - bye&lt;TD&gt;&lt;/TD&gt;&lt;/TR&gt;</v>
      </c>
    </row>
    <row r="55" spans="1:42" ht="16.5" customHeight="1">
      <c r="A55" s="24"/>
      <c r="B55" s="30">
        <f>IF($A55="","",CONCATENATE(VLOOKUP($A55,prezentace!$A$2:$B$268,2)," (",VLOOKUP($A55,prezentace!$A$2:$E$269,4),")"))</f>
      </c>
      <c r="C55" s="34">
        <f>IF(Y56+Z56=0,"",CONCATENATE(Z56,":",Y56))</f>
      </c>
      <c r="D55" s="25" t="s">
        <v>30</v>
      </c>
      <c r="E55" s="25">
        <f>IF(Y54+Z54=0,"",CONCATENATE(Y54,":",Z54))</f>
      </c>
      <c r="F55" s="26">
        <f>IF(Y57+Z57=0,"",CONCATENATE(Y57,":",Z57))</f>
      </c>
      <c r="G55" s="32">
        <f>IF(AE54+AF56+AE57=0,"",AE54+AF56+AE57)</f>
      </c>
      <c r="H55" s="26"/>
      <c r="J55" s="21" t="str">
        <f t="shared" si="70"/>
        <v>bye - bye</v>
      </c>
      <c r="K55" s="21">
        <f t="shared" si="71"/>
      </c>
      <c r="M55" s="21" t="str">
        <f>CONCATENATE("2.st. ",úvod!$C$8," - ",M52)</f>
        <v>2.st. Dospělí-muži - Skupina H</v>
      </c>
      <c r="N55" s="21">
        <f>A57</f>
        <v>0</v>
      </c>
      <c r="O55" s="21" t="str">
        <f>IF($N55=0,"bye",VLOOKUP($N55,prezentace!$A$2:$C$268,2))</f>
        <v>bye</v>
      </c>
      <c r="P55" s="21">
        <f>IF($N55=0,"",VLOOKUP($N55,prezentace!$A$2:$D$268,4))</f>
      </c>
      <c r="Q55" s="21">
        <f>A56</f>
        <v>0</v>
      </c>
      <c r="R55" s="21" t="str">
        <f>IF($Q55=0,"bye",VLOOKUP($Q55,prezentace!$A$2:$C$268,2))</f>
        <v>bye</v>
      </c>
      <c r="S55" s="21">
        <f>IF($Q55=0,"",VLOOKUP($Q55,prezentace!$A$2:$D$268,4))</f>
      </c>
      <c r="T55" s="56"/>
      <c r="U55" s="57"/>
      <c r="V55" s="57"/>
      <c r="W55" s="57"/>
      <c r="X55" s="58"/>
      <c r="Y55" s="21">
        <f t="shared" si="72"/>
        <v>0</v>
      </c>
      <c r="Z55" s="21">
        <f t="shared" si="73"/>
        <v>0</v>
      </c>
      <c r="AA55" s="21">
        <f t="shared" si="74"/>
        <v>0</v>
      </c>
      <c r="AB55" s="21">
        <f>IF($AA55=0,"",VLOOKUP($AA55,prezentace!$A$2:$C$268,2))</f>
      </c>
      <c r="AC55" s="21">
        <f t="shared" si="75"/>
      </c>
      <c r="AD55" s="21">
        <f t="shared" si="76"/>
      </c>
      <c r="AE55" s="21">
        <f t="shared" si="77"/>
        <v>0</v>
      </c>
      <c r="AF55" s="21">
        <f t="shared" si="78"/>
        <v>0</v>
      </c>
      <c r="AH55" s="21">
        <f t="shared" si="79"/>
        <v>0</v>
      </c>
      <c r="AI55" s="21">
        <f t="shared" si="79"/>
        <v>0</v>
      </c>
      <c r="AJ55" s="21">
        <f t="shared" si="79"/>
        <v>0</v>
      </c>
      <c r="AK55" s="21">
        <f t="shared" si="79"/>
        <v>0</v>
      </c>
      <c r="AL55" s="21">
        <f t="shared" si="79"/>
        <v>0</v>
      </c>
      <c r="AN55" s="21" t="str">
        <f>CONCATENATE("&lt;/Table&gt;&lt;TD width=420&gt;&lt;Table&gt;")</f>
        <v>&lt;/Table&gt;&lt;TD width=420&gt;&lt;Table&gt;</v>
      </c>
      <c r="AO55" s="21" t="str">
        <f>CONCATENATE("&lt;TR&gt;&lt;TD&gt;",A55,"&lt;TD width=200&gt;",B55,"&lt;TD&gt;",C55,"&lt;TD&gt;",D55,"&lt;TD&gt;",E55,"&lt;TD&gt;",F55,"&lt;TD&gt;",G55,"&lt;TD&gt;",H55,"&lt;/TD&gt;&lt;/TR&gt;")</f>
        <v>&lt;TR&gt;&lt;TD&gt;&lt;TD width=200&gt;&lt;TD&gt;&lt;TD&gt;XXX&lt;TD&gt;&lt;TD&gt;&lt;TD&gt;&lt;TD&gt;&lt;/TD&gt;&lt;/TR&gt;</v>
      </c>
      <c r="AP55" s="21" t="str">
        <f>CONCATENATE("&lt;TR&gt;&lt;TD&gt;",J55,"&lt;TD&gt;",K55,"&lt;/TD&gt;&lt;/TR&gt;")</f>
        <v>&lt;TR&gt;&lt;TD&gt;bye - bye&lt;TD&gt;&lt;/TD&gt;&lt;/TR&gt;</v>
      </c>
    </row>
    <row r="56" spans="1:42" ht="16.5" customHeight="1">
      <c r="A56" s="24"/>
      <c r="B56" s="30">
        <f>IF($A56="","",CONCATENATE(VLOOKUP($A56,prezentace!$A$2:$B$268,2)," (",VLOOKUP($A56,prezentace!$A$2:$E$269,4),")"))</f>
      </c>
      <c r="C56" s="34">
        <f>IF(Y58+Z58=0,"",CONCATENATE(Y58,":",Z58))</f>
      </c>
      <c r="D56" s="25">
        <f>IF(Y54+Z54=0,"",CONCATENATE(Z54,":",Y54))</f>
      </c>
      <c r="E56" s="25" t="s">
        <v>30</v>
      </c>
      <c r="F56" s="26">
        <f>IF(Y55+Z55=0,"",CONCATENATE(Z55,":",Y55))</f>
      </c>
      <c r="G56" s="32">
        <f>IF(AF54+AF55+AE58=0,"",AF54+AF55+AE58)</f>
      </c>
      <c r="H56" s="26"/>
      <c r="J56" s="21" t="str">
        <f t="shared" si="70"/>
        <v>bye - bye</v>
      </c>
      <c r="K56" s="21">
        <f t="shared" si="71"/>
      </c>
      <c r="M56" s="21" t="str">
        <f>CONCATENATE("2.st. ",úvod!$C$8," - ",M52)</f>
        <v>2.st. Dospělí-muži - Skupina H</v>
      </c>
      <c r="N56" s="21">
        <f>A54</f>
        <v>0</v>
      </c>
      <c r="O56" s="21" t="str">
        <f>IF($N56=0,"bye",VLOOKUP($N56,prezentace!$A$2:$C$268,2))</f>
        <v>bye</v>
      </c>
      <c r="P56" s="21">
        <f>IF($N56=0,"",VLOOKUP($N56,prezentace!$A$2:$D$268,4))</f>
      </c>
      <c r="Q56" s="21">
        <f>A55</f>
        <v>0</v>
      </c>
      <c r="R56" s="21" t="str">
        <f>IF($Q56=0,"bye",VLOOKUP($Q56,prezentace!$A$2:$C$268,2))</f>
        <v>bye</v>
      </c>
      <c r="S56" s="21">
        <f>IF($Q56=0,"",VLOOKUP($Q56,prezentace!$A$2:$D$268,4))</f>
      </c>
      <c r="T56" s="56"/>
      <c r="U56" s="57"/>
      <c r="V56" s="57"/>
      <c r="W56" s="57"/>
      <c r="X56" s="58"/>
      <c r="Y56" s="21">
        <f t="shared" si="72"/>
        <v>0</v>
      </c>
      <c r="Z56" s="21">
        <f t="shared" si="73"/>
        <v>0</v>
      </c>
      <c r="AA56" s="21">
        <f t="shared" si="74"/>
        <v>0</v>
      </c>
      <c r="AB56" s="21">
        <f>IF($AA56=0,"",VLOOKUP($AA56,prezentace!$A$2:$C$268,2))</f>
      </c>
      <c r="AC56" s="21">
        <f t="shared" si="75"/>
      </c>
      <c r="AD56" s="21">
        <f t="shared" si="76"/>
      </c>
      <c r="AE56" s="21">
        <f t="shared" si="77"/>
        <v>0</v>
      </c>
      <c r="AF56" s="21">
        <f t="shared" si="78"/>
        <v>0</v>
      </c>
      <c r="AH56" s="21">
        <f t="shared" si="79"/>
        <v>0</v>
      </c>
      <c r="AI56" s="21">
        <f t="shared" si="79"/>
        <v>0</v>
      </c>
      <c r="AJ56" s="21">
        <f t="shared" si="79"/>
        <v>0</v>
      </c>
      <c r="AK56" s="21">
        <f t="shared" si="79"/>
        <v>0</v>
      </c>
      <c r="AL56" s="21">
        <f t="shared" si="79"/>
        <v>0</v>
      </c>
      <c r="AN56" s="21" t="str">
        <f>CONCATENATE(AP53,AP54,AP55,AP56,AP57,AP58,)</f>
        <v>&lt;TR&gt;&lt;TD width=250&gt;bye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bye&lt;TD&gt;&lt;/TD&gt;&lt;/TR&gt;&lt;TR&gt;&lt;TD&gt;bye - bye&lt;TD&gt;&lt;/TD&gt;&lt;/TR&gt;</v>
      </c>
      <c r="AO56" s="21" t="str">
        <f>CONCATENATE("&lt;TR&gt;&lt;TD&gt;",A56,"&lt;TD width=200&gt;",B56,"&lt;TD&gt;",C56,"&lt;TD&gt;",D56,"&lt;TD&gt;",E56,"&lt;TD&gt;",F56,"&lt;TD&gt;",G56,"&lt;TD&gt;",H56,"&lt;/TD&gt;&lt;/TR&gt;")</f>
        <v>&lt;TR&gt;&lt;TD&gt;&lt;TD width=200&gt;&lt;TD&gt;&lt;TD&gt;&lt;TD&gt;XXX&lt;TD&gt;&lt;TD&gt;&lt;TD&gt;&lt;/TD&gt;&lt;/TR&gt;</v>
      </c>
      <c r="AP56" s="21" t="str">
        <f>CONCATENATE("&lt;TR&gt;&lt;TD&gt;",J56,"&lt;TD&gt;",K56,"&lt;/TD&gt;&lt;/TR&gt;")</f>
        <v>&lt;TR&gt;&lt;TD&gt;bye - bye&lt;TD&gt;&lt;/TD&gt;&lt;/TR&gt;</v>
      </c>
    </row>
    <row r="57" spans="1:42" ht="16.5" customHeight="1" thickBot="1">
      <c r="A57" s="27"/>
      <c r="B57" s="31">
        <f>IF($A57="","",CONCATENATE(VLOOKUP($A57,prezentace!$A$2:$B$268,2)," (",VLOOKUP($A57,prezentace!$A$2:$E$269,4),")"))</f>
      </c>
      <c r="C57" s="35">
        <f>IF(Y53+Z53=0,"",CONCATENATE(Z53,":",Y53))</f>
      </c>
      <c r="D57" s="28">
        <f>IF(Y57+Z57=0,"",CONCATENATE(Z57,":",Y57))</f>
      </c>
      <c r="E57" s="28">
        <f>IF(Y55+Z55=0,"",CONCATENATE(Y55,":",Z55))</f>
      </c>
      <c r="F57" s="29" t="s">
        <v>30</v>
      </c>
      <c r="G57" s="33">
        <f>IF(AF53+AE55+AF57=0,"",AF53+AE55+AF57)</f>
      </c>
      <c r="H57" s="29"/>
      <c r="J57" s="21" t="str">
        <f t="shared" si="70"/>
        <v>bye - bye</v>
      </c>
      <c r="K57" s="21">
        <f t="shared" si="71"/>
      </c>
      <c r="M57" s="21" t="str">
        <f>CONCATENATE("2.st. ",úvod!$C$8," - ",M52)</f>
        <v>2.st. Dospělí-muži - Skupina H</v>
      </c>
      <c r="N57" s="21">
        <f>A55</f>
        <v>0</v>
      </c>
      <c r="O57" s="21" t="str">
        <f>IF($N57=0,"bye",VLOOKUP($N57,prezentace!$A$2:$C$268,2))</f>
        <v>bye</v>
      </c>
      <c r="P57" s="21">
        <f>IF($N57=0,"",VLOOKUP($N57,prezentace!$A$2:$D$268,4))</f>
      </c>
      <c r="Q57" s="21">
        <f>A57</f>
        <v>0</v>
      </c>
      <c r="R57" s="21" t="str">
        <f>IF($Q57=0,"bye",VLOOKUP($Q57,prezentace!$A$2:$C$268,2))</f>
        <v>bye</v>
      </c>
      <c r="S57" s="21">
        <f>IF($Q57=0,"",VLOOKUP($Q57,prezentace!$A$2:$D$268,4))</f>
      </c>
      <c r="T57" s="56"/>
      <c r="U57" s="57"/>
      <c r="V57" s="57"/>
      <c r="W57" s="57"/>
      <c r="X57" s="58"/>
      <c r="Y57" s="21">
        <f t="shared" si="72"/>
        <v>0</v>
      </c>
      <c r="Z57" s="21">
        <f t="shared" si="73"/>
        <v>0</v>
      </c>
      <c r="AA57" s="21">
        <f t="shared" si="74"/>
        <v>0</v>
      </c>
      <c r="AB57" s="21">
        <f>IF($AA57=0,"",VLOOKUP($AA57,prezentace!$A$2:$C$268,2))</f>
      </c>
      <c r="AC57" s="21">
        <f t="shared" si="75"/>
      </c>
      <c r="AD57" s="21">
        <f t="shared" si="76"/>
      </c>
      <c r="AE57" s="21">
        <f t="shared" si="77"/>
        <v>0</v>
      </c>
      <c r="AF57" s="21">
        <f t="shared" si="78"/>
        <v>0</v>
      </c>
      <c r="AH57" s="21">
        <f t="shared" si="79"/>
        <v>0</v>
      </c>
      <c r="AI57" s="21">
        <f t="shared" si="79"/>
        <v>0</v>
      </c>
      <c r="AJ57" s="21">
        <f t="shared" si="79"/>
        <v>0</v>
      </c>
      <c r="AK57" s="21">
        <f t="shared" si="79"/>
        <v>0</v>
      </c>
      <c r="AL57" s="21">
        <f t="shared" si="79"/>
        <v>0</v>
      </c>
      <c r="AN57" s="21" t="str">
        <f>CONCATENATE("&lt;/Table&gt;&lt;/TD&gt;&lt;/TR&gt;&lt;/Table&gt;&lt;P&gt;")</f>
        <v>&lt;/Table&gt;&lt;/TD&gt;&lt;/TR&gt;&lt;/Table&gt;&lt;P&gt;</v>
      </c>
      <c r="AO57" s="21" t="str">
        <f>CONCATENATE("&lt;TR&gt;&lt;TD&gt;",A57,"&lt;TD width=200&gt;",B57,"&lt;TD&gt;",C57,"&lt;TD&gt;",D57,"&lt;TD&gt;",E57,"&lt;TD&gt;",F57,"&lt;TD&gt;",G57,"&lt;TD&gt;",H57,"&lt;/TD&gt;&lt;/TR&gt;")</f>
        <v>&lt;TR&gt;&lt;TD&gt;&lt;TD width=200&gt;&lt;TD&gt;&lt;TD&gt;&lt;TD&gt;&lt;TD&gt;XXX&lt;TD&gt;&lt;TD&gt;&lt;/TD&gt;&lt;/TR&gt;</v>
      </c>
      <c r="AP57" s="21" t="str">
        <f>CONCATENATE("&lt;TR&gt;&lt;TD&gt;",J57,"&lt;TD&gt;",K57,"&lt;/TD&gt;&lt;/TR&gt;")</f>
        <v>&lt;TR&gt;&lt;TD&gt;bye - bye&lt;TD&gt;&lt;/TD&gt;&lt;/TR&gt;</v>
      </c>
    </row>
    <row r="58" spans="10:42" ht="16.5" customHeight="1" thickBot="1" thickTop="1">
      <c r="J58" s="21" t="str">
        <f t="shared" si="70"/>
        <v>bye - bye</v>
      </c>
      <c r="K58" s="21">
        <f t="shared" si="71"/>
      </c>
      <c r="M58" s="21" t="str">
        <f>CONCATENATE("2.st. ",úvod!$C$8," - ",M52)</f>
        <v>2.st. Dospělí-muži - Skupina H</v>
      </c>
      <c r="N58" s="21">
        <f>A56</f>
        <v>0</v>
      </c>
      <c r="O58" s="21" t="str">
        <f>IF($N58=0,"bye",VLOOKUP($N58,prezentace!$A$2:$C$268,2))</f>
        <v>bye</v>
      </c>
      <c r="P58" s="21">
        <f>IF($N58=0,"",VLOOKUP($N58,prezentace!$A$2:$D$268,4))</f>
      </c>
      <c r="Q58" s="21">
        <f>A54</f>
        <v>0</v>
      </c>
      <c r="R58" s="21" t="str">
        <f>IF($Q58=0,"bye",VLOOKUP($Q58,prezentace!$A$2:$C$268,2))</f>
        <v>bye</v>
      </c>
      <c r="S58" s="21">
        <f>IF($Q58=0,"",VLOOKUP($Q58,prezentace!$A$2:$D$268,4))</f>
      </c>
      <c r="T58" s="59"/>
      <c r="U58" s="60"/>
      <c r="V58" s="60"/>
      <c r="W58" s="60"/>
      <c r="X58" s="61"/>
      <c r="Y58" s="21">
        <f t="shared" si="72"/>
        <v>0</v>
      </c>
      <c r="Z58" s="21">
        <f t="shared" si="73"/>
        <v>0</v>
      </c>
      <c r="AA58" s="21">
        <f t="shared" si="74"/>
        <v>0</v>
      </c>
      <c r="AB58" s="21">
        <f>IF($AA58=0,"",VLOOKUP($AA58,prezentace!$A$2:$C$268,2))</f>
      </c>
      <c r="AC58" s="21">
        <f t="shared" si="75"/>
      </c>
      <c r="AD58" s="21">
        <f t="shared" si="76"/>
      </c>
      <c r="AE58" s="21">
        <f t="shared" si="77"/>
        <v>0</v>
      </c>
      <c r="AF58" s="21">
        <f t="shared" si="78"/>
        <v>0</v>
      </c>
      <c r="AH58" s="21">
        <f t="shared" si="79"/>
        <v>0</v>
      </c>
      <c r="AI58" s="21">
        <f t="shared" si="79"/>
        <v>0</v>
      </c>
      <c r="AJ58" s="21">
        <f t="shared" si="79"/>
        <v>0</v>
      </c>
      <c r="AK58" s="21">
        <f t="shared" si="79"/>
        <v>0</v>
      </c>
      <c r="AL58" s="21">
        <f t="shared" si="79"/>
        <v>0</v>
      </c>
      <c r="AP58" s="21" t="str">
        <f>CONCATENATE("&lt;TR&gt;&lt;TD&gt;",J58,"&lt;TD&gt;",K58,"&lt;/TD&gt;&lt;/TR&gt;")</f>
        <v>&lt;TR&gt;&lt;TD&gt;bye - bye&lt;TD&gt;&lt;/TD&gt;&lt;/TR&gt;</v>
      </c>
    </row>
    <row r="59" ht="15" customHeight="1" thickTop="1"/>
    <row r="60" ht="15" customHeight="1" thickBot="1"/>
    <row r="61" spans="1:28" ht="15" customHeight="1" thickBot="1" thickTop="1">
      <c r="A61" s="42"/>
      <c r="B61" s="43" t="s">
        <v>783</v>
      </c>
      <c r="C61" s="44">
        <v>1</v>
      </c>
      <c r="D61" s="45">
        <v>2</v>
      </c>
      <c r="E61" s="45">
        <v>3</v>
      </c>
      <c r="F61" s="46">
        <v>4</v>
      </c>
      <c r="G61" s="47" t="s">
        <v>14</v>
      </c>
      <c r="H61" s="46" t="s">
        <v>15</v>
      </c>
      <c r="J61" s="21" t="str">
        <f aca="true" t="shared" si="80" ref="J61:J66">CONCATENATE(O61," - ",R61)</f>
        <v>bye - bye</v>
      </c>
      <c r="K61" s="21">
        <f aca="true" t="shared" si="81" ref="K61:K66">IF(SUM(Y61:Z61)=0,AD61,CONCATENATE(Y61," : ",Z61," (",T61,",",U61,",",V61,IF(Y61+Z61&gt;3,",",""),W61,IF(Y61+Z61&gt;4,",",""),X61,")"))</f>
        <v>0</v>
      </c>
      <c r="M61" s="21" t="str">
        <f>CONCATENATE("2.st. ",úvod!$C$8," - ",M60)</f>
        <v>2.st. Dospělí-muži - </v>
      </c>
      <c r="N61" s="21">
        <f>A62</f>
        <v>0</v>
      </c>
      <c r="O61" s="21" t="str">
        <f>IF($N61=0,"bye",VLOOKUP($N61,prezentace!$A$2:$C$268,2))</f>
        <v>bye</v>
      </c>
      <c r="P61" s="21">
        <f>IF($N61=0,"",VLOOKUP($N61,prezentace!$A$2:$D$268,4))</f>
      </c>
      <c r="Q61" s="21">
        <f>A65</f>
        <v>0</v>
      </c>
      <c r="R61" s="21" t="str">
        <f>IF($Q61=0,"bye",VLOOKUP($Q61,prezentace!$A$2:$C$268,2))</f>
        <v>bye</v>
      </c>
      <c r="S61" s="21">
        <f>IF($Q61=0,"",VLOOKUP($Q61,prezentace!$A$2:$D$268,4))</f>
      </c>
      <c r="T61" s="53"/>
      <c r="U61" s="54"/>
      <c r="V61" s="54"/>
      <c r="W61" s="54"/>
      <c r="X61" s="55"/>
      <c r="Y61" s="21">
        <f aca="true" t="shared" si="82" ref="Y61:Y66">COUNTIF(AH61:AL61,"&gt;0")</f>
        <v>0</v>
      </c>
      <c r="Z61" s="21">
        <f aca="true" t="shared" si="83" ref="Z61:Z66">COUNTIF(AH61:AL61,"&lt;0")</f>
        <v>0</v>
      </c>
      <c r="AA61" s="21">
        <f aca="true" t="shared" si="84" ref="AA61:AA66">IF(Y61=Z61,0,IF(Y61&gt;Z61,N61,Q61))</f>
        <v>0</v>
      </c>
      <c r="AB61" s="21">
        <f>IF($AA61=0,"",VLOOKUP($AA61,prezentace!$A$2:$C$268,2))</f>
      </c>
    </row>
    <row r="62" spans="1:28" ht="15" customHeight="1" thickTop="1">
      <c r="A62" s="36"/>
      <c r="B62" s="37">
        <f>IF($A62="","",CONCATENATE(VLOOKUP($A62,prezentace!$A$2:$B$268,2)," (",VLOOKUP($A62,prezentace!$A$2:$E$269,4),")"))</f>
      </c>
      <c r="C62" s="38" t="s">
        <v>30</v>
      </c>
      <c r="D62" s="39">
        <f>IF(Y64+Z64=0,"",CONCATENATE(Y64,":",Z64))</f>
      </c>
      <c r="E62" s="39">
        <f>IF(Y66+Z66=0,"",CONCATENATE(Z66,":",Y66))</f>
      </c>
      <c r="F62" s="40">
        <f>IF(Y61+Z61=0,"",CONCATENATE(Y61,":",Z61))</f>
      </c>
      <c r="G62" s="41">
        <f>IF(AE61+AE64+AF66=0,"",AE61+AE64+AF66)</f>
      </c>
      <c r="H62" s="40"/>
      <c r="J62" s="21" t="str">
        <f t="shared" si="80"/>
        <v>bye - bye</v>
      </c>
      <c r="K62" s="21">
        <f t="shared" si="81"/>
        <v>0</v>
      </c>
      <c r="M62" s="21" t="str">
        <f>CONCATENATE("2.st. ",úvod!$C$8," - ",M60)</f>
        <v>2.st. Dospělí-muži - </v>
      </c>
      <c r="N62" s="21">
        <f>A63</f>
        <v>0</v>
      </c>
      <c r="O62" s="21" t="str">
        <f>IF($N62=0,"bye",VLOOKUP($N62,prezentace!$A$2:$C$268,2))</f>
        <v>bye</v>
      </c>
      <c r="P62" s="21">
        <f>IF($N62=0,"",VLOOKUP($N62,prezentace!$A$2:$D$268,4))</f>
      </c>
      <c r="Q62" s="21">
        <f>A64</f>
        <v>0</v>
      </c>
      <c r="R62" s="21" t="str">
        <f>IF($Q62=0,"bye",VLOOKUP($Q62,prezentace!$A$2:$C$268,2))</f>
        <v>bye</v>
      </c>
      <c r="S62" s="21">
        <f>IF($Q62=0,"",VLOOKUP($Q62,prezentace!$A$2:$D$268,4))</f>
      </c>
      <c r="T62" s="56"/>
      <c r="U62" s="57"/>
      <c r="V62" s="57"/>
      <c r="W62" s="57"/>
      <c r="X62" s="58"/>
      <c r="Y62" s="21">
        <f t="shared" si="82"/>
        <v>0</v>
      </c>
      <c r="Z62" s="21">
        <f t="shared" si="83"/>
        <v>0</v>
      </c>
      <c r="AA62" s="21">
        <f t="shared" si="84"/>
        <v>0</v>
      </c>
      <c r="AB62" s="21">
        <f>IF($AA62=0,"",VLOOKUP($AA62,prezentace!$A$2:$C$268,2))</f>
      </c>
    </row>
    <row r="63" spans="1:28" ht="15" customHeight="1">
      <c r="A63" s="24"/>
      <c r="B63" s="30">
        <f>IF($A63="","",CONCATENATE(VLOOKUP($A63,prezentace!$A$2:$B$268,2)," (",VLOOKUP($A63,prezentace!$A$2:$E$269,4),")"))</f>
      </c>
      <c r="C63" s="34">
        <f>IF(Y64+Z64=0,"",CONCATENATE(Z64,":",Y64))</f>
      </c>
      <c r="D63" s="25" t="s">
        <v>30</v>
      </c>
      <c r="E63" s="25">
        <f>IF(Y62+Z62=0,"",CONCATENATE(Y62,":",Z62))</f>
      </c>
      <c r="F63" s="26">
        <f>IF(Y65+Z65=0,"",CONCATENATE(Y65,":",Z65))</f>
      </c>
      <c r="G63" s="32">
        <f>IF(AE62+AF64+AE65=0,"",AE62+AF64+AE65)</f>
      </c>
      <c r="H63" s="26"/>
      <c r="J63" s="21" t="str">
        <f t="shared" si="80"/>
        <v>bye - bye</v>
      </c>
      <c r="K63" s="21">
        <f t="shared" si="81"/>
        <v>0</v>
      </c>
      <c r="M63" s="21" t="str">
        <f>CONCATENATE("2.st. ",úvod!$C$8," - ",M60)</f>
        <v>2.st. Dospělí-muži - </v>
      </c>
      <c r="N63" s="21">
        <f>A65</f>
        <v>0</v>
      </c>
      <c r="O63" s="21" t="str">
        <f>IF($N63=0,"bye",VLOOKUP($N63,prezentace!$A$2:$C$268,2))</f>
        <v>bye</v>
      </c>
      <c r="P63" s="21">
        <f>IF($N63=0,"",VLOOKUP($N63,prezentace!$A$2:$D$268,4))</f>
      </c>
      <c r="Q63" s="21">
        <f>A64</f>
        <v>0</v>
      </c>
      <c r="R63" s="21" t="str">
        <f>IF($Q63=0,"bye",VLOOKUP($Q63,prezentace!$A$2:$C$268,2))</f>
        <v>bye</v>
      </c>
      <c r="S63" s="21">
        <f>IF($Q63=0,"",VLOOKUP($Q63,prezentace!$A$2:$D$268,4))</f>
      </c>
      <c r="T63" s="56"/>
      <c r="U63" s="57"/>
      <c r="V63" s="57"/>
      <c r="W63" s="57"/>
      <c r="X63" s="58"/>
      <c r="Y63" s="21">
        <f t="shared" si="82"/>
        <v>0</v>
      </c>
      <c r="Z63" s="21">
        <f t="shared" si="83"/>
        <v>0</v>
      </c>
      <c r="AA63" s="21">
        <f t="shared" si="84"/>
        <v>0</v>
      </c>
      <c r="AB63" s="21">
        <f>IF($AA63=0,"",VLOOKUP($AA63,prezentace!$A$2:$C$268,2))</f>
      </c>
    </row>
    <row r="64" spans="1:28" ht="15" customHeight="1">
      <c r="A64" s="24"/>
      <c r="B64" s="30">
        <f>IF($A64="","",CONCATENATE(VLOOKUP($A64,prezentace!$A$2:$B$268,2)," (",VLOOKUP($A64,prezentace!$A$2:$E$269,4),")"))</f>
      </c>
      <c r="C64" s="34">
        <f>IF(Y66+Z66=0,"",CONCATENATE(Y66,":",Z66))</f>
      </c>
      <c r="D64" s="25">
        <f>IF(Y62+Z62=0,"",CONCATENATE(Z62,":",Y62))</f>
      </c>
      <c r="E64" s="25" t="s">
        <v>30</v>
      </c>
      <c r="F64" s="26">
        <f>IF(Y63+Z63=0,"",CONCATENATE(Z63,":",Y63))</f>
      </c>
      <c r="G64" s="32">
        <f>IF(AF62+AF63+AE66=0,"",AF62+AF63+AE66)</f>
      </c>
      <c r="H64" s="26"/>
      <c r="J64" s="21" t="str">
        <f t="shared" si="80"/>
        <v>bye - bye</v>
      </c>
      <c r="K64" s="21">
        <f t="shared" si="81"/>
        <v>0</v>
      </c>
      <c r="M64" s="21" t="str">
        <f>CONCATENATE("2.st. ",úvod!$C$8," - ",M60)</f>
        <v>2.st. Dospělí-muži - </v>
      </c>
      <c r="N64" s="21">
        <f>A62</f>
        <v>0</v>
      </c>
      <c r="O64" s="21" t="str">
        <f>IF($N64=0,"bye",VLOOKUP($N64,prezentace!$A$2:$C$268,2))</f>
        <v>bye</v>
      </c>
      <c r="P64" s="21">
        <f>IF($N64=0,"",VLOOKUP($N64,prezentace!$A$2:$D$268,4))</f>
      </c>
      <c r="Q64" s="21">
        <f>A63</f>
        <v>0</v>
      </c>
      <c r="R64" s="21" t="str">
        <f>IF($Q64=0,"bye",VLOOKUP($Q64,prezentace!$A$2:$C$268,2))</f>
        <v>bye</v>
      </c>
      <c r="S64" s="21">
        <f>IF($Q64=0,"",VLOOKUP($Q64,prezentace!$A$2:$D$268,4))</f>
      </c>
      <c r="T64" s="56"/>
      <c r="U64" s="57"/>
      <c r="V64" s="57"/>
      <c r="W64" s="57"/>
      <c r="X64" s="58"/>
      <c r="Y64" s="21">
        <f t="shared" si="82"/>
        <v>0</v>
      </c>
      <c r="Z64" s="21">
        <f t="shared" si="83"/>
        <v>0</v>
      </c>
      <c r="AA64" s="21">
        <f t="shared" si="84"/>
        <v>0</v>
      </c>
      <c r="AB64" s="21">
        <f>IF($AA64=0,"",VLOOKUP($AA64,prezentace!$A$2:$C$268,2))</f>
      </c>
    </row>
    <row r="65" spans="1:28" ht="15" customHeight="1" thickBot="1">
      <c r="A65" s="27"/>
      <c r="B65" s="31">
        <f>IF($A65="","",CONCATENATE(VLOOKUP($A65,prezentace!$A$2:$B$268,2)," (",VLOOKUP($A65,prezentace!$A$2:$E$269,4),")"))</f>
      </c>
      <c r="C65" s="35">
        <f>IF(Y61+Z61=0,"",CONCATENATE(Z61,":",Y61))</f>
      </c>
      <c r="D65" s="28">
        <f>IF(Y65+Z65=0,"",CONCATENATE(Z65,":",Y65))</f>
      </c>
      <c r="E65" s="28">
        <f>IF(Y63+Z63=0,"",CONCATENATE(Y63,":",Z63))</f>
      </c>
      <c r="F65" s="29" t="s">
        <v>30</v>
      </c>
      <c r="G65" s="33">
        <f>IF(AF61+AE63+AF65=0,"",AF61+AE63+AF65)</f>
      </c>
      <c r="H65" s="29"/>
      <c r="J65" s="21" t="str">
        <f t="shared" si="80"/>
        <v>bye - bye</v>
      </c>
      <c r="K65" s="21">
        <f t="shared" si="81"/>
        <v>0</v>
      </c>
      <c r="M65" s="21" t="str">
        <f>CONCATENATE("2.st. ",úvod!$C$8," - ",M60)</f>
        <v>2.st. Dospělí-muži - </v>
      </c>
      <c r="N65" s="21">
        <f>A63</f>
        <v>0</v>
      </c>
      <c r="O65" s="21" t="str">
        <f>IF($N65=0,"bye",VLOOKUP($N65,prezentace!$A$2:$C$268,2))</f>
        <v>bye</v>
      </c>
      <c r="P65" s="21">
        <f>IF($N65=0,"",VLOOKUP($N65,prezentace!$A$2:$D$268,4))</f>
      </c>
      <c r="Q65" s="21">
        <f>A65</f>
        <v>0</v>
      </c>
      <c r="R65" s="21" t="str">
        <f>IF($Q65=0,"bye",VLOOKUP($Q65,prezentace!$A$2:$C$268,2))</f>
        <v>bye</v>
      </c>
      <c r="S65" s="21">
        <f>IF($Q65=0,"",VLOOKUP($Q65,prezentace!$A$2:$D$268,4))</f>
      </c>
      <c r="T65" s="56"/>
      <c r="U65" s="57"/>
      <c r="V65" s="57"/>
      <c r="W65" s="57"/>
      <c r="X65" s="58"/>
      <c r="Y65" s="21">
        <f t="shared" si="82"/>
        <v>0</v>
      </c>
      <c r="Z65" s="21">
        <f t="shared" si="83"/>
        <v>0</v>
      </c>
      <c r="AA65" s="21">
        <f t="shared" si="84"/>
        <v>0</v>
      </c>
      <c r="AB65" s="21">
        <f>IF($AA65=0,"",VLOOKUP($AA65,prezentace!$A$2:$C$268,2))</f>
      </c>
    </row>
    <row r="66" spans="10:28" ht="15" customHeight="1" thickBot="1" thickTop="1">
      <c r="J66" s="21" t="str">
        <f t="shared" si="80"/>
        <v>bye - bye</v>
      </c>
      <c r="K66" s="21">
        <f t="shared" si="81"/>
        <v>0</v>
      </c>
      <c r="M66" s="21" t="str">
        <f>CONCATENATE("2.st. ",úvod!$C$8," - ",M60)</f>
        <v>2.st. Dospělí-muži - </v>
      </c>
      <c r="N66" s="21">
        <f>A64</f>
        <v>0</v>
      </c>
      <c r="O66" s="21" t="str">
        <f>IF($N66=0,"bye",VLOOKUP($N66,prezentace!$A$2:$C$268,2))</f>
        <v>bye</v>
      </c>
      <c r="P66" s="21">
        <f>IF($N66=0,"",VLOOKUP($N66,prezentace!$A$2:$D$268,4))</f>
      </c>
      <c r="Q66" s="21">
        <f>A62</f>
        <v>0</v>
      </c>
      <c r="R66" s="21" t="str">
        <f>IF($Q66=0,"bye",VLOOKUP($Q66,prezentace!$A$2:$C$268,2))</f>
        <v>bye</v>
      </c>
      <c r="S66" s="21">
        <f>IF($Q66=0,"",VLOOKUP($Q66,prezentace!$A$2:$D$268,4))</f>
      </c>
      <c r="T66" s="59"/>
      <c r="U66" s="60"/>
      <c r="V66" s="60"/>
      <c r="W66" s="60"/>
      <c r="X66" s="61"/>
      <c r="Y66" s="21">
        <f t="shared" si="82"/>
        <v>0</v>
      </c>
      <c r="Z66" s="21">
        <f t="shared" si="83"/>
        <v>0</v>
      </c>
      <c r="AA66" s="21">
        <f t="shared" si="84"/>
        <v>0</v>
      </c>
      <c r="AB66" s="21">
        <f>IF($AA66=0,"",VLOOKUP($AA66,prezentace!$A$2:$C$268,2))</f>
      </c>
    </row>
    <row r="67" ht="15" customHeight="1" thickTop="1"/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00390625" style="75" bestFit="1" customWidth="1"/>
    <col min="2" max="2" width="7.875" style="75" bestFit="1" customWidth="1"/>
    <col min="3" max="3" width="15.625" style="75" bestFit="1" customWidth="1"/>
    <col min="4" max="5" width="9.125" style="75" customWidth="1"/>
    <col min="6" max="6" width="2.75390625" style="75" bestFit="1" customWidth="1"/>
    <col min="7" max="7" width="18.875" style="75" customWidth="1"/>
    <col min="8" max="8" width="17.00390625" style="75" customWidth="1"/>
    <col min="9" max="16384" width="9.125" style="75" customWidth="1"/>
  </cols>
  <sheetData>
    <row r="1" spans="1:8" ht="11.25">
      <c r="A1" s="75">
        <v>1</v>
      </c>
      <c r="B1" s="75">
        <f>IF('1.st.skupiny'!H5=1,'1.st.skupiny'!A5,IF('1.st.skupiny'!H6=1,'1.st.skupiny'!A6,IF('1.st.skupiny'!H7=1,'1.st.skupiny'!A7,IF('1.st.skupiny'!H8=1,'1.st.skupiny'!A8,""))))</f>
        <v>1</v>
      </c>
      <c r="C1" s="75" t="str">
        <f>IF($B1="","",VLOOKUP($B1,prezentace!$A$2:$B$269,2,"nepravda"))</f>
        <v>Gombarčík Karel ml.</v>
      </c>
      <c r="D1" s="75" t="str">
        <f>IF($B1="","",VLOOKUP($B1,prezentace!$A$2:$D$269,4,"nepravda"))</f>
        <v>Broumov Slovan</v>
      </c>
      <c r="E1" s="75">
        <v>1</v>
      </c>
      <c r="F1" s="75">
        <f>IF('1.st.skupiny'!H5=2,'1.st.skupiny'!A5,IF('1.st.skupiny'!H6=2,'1.st.skupiny'!A6,IF('1.st.skupiny'!H7=2,'1.st.skupiny'!A7,IF('1.st.skupiny'!H8=2,'1.st.skupiny'!A8,""))))</f>
        <v>13</v>
      </c>
      <c r="G1" s="75" t="str">
        <f>IF($F1="","",VLOOKUP($F1,prezentace!$A$2:$B$269,2,"nepravda"))</f>
        <v>Marinica Kamil</v>
      </c>
      <c r="H1" s="75" t="str">
        <f>IF($F1="","",VLOOKUP($F1,prezentace!$A$2:$D$269,4,"nepravda"))</f>
        <v>Česká Skalice Sokol</v>
      </c>
    </row>
    <row r="2" spans="1:8" ht="11.25">
      <c r="A2" s="75">
        <v>2</v>
      </c>
      <c r="B2" s="75">
        <v>2</v>
      </c>
      <c r="C2" s="75" t="str">
        <f>IF($B2="","",VLOOKUP($B2,prezentace!$A$2:$B$269,2,"nepravda"))</f>
        <v>Dražinovský Tomáš</v>
      </c>
      <c r="D2" s="75" t="str">
        <f>IF($B2="","",VLOOKUP($B2,prezentace!$A$2:$D$269,4,"nepravda"))</f>
        <v>Broumov Slovan</v>
      </c>
      <c r="E2" s="75">
        <v>2</v>
      </c>
      <c r="F2" s="75">
        <v>24</v>
      </c>
      <c r="G2" s="75" t="str">
        <f>IF($F2="","",VLOOKUP($F2,prezentace!$A$2:$B$269,2,"nepravda"))</f>
        <v>Bouček Stanislav</v>
      </c>
      <c r="H2" s="75" t="str">
        <f>IF($F2="","",VLOOKUP($F2,prezentace!$A$2:$D$269,4,"nepravda"))</f>
        <v>Jaroměř Jiskra</v>
      </c>
    </row>
    <row r="3" spans="1:8" ht="11.25">
      <c r="A3" s="75">
        <v>3</v>
      </c>
      <c r="B3" s="75">
        <f>IF('1.st.skupiny'!H19=1,'1.st.skupiny'!A19,IF('1.st.skupiny'!H20=1,'1.st.skupiny'!A20,IF('1.st.skupiny'!H21=1,'1.st.skupiny'!A21,IF('1.st.skupiny'!H22=1,'1.st.skupiny'!A22,""))))</f>
        <v>10</v>
      </c>
      <c r="C3" s="75" t="str">
        <f>IF($B3="","",VLOOKUP($B3,prezentace!$A$2:$B$269,2,"nepravda"))</f>
        <v>Šrůtek Milan</v>
      </c>
      <c r="D3" s="75" t="str">
        <f>IF($B3="","",VLOOKUP($B3,prezentace!$A$2:$D$269,4,"nepravda"))</f>
        <v>Nové Město n. Met. TTC</v>
      </c>
      <c r="E3" s="75">
        <v>3</v>
      </c>
      <c r="F3" s="75">
        <f>IF('1.st.skupiny'!H19=2,'1.st.skupiny'!A19,IF('1.st.skupiny'!H20=2,'1.st.skupiny'!A20,IF('1.st.skupiny'!H21=2,'1.st.skupiny'!A21,IF('1.st.skupiny'!H22=2,'1.st.skupiny'!A22,""))))</f>
        <v>7</v>
      </c>
      <c r="G3" s="75" t="str">
        <f>IF($F3="","",VLOOKUP($F3,prezentace!$A$2:$B$269,2,"nepravda"))</f>
        <v>Vodal Vladimír</v>
      </c>
      <c r="H3" s="75" t="str">
        <f>IF($F3="","",VLOOKUP($F3,prezentace!$A$2:$D$269,4,"nepravda"))</f>
        <v>Broumov Slovan</v>
      </c>
    </row>
    <row r="4" spans="1:8" ht="11.25">
      <c r="A4" s="75">
        <v>4</v>
      </c>
      <c r="B4" s="75">
        <v>14</v>
      </c>
      <c r="C4" s="75" t="str">
        <f>IF($B4="","",VLOOKUP($B4,prezentace!$A$2:$B$269,2,"nepravda"))</f>
        <v>Roleček Patrik</v>
      </c>
      <c r="D4" s="75" t="str">
        <f>IF($B4="","",VLOOKUP($B4,prezentace!$A$2:$D$269,4,"nepravda"))</f>
        <v>Jasenná Sokol</v>
      </c>
      <c r="E4" s="75">
        <v>4</v>
      </c>
      <c r="F4" s="75">
        <v>3</v>
      </c>
      <c r="G4" s="75" t="str">
        <f>IF($F4="","",VLOOKUP($F4,prezentace!$A$2:$B$269,2,"nepravda"))</f>
        <v>Ďoubek Jiří</v>
      </c>
      <c r="H4" s="75" t="str">
        <f>IF($F4="","",VLOOKUP($F4,prezentace!$A$2:$D$269,4,"nepravda"))</f>
        <v>Broumov Slovan</v>
      </c>
    </row>
    <row r="5" spans="1:8" ht="11.25">
      <c r="A5" s="75">
        <v>5</v>
      </c>
      <c r="B5" s="75">
        <f>IF('1.st.skupiny'!H33=1,'1.st.skupiny'!A33,IF('1.st.skupiny'!H34=1,'1.st.skupiny'!A34,IF('1.st.skupiny'!H35=1,'1.st.skupiny'!A35,IF('1.st.skupiny'!H36=1,'1.st.skupiny'!A36,""))))</f>
        <v>16</v>
      </c>
      <c r="C5" s="75" t="str">
        <f>IF($B5="","",VLOOKUP($B5,prezentace!$A$2:$B$269,2,"nepravda"))</f>
        <v>Ptáček Antonín</v>
      </c>
      <c r="D5" s="75" t="str">
        <f>IF($B5="","",VLOOKUP($B5,prezentace!$A$2:$D$269,4,"nepravda"))</f>
        <v>Nové Město n. Met. TTC</v>
      </c>
      <c r="E5" s="75">
        <v>5</v>
      </c>
      <c r="F5" s="75">
        <f>IF('1.st.skupiny'!H33=2,'1.st.skupiny'!A33,IF('1.st.skupiny'!H34=2,'1.st.skupiny'!A34,IF('1.st.skupiny'!H35=2,'1.st.skupiny'!A35,IF('1.st.skupiny'!H36=2,'1.st.skupiny'!A36,""))))</f>
        <v>25</v>
      </c>
      <c r="G5" s="75" t="str">
        <f>IF($F5="","",VLOOKUP($F5,prezentace!$A$2:$B$269,2,"nepravda"))</f>
        <v>Dax Ondřej</v>
      </c>
      <c r="H5" s="75" t="str">
        <f>IF($F5="","",VLOOKUP($F5,prezentace!$A$2:$D$269,4,"nepravda"))</f>
        <v>Jaroměř Jiskra</v>
      </c>
    </row>
    <row r="6" spans="1:8" ht="11.25">
      <c r="A6" s="75">
        <v>6</v>
      </c>
      <c r="B6" s="75">
        <f>IF('1.st.skupiny'!H40=1,'1.st.skupiny'!A40,IF('1.st.skupiny'!H41=1,'1.st.skupiny'!A41,IF('1.st.skupiny'!H42=1,'1.st.skupiny'!A42,IF('1.st.skupiny'!H43=1,'1.st.skupiny'!A43,""))))</f>
        <v>11</v>
      </c>
      <c r="C6" s="75" t="str">
        <f>IF($B6="","",VLOOKUP($B6,prezentace!$A$2:$B$269,2,"nepravda"))</f>
        <v>Krejčí Petr</v>
      </c>
      <c r="D6" s="75" t="str">
        <f>IF($B6="","",VLOOKUP($B6,prezentace!$A$2:$D$269,4,"nepravda"))</f>
        <v>Meziměstí Lokomotiva</v>
      </c>
      <c r="E6" s="75">
        <v>6</v>
      </c>
      <c r="F6" s="75">
        <f>IF('1.st.skupiny'!H40=2,'1.st.skupiny'!A40,IF('1.st.skupiny'!H41=2,'1.st.skupiny'!A41,IF('1.st.skupiny'!H42=2,'1.st.skupiny'!A42,IF('1.st.skupiny'!H43=2,'1.st.skupiny'!A43,""))))</f>
        <v>4</v>
      </c>
      <c r="G6" s="75" t="str">
        <f>IF($F6="","",VLOOKUP($F6,prezentace!$A$2:$B$269,2,"nepravda"))</f>
        <v>Čepelka Jan</v>
      </c>
      <c r="H6" s="75" t="str">
        <f>IF($F6="","",VLOOKUP($F6,prezentace!$A$2:$D$269,4,"nepravda"))</f>
        <v>Broumov Slovan</v>
      </c>
    </row>
    <row r="7" spans="1:8" ht="11.25">
      <c r="A7" s="75">
        <v>7</v>
      </c>
      <c r="B7" s="75">
        <f>IF('1.st.skupiny'!H47=1,'1.st.skupiny'!A47,IF('1.st.skupiny'!H48=1,'1.st.skupiny'!A48,IF('1.st.skupiny'!H49=1,'1.st.skupiny'!A49,IF('1.st.skupiny'!H50=1,'1.st.skupiny'!A50,""))))</f>
        <v>26</v>
      </c>
      <c r="C7" s="75" t="str">
        <f>IF($B7="","",VLOOKUP($B7,prezentace!$A$2:$B$269,2,"nepravda"))</f>
        <v>Svoboda Jiří</v>
      </c>
      <c r="D7" s="75" t="str">
        <f>IF($B7="","",VLOOKUP($B7,prezentace!$A$2:$D$269,4,"nepravda"))</f>
        <v>Jaroměř Jiskra</v>
      </c>
      <c r="E7" s="75">
        <v>7</v>
      </c>
      <c r="F7" s="75">
        <f>IF('1.st.skupiny'!H47=2,'1.st.skupiny'!A47,IF('1.st.skupiny'!H48=2,'1.st.skupiny'!A48,IF('1.st.skupiny'!H49=2,'1.st.skupiny'!A49,IF('1.st.skupiny'!H50=2,'1.st.skupiny'!A50,""))))</f>
        <v>6</v>
      </c>
      <c r="G7" s="75" t="str">
        <f>IF($F7="","",VLOOKUP($F7,prezentace!$A$2:$B$269,2,"nepravda"))</f>
        <v>Gombarčík Karel st.</v>
      </c>
      <c r="H7" s="75" t="str">
        <f>IF($F7="","",VLOOKUP($F7,prezentace!$A$2:$D$269,4,"nepravda"))</f>
        <v>Broumov Slovan</v>
      </c>
    </row>
    <row r="8" spans="1:8" ht="11.25">
      <c r="A8" s="75">
        <v>8</v>
      </c>
      <c r="B8" s="75">
        <f>IF('1.st.skupiny'!H54=1,'1.st.skupiny'!A54,IF('1.st.skupiny'!H55=1,'1.st.skupiny'!A55,IF('1.st.skupiny'!H56=1,'1.st.skupiny'!A56,IF('1.st.skupiny'!H57=1,'1.st.skupiny'!A57,""))))</f>
      </c>
      <c r="C8" s="75">
        <f>IF($B8="","",VLOOKUP($B8,prezentace!$A$2:$B$269,2,"nepravda"))</f>
      </c>
      <c r="D8" s="75">
        <f>IF($B8="","",VLOOKUP($B8,prezentace!$A$2:$D$269,4,"nepravda"))</f>
      </c>
      <c r="E8" s="75">
        <v>8</v>
      </c>
      <c r="F8" s="75">
        <f>IF('1.st.skupiny'!H54=2,'1.st.skupiny'!A54,IF('1.st.skupiny'!H55=2,'1.st.skupiny'!A55,IF('1.st.skupiny'!H56=2,'1.st.skupiny'!A56,IF('1.st.skupiny'!H57=2,'1.st.skupiny'!A57,""))))</f>
      </c>
      <c r="G8" s="75">
        <f>IF($F8="","",VLOOKUP($F8,prezentace!$A$2:$B$269,2,"nepravda"))</f>
      </c>
      <c r="H8" s="75">
        <f>IF($F8="","",VLOOKUP($F8,prezentace!$A$2:$D$269,4,"nepravda"))</f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2.75390625" style="2" bestFit="1" customWidth="1"/>
    <col min="2" max="2" width="5.00390625" style="2" customWidth="1"/>
    <col min="3" max="3" width="34.25390625" style="2" bestFit="1" customWidth="1"/>
    <col min="4" max="4" width="0.875" style="2" customWidth="1"/>
    <col min="5" max="8" width="31.375" style="2" customWidth="1"/>
    <col min="9" max="16384" width="9.125" style="2" customWidth="1"/>
  </cols>
  <sheetData>
    <row r="1" spans="2:8" ht="27" customHeight="1">
      <c r="B1" s="3" t="str">
        <f>úvod!C6</f>
        <v>Reg.přebory RSST Náchod </v>
      </c>
      <c r="H1" s="84" t="s">
        <v>95</v>
      </c>
    </row>
    <row r="2" spans="2:8" ht="21" customHeight="1">
      <c r="B2" s="78" t="s">
        <v>82</v>
      </c>
      <c r="H2" s="18" t="str">
        <f>CONCATENATE("Dvouhra ",úvod!C8," - 2.stupeň")</f>
        <v>Dvouhra Dospělí-muži - 2.stupeň</v>
      </c>
    </row>
    <row r="3" spans="4:8" ht="13.5">
      <c r="D3" s="4"/>
      <c r="H3" s="80" t="str">
        <f>úvod!C7</f>
        <v>4.1.2014-Broumov</v>
      </c>
    </row>
    <row r="4" spans="1:3" ht="15" customHeight="1">
      <c r="A4" s="2">
        <v>1</v>
      </c>
      <c r="B4" s="5">
        <v>1</v>
      </c>
      <c r="C4" s="5" t="str">
        <f>IF($B4="","bye",CONCATENATE(VLOOKUP($B4,prezentace!$A$2:$E$269,2)," (",VLOOKUP($B4,prezentace!$A$2:$E$269,4),")"))</f>
        <v>Gombarčík Karel ml. (Broumov Slovan)</v>
      </c>
    </row>
    <row r="5" spans="4:5" ht="15" customHeight="1">
      <c r="D5" s="11"/>
      <c r="E5" s="5" t="str">
        <f>'2.st.muži výsledky'!P2</f>
        <v>Gombarčík Karel ml.</v>
      </c>
    </row>
    <row r="6" spans="1:5" ht="15" customHeight="1">
      <c r="A6" s="2">
        <v>2</v>
      </c>
      <c r="B6" s="5"/>
      <c r="C6" s="5" t="str">
        <f>IF($B6="","bye",CONCATENATE(VLOOKUP($B6,prezentace!$A$2:$E$269,2)," (",VLOOKUP($B6,prezentace!$A$2:$E$269,4),")"))</f>
        <v>bye</v>
      </c>
      <c r="D6" s="12"/>
      <c r="E6" s="6" t="str">
        <f>'2.st.muži výsledky'!R2</f>
        <v>3:0 (,,)</v>
      </c>
    </row>
    <row r="7" spans="4:6" ht="15" customHeight="1">
      <c r="D7" s="13"/>
      <c r="E7" s="8"/>
      <c r="F7" s="19" t="str">
        <f>'2.st.muži výsledky'!P11</f>
        <v>Gombarčík Karel ml.</v>
      </c>
    </row>
    <row r="8" spans="1:6" ht="15" customHeight="1">
      <c r="A8" s="2">
        <v>3</v>
      </c>
      <c r="B8" s="5">
        <v>24</v>
      </c>
      <c r="C8" s="5" t="str">
        <f>IF($B8="","bye",CONCATENATE(VLOOKUP($B8,prezentace!$A$2:$E$269,2)," (",VLOOKUP($B8,prezentace!$A$2:$E$269,4),")"))</f>
        <v>Bouček Stanislav (Jaroměř Jiskra)</v>
      </c>
      <c r="D8" s="10"/>
      <c r="E8" s="8"/>
      <c r="F8" s="6" t="str">
        <f>'2.st.muži výsledky'!R11</f>
        <v>3:1 (6,6,-8,11)</v>
      </c>
    </row>
    <row r="9" spans="2:6" ht="15" customHeight="1">
      <c r="B9" s="2" t="s">
        <v>833</v>
      </c>
      <c r="D9" s="11"/>
      <c r="E9" s="7" t="str">
        <f>'2.st.muži výsledky'!P3</f>
        <v>Gombarčík Karel st.</v>
      </c>
      <c r="F9" s="8"/>
    </row>
    <row r="10" spans="1:6" ht="15" customHeight="1">
      <c r="A10" s="2">
        <v>4</v>
      </c>
      <c r="B10" s="5">
        <v>6</v>
      </c>
      <c r="C10" s="5" t="str">
        <f>IF($B10="","bye",CONCATENATE(VLOOKUP($B10,prezentace!$A$2:$E$269,2)," (",VLOOKUP($B10,prezentace!$A$2:$E$269,4),")"))</f>
        <v>Gombarčík Karel st. (Broumov Slovan)</v>
      </c>
      <c r="D10" s="12"/>
      <c r="E10" s="2" t="str">
        <f>'2.st.muži výsledky'!R3</f>
        <v>3:0 (6,4,15)</v>
      </c>
      <c r="F10" s="8"/>
    </row>
    <row r="11" spans="4:7" ht="15" customHeight="1">
      <c r="D11" s="13"/>
      <c r="F11" s="8"/>
      <c r="G11" s="19" t="str">
        <f>'2.st.muži výsledky'!P16</f>
        <v>Gombarčík Karel ml.</v>
      </c>
    </row>
    <row r="12" spans="1:7" ht="15" customHeight="1">
      <c r="A12" s="2">
        <v>5</v>
      </c>
      <c r="B12" s="5">
        <v>11</v>
      </c>
      <c r="C12" s="5" t="str">
        <f>IF($B12="","bye",CONCATENATE(VLOOKUP($B12,prezentace!$A$2:$E$269,2)," (",VLOOKUP($B12,prezentace!$A$2:$E$269,4),")"))</f>
        <v>Krejčí Petr (Meziměstí Lokomotiva)</v>
      </c>
      <c r="D12" s="10"/>
      <c r="F12" s="8"/>
      <c r="G12" s="6" t="str">
        <f>'2.st.muži výsledky'!R16</f>
        <v>3:0 (4,7,3)</v>
      </c>
    </row>
    <row r="13" spans="4:7" ht="15" customHeight="1">
      <c r="D13" s="11"/>
      <c r="E13" s="5" t="str">
        <f>'2.st.muži výsledky'!P4</f>
        <v>Ďoubek Jiří</v>
      </c>
      <c r="F13" s="8"/>
      <c r="G13" s="8"/>
    </row>
    <row r="14" spans="1:7" ht="15" customHeight="1">
      <c r="A14" s="2">
        <v>6</v>
      </c>
      <c r="B14" s="5">
        <v>3</v>
      </c>
      <c r="C14" s="5" t="str">
        <f>IF($B14="","bye",CONCATENATE(VLOOKUP($B14,prezentace!$A$2:$E$269,2)," (",VLOOKUP($B14,prezentace!$A$2:$E$269,4),")"))</f>
        <v>Ďoubek Jiří (Broumov Slovan)</v>
      </c>
      <c r="D14" s="12"/>
      <c r="E14" s="6" t="str">
        <f>'2.st.muži výsledky'!R4</f>
        <v>3:0 (8,4,5)</v>
      </c>
      <c r="F14" s="8"/>
      <c r="G14" s="8"/>
    </row>
    <row r="15" spans="4:7" ht="15" customHeight="1">
      <c r="D15" s="13"/>
      <c r="E15" s="8"/>
      <c r="F15" s="20" t="str">
        <f>'2.st.muži výsledky'!P12</f>
        <v>Šrůtek Milan</v>
      </c>
      <c r="G15" s="8"/>
    </row>
    <row r="16" spans="1:7" ht="15" customHeight="1">
      <c r="A16" s="2">
        <v>7</v>
      </c>
      <c r="B16" s="5">
        <v>25</v>
      </c>
      <c r="C16" s="5" t="str">
        <f>IF($B16="","bye",CONCATENATE(VLOOKUP($B16,prezentace!$A$2:$E$269,2)," (",VLOOKUP($B16,prezentace!$A$2:$E$269,4),")"))</f>
        <v>Dax Ondřej (Jaroměř Jiskra)</v>
      </c>
      <c r="D16" s="10"/>
      <c r="E16" s="8"/>
      <c r="F16" s="2" t="str">
        <f>'2.st.muži výsledky'!R12</f>
        <v>3:0 (4,9,6)</v>
      </c>
      <c r="G16" s="8"/>
    </row>
    <row r="17" spans="4:7" ht="15" customHeight="1">
      <c r="D17" s="11"/>
      <c r="E17" s="7" t="str">
        <f>'2.st.muži výsledky'!P5</f>
        <v>Šrůtek Milan</v>
      </c>
      <c r="G17" s="8"/>
    </row>
    <row r="18" spans="1:7" ht="15" customHeight="1">
      <c r="A18" s="2">
        <v>8</v>
      </c>
      <c r="B18" s="5">
        <v>10</v>
      </c>
      <c r="C18" s="5" t="str">
        <f>IF($B18="","bye",CONCATENATE(VLOOKUP($B18,prezentace!$A$2:$E$269,2)," (",VLOOKUP($B18,prezentace!$A$2:$E$269,4),")"))</f>
        <v>Šrůtek Milan (Nové Město n. Met. TTC)</v>
      </c>
      <c r="D18" s="12"/>
      <c r="E18" s="2" t="str">
        <f>'2.st.muži výsledky'!R5</f>
        <v>3:2 (-1,-6,7,8,7)</v>
      </c>
      <c r="G18" s="8"/>
    </row>
    <row r="19" spans="4:8" ht="15" customHeight="1">
      <c r="D19" s="13"/>
      <c r="G19" s="8"/>
      <c r="H19" s="9" t="str">
        <f>'2.st.muži výsledky'!P19</f>
        <v>Gombarčík Karel ml.</v>
      </c>
    </row>
    <row r="20" spans="1:8" ht="15" customHeight="1">
      <c r="A20" s="2">
        <v>9</v>
      </c>
      <c r="B20" s="5">
        <v>26</v>
      </c>
      <c r="C20" s="5" t="str">
        <f>IF($B20="","bye",CONCATENATE(VLOOKUP($B20,prezentace!$A$2:$E$269,2)," (",VLOOKUP($B20,prezentace!$A$2:$E$269,4),")"))</f>
        <v>Svoboda Jiří (Jaroměř Jiskra)</v>
      </c>
      <c r="D20" s="10"/>
      <c r="G20" s="8"/>
      <c r="H20" s="74" t="str">
        <f>'2.st.muži výsledky'!R19</f>
        <v>3:1 (-10,12,7,8)</v>
      </c>
    </row>
    <row r="21" spans="4:7" ht="15" customHeight="1">
      <c r="D21" s="11"/>
      <c r="E21" s="5" t="str">
        <f>'2.st.muži výsledky'!P6</f>
        <v>Svoboda Jiří</v>
      </c>
      <c r="G21" s="8"/>
    </row>
    <row r="22" spans="1:7" ht="15" customHeight="1">
      <c r="A22" s="2">
        <v>10</v>
      </c>
      <c r="B22" s="5">
        <v>7</v>
      </c>
      <c r="C22" s="5" t="str">
        <f>IF($B22="","bye",CONCATENATE(VLOOKUP($B22,prezentace!$A$2:$E$269,2)," (",VLOOKUP($B22,prezentace!$A$2:$E$269,4),")"))</f>
        <v>Vodal Vladimír (Broumov Slovan)</v>
      </c>
      <c r="D22" s="12"/>
      <c r="E22" s="6" t="str">
        <f>'2.st.muži výsledky'!R6</f>
        <v>3:1 (9,8,-4,5)</v>
      </c>
      <c r="G22" s="8"/>
    </row>
    <row r="23" spans="4:7" ht="15" customHeight="1">
      <c r="D23" s="13"/>
      <c r="E23" s="8"/>
      <c r="F23" s="19" t="str">
        <f>'2.st.muži výsledky'!P13</f>
        <v>Čepelka Jan</v>
      </c>
      <c r="G23" s="8"/>
    </row>
    <row r="24" spans="1:7" ht="15" customHeight="1">
      <c r="A24" s="2">
        <v>11</v>
      </c>
      <c r="B24" s="5">
        <v>4</v>
      </c>
      <c r="C24" s="5" t="str">
        <f>IF($B24="","bye",CONCATENATE(VLOOKUP($B24,prezentace!$A$2:$E$269,2)," (",VLOOKUP($B24,prezentace!$A$2:$E$269,4),")"))</f>
        <v>Čepelka Jan (Broumov Slovan)</v>
      </c>
      <c r="D24" s="10"/>
      <c r="E24" s="8"/>
      <c r="F24" s="6" t="str">
        <f>'2.st.muži výsledky'!R13</f>
        <v>3:2 (-7,8,8,-9,8)</v>
      </c>
      <c r="G24" s="8"/>
    </row>
    <row r="25" spans="4:7" ht="15" customHeight="1">
      <c r="D25" s="11"/>
      <c r="E25" s="7" t="str">
        <f>'2.st.muži výsledky'!P7</f>
        <v>Čepelka Jan</v>
      </c>
      <c r="F25" s="8"/>
      <c r="G25" s="8"/>
    </row>
    <row r="26" spans="1:7" ht="15" customHeight="1">
      <c r="A26" s="2">
        <v>12</v>
      </c>
      <c r="B26" s="5">
        <v>16</v>
      </c>
      <c r="C26" s="5" t="str">
        <f>IF($B26="","bye",CONCATENATE(VLOOKUP($B26,prezentace!$A$2:$E$269,2)," (",VLOOKUP($B26,prezentace!$A$2:$E$269,4),")"))</f>
        <v>Ptáček Antonín (Nové Město n. Met. TTC)</v>
      </c>
      <c r="D26" s="12"/>
      <c r="E26" s="2" t="str">
        <f>'2.st.muži výsledky'!R7</f>
        <v>3:2 (12,-8,7,-10,10)</v>
      </c>
      <c r="F26" s="8"/>
      <c r="G26" s="8"/>
    </row>
    <row r="27" spans="4:7" ht="15" customHeight="1">
      <c r="D27" s="13"/>
      <c r="F27" s="8"/>
      <c r="G27" s="20" t="str">
        <f>'2.st.muži výsledky'!P17</f>
        <v>Čepelka Jan</v>
      </c>
    </row>
    <row r="28" spans="1:7" ht="15" customHeight="1">
      <c r="A28" s="2">
        <v>13</v>
      </c>
      <c r="B28" s="5">
        <v>14</v>
      </c>
      <c r="C28" s="5" t="str">
        <f>IF($B28="","bye",CONCATENATE(VLOOKUP($B28,prezentace!$A$2:$E$269,2)," (",VLOOKUP($B28,prezentace!$A$2:$E$269,4),")"))</f>
        <v>Roleček Patrik (Jasenná Sokol)</v>
      </c>
      <c r="D28" s="10"/>
      <c r="F28" s="8"/>
      <c r="G28" s="2" t="str">
        <f>'2.st.muži výsledky'!R17</f>
        <v>3:1 (13,7,-7,4)</v>
      </c>
    </row>
    <row r="29" spans="4:6" ht="15" customHeight="1">
      <c r="D29" s="11"/>
      <c r="E29" s="5" t="str">
        <f>'2.st.muži výsledky'!P8</f>
        <v>Marinica Kamil</v>
      </c>
      <c r="F29" s="8"/>
    </row>
    <row r="30" spans="1:6" ht="15" customHeight="1">
      <c r="A30" s="2">
        <v>14</v>
      </c>
      <c r="B30" s="5">
        <v>13</v>
      </c>
      <c r="C30" s="5" t="str">
        <f>IF($B30="","bye",CONCATENATE(VLOOKUP($B30,prezentace!$A$2:$E$269,2)," (",VLOOKUP($B30,prezentace!$A$2:$E$269,4),")"))</f>
        <v>Marinica Kamil (Česká Skalice Sokol)</v>
      </c>
      <c r="D30" s="12"/>
      <c r="E30" s="6" t="str">
        <f>'2.st.muži výsledky'!R8</f>
        <v>3:2 (8,-10,-16,9,11)</v>
      </c>
      <c r="F30" s="8"/>
    </row>
    <row r="31" spans="4:6" ht="15" customHeight="1">
      <c r="D31" s="13"/>
      <c r="E31" s="8"/>
      <c r="F31" s="20" t="str">
        <f>'2.st.muži výsledky'!P14</f>
        <v>Dražinovský Tomáš</v>
      </c>
    </row>
    <row r="32" spans="1:6" ht="15" customHeight="1">
      <c r="A32" s="2">
        <v>15</v>
      </c>
      <c r="B32" s="5"/>
      <c r="C32" s="5" t="str">
        <f>IF($B32="","bye",CONCATENATE(VLOOKUP($B32,prezentace!$A$2:$E$269,2)," (",VLOOKUP($B32,prezentace!$A$2:$E$269,4),")"))</f>
        <v>bye</v>
      </c>
      <c r="D32" s="10"/>
      <c r="E32" s="8"/>
      <c r="F32" s="2" t="str">
        <f>'2.st.muži výsledky'!R14</f>
        <v>3:0 (6,9,7)</v>
      </c>
    </row>
    <row r="33" spans="4:5" ht="15" customHeight="1">
      <c r="D33" s="11"/>
      <c r="E33" s="5" t="s">
        <v>838</v>
      </c>
    </row>
    <row r="34" spans="1:5" ht="15" customHeight="1">
      <c r="A34" s="2">
        <v>16</v>
      </c>
      <c r="B34" s="5">
        <v>2</v>
      </c>
      <c r="C34" s="5" t="str">
        <f>IF($B34="","bye",CONCATENATE(VLOOKUP($B34,prezentace!$A$2:$E$269,2)," (",VLOOKUP($B34,prezentace!$A$2:$E$269,4),")"))</f>
        <v>Dražinovský Tomáš (Broumov Slovan)</v>
      </c>
      <c r="D34" s="12"/>
      <c r="E34" s="2" t="str">
        <f>'2.st.muži výsledky'!R9</f>
        <v>3:0 (0,0,0)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Standa</cp:lastModifiedBy>
  <cp:lastPrinted>2014-01-04T14:46:44Z</cp:lastPrinted>
  <dcterms:created xsi:type="dcterms:W3CDTF">2002-02-19T15:28:55Z</dcterms:created>
  <dcterms:modified xsi:type="dcterms:W3CDTF">2014-01-07T12:40:24Z</dcterms:modified>
  <cp:category/>
  <cp:version/>
  <cp:contentType/>
  <cp:contentStatus/>
</cp:coreProperties>
</file>