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35" windowWidth="15180" windowHeight="9345" firstSheet="26" activeTab="28"/>
  </bookViews>
  <sheets>
    <sheet name="nejml.žákyně seznam" sheetId="5" r:id="rId1"/>
    <sheet name="debl" sheetId="28" state="hidden" r:id="rId2"/>
    <sheet name="P-1 256" sheetId="37" state="hidden" r:id="rId3"/>
    <sheet name="V-1 256" sheetId="36" state="hidden" r:id="rId4"/>
    <sheet name="P-1 128" sheetId="43" state="hidden" r:id="rId5"/>
    <sheet name="V-1 128" sheetId="44" state="hidden" r:id="rId6"/>
    <sheet name="P-1 64" sheetId="45" state="hidden" r:id="rId7"/>
    <sheet name="V-1 64" sheetId="46" state="hidden" r:id="rId8"/>
    <sheet name="P-1 32" sheetId="47" state="hidden" r:id="rId9"/>
    <sheet name="V-1 32" sheetId="48" state="hidden" r:id="rId10"/>
    <sheet name="nejml.žákyně 1.st." sheetId="35" r:id="rId11"/>
    <sheet name="V-2 16" sheetId="49" state="hidden" r:id="rId12"/>
    <sheet name="postup 16" sheetId="50" state="hidden" r:id="rId13"/>
    <sheet name="nejml.žákyně 2.st." sheetId="4" r:id="rId14"/>
    <sheet name="P-3 8" sheetId="51" state="hidden" r:id="rId15"/>
    <sheet name="V-3 8" sheetId="52" state="hidden" r:id="rId16"/>
    <sheet name="P-U 128" sheetId="39" state="hidden" r:id="rId17"/>
    <sheet name="V-U 128" sheetId="38" state="hidden" r:id="rId18"/>
    <sheet name="P-U 64" sheetId="53" state="hidden" r:id="rId19"/>
    <sheet name="V-U 64" sheetId="54" state="hidden" r:id="rId20"/>
    <sheet name="nejml.žákyně útěcha" sheetId="55" r:id="rId21"/>
    <sheet name="P-D 128" sheetId="12" state="hidden" r:id="rId22"/>
    <sheet name="V-D 128" sheetId="11" state="hidden" r:id="rId23"/>
    <sheet name="P-D 64" sheetId="57" state="hidden" r:id="rId24"/>
    <sheet name="V-D 64" sheetId="58" state="hidden" r:id="rId25"/>
    <sheet name="nejml.žákyně čtyřhra" sheetId="59" r:id="rId26"/>
    <sheet name="nejml.žáci seznam" sheetId="60" r:id="rId27"/>
    <sheet name="nejml.žáci 1.st." sheetId="61" r:id="rId28"/>
    <sheet name="nejml.žáci 2.st." sheetId="62" r:id="rId29"/>
    <sheet name="nejml.žáci útěcha" sheetId="63" r:id="rId30"/>
    <sheet name="nejml.žáci čtyřhra" sheetId="64" r:id="rId31"/>
    <sheet name="Z-singl" sheetId="1" state="hidden" r:id="rId32"/>
    <sheet name="T-singl" sheetId="2" state="hidden" r:id="rId33"/>
    <sheet name="Z-debl" sheetId="41" state="hidden" r:id="rId34"/>
    <sheet name="T-debl" sheetId="42" state="hidden" r:id="rId35"/>
  </sheets>
  <definedNames>
    <definedName name="_xlnm.Print_Titles" localSheetId="26">'nejml.žáci seznam'!$1:$1</definedName>
    <definedName name="_xlnm.Print_Titles" localSheetId="0">'nejml.žákyně seznam'!$1:$1</definedName>
    <definedName name="_xlnm.Print_Area" localSheetId="27">'nejml.žáci 1.st.'!$A$1:$L$97</definedName>
    <definedName name="_xlnm.Print_Area" localSheetId="28">'nejml.žáci 2.st.'!$A$1:$M$66</definedName>
    <definedName name="_xlnm.Print_Area" localSheetId="30">'nejml.žáci čtyřhra'!$A$1:$H$67</definedName>
    <definedName name="_xlnm.Print_Area" localSheetId="10">'nejml.žákyně 1.st.'!$A$1:$K$58</definedName>
    <definedName name="_xlnm.Print_Area" localSheetId="25">'nejml.žákyně čtyřhra'!$A$1:$H$36</definedName>
    <definedName name="_xlnm.Print_Area" localSheetId="20">'nejml.žákyně útěcha'!$A$1:$H$18</definedName>
    <definedName name="_xlnm.Print_Area" localSheetId="14">'P-3 8'!$A$1:$G$19</definedName>
    <definedName name="_xlnm.Print_Area" localSheetId="21">'P-D 128'!$A$1:$H$351</definedName>
    <definedName name="_xlnm.Print_Area" localSheetId="23">'P-D 64'!$A$1:$H$139</definedName>
    <definedName name="_xlnm.Print_Area" localSheetId="34">'T-debl'!$A$1:$M$53</definedName>
    <definedName name="_xlnm.Print_Area" localSheetId="32">'T-singl'!$A$1:$M$47</definedName>
    <definedName name="_xlnm.Print_Area" localSheetId="11">'V-2 16'!$A$1:$K$31</definedName>
  </definedNames>
  <calcPr calcId="125725"/>
</workbook>
</file>

<file path=xl/calcChain.xml><?xml version="1.0" encoding="utf-8"?>
<calcChain xmlns="http://schemas.openxmlformats.org/spreadsheetml/2006/main">
  <c r="D1" i="28"/>
  <c r="E1"/>
  <c r="F1"/>
  <c r="G1"/>
  <c r="H1"/>
  <c r="D2"/>
  <c r="E2"/>
  <c r="F2"/>
  <c r="G2"/>
  <c r="H2"/>
  <c r="D3"/>
  <c r="E3"/>
  <c r="F3"/>
  <c r="G3"/>
  <c r="H3"/>
  <c r="D4"/>
  <c r="E4"/>
  <c r="F4"/>
  <c r="G4"/>
  <c r="H4"/>
  <c r="D5"/>
  <c r="E5"/>
  <c r="F5"/>
  <c r="G5"/>
  <c r="H5"/>
  <c r="D6"/>
  <c r="E6"/>
  <c r="F6"/>
  <c r="G6"/>
  <c r="H6"/>
  <c r="D7"/>
  <c r="E7"/>
  <c r="F7"/>
  <c r="G7"/>
  <c r="H7"/>
  <c r="D8"/>
  <c r="E8"/>
  <c r="F8"/>
  <c r="G8"/>
  <c r="H8"/>
  <c r="D9"/>
  <c r="E9"/>
  <c r="F9"/>
  <c r="G9"/>
  <c r="H9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D38"/>
  <c r="E38"/>
  <c r="F38"/>
  <c r="G38"/>
  <c r="H38"/>
  <c r="D39"/>
  <c r="E39"/>
  <c r="F39"/>
  <c r="G39"/>
  <c r="H39"/>
  <c r="D40"/>
  <c r="E40"/>
  <c r="F40"/>
  <c r="G40"/>
  <c r="H40"/>
  <c r="D41"/>
  <c r="E41"/>
  <c r="F41"/>
  <c r="G41"/>
  <c r="H41"/>
  <c r="D42"/>
  <c r="E42"/>
  <c r="F42"/>
  <c r="G42"/>
  <c r="H42"/>
  <c r="D43"/>
  <c r="E43"/>
  <c r="F43"/>
  <c r="G43"/>
  <c r="H43"/>
  <c r="D44"/>
  <c r="E44"/>
  <c r="F44"/>
  <c r="G44"/>
  <c r="H44"/>
  <c r="D45"/>
  <c r="E45"/>
  <c r="F45"/>
  <c r="G45"/>
  <c r="H45"/>
  <c r="D46"/>
  <c r="E46"/>
  <c r="F46"/>
  <c r="G46"/>
  <c r="H46"/>
  <c r="D47"/>
  <c r="E47"/>
  <c r="F47"/>
  <c r="G47"/>
  <c r="H47"/>
  <c r="D48"/>
  <c r="E48"/>
  <c r="F48"/>
  <c r="G48"/>
  <c r="H48"/>
  <c r="D49"/>
  <c r="E49"/>
  <c r="F49"/>
  <c r="G49"/>
  <c r="H49"/>
  <c r="D50"/>
  <c r="E50"/>
  <c r="F50"/>
  <c r="G50"/>
  <c r="H50"/>
  <c r="D51"/>
  <c r="E51"/>
  <c r="F51"/>
  <c r="G51"/>
  <c r="H51"/>
  <c r="D52"/>
  <c r="E52"/>
  <c r="F52"/>
  <c r="G52"/>
  <c r="H52"/>
  <c r="D53"/>
  <c r="E53"/>
  <c r="F53"/>
  <c r="G53"/>
  <c r="H53"/>
  <c r="D54"/>
  <c r="E54"/>
  <c r="F54"/>
  <c r="G54"/>
  <c r="H54"/>
  <c r="D55"/>
  <c r="E55"/>
  <c r="F55"/>
  <c r="G55"/>
  <c r="H55"/>
  <c r="D56"/>
  <c r="E56"/>
  <c r="F56"/>
  <c r="G56"/>
  <c r="H56"/>
  <c r="D57"/>
  <c r="E57"/>
  <c r="F57"/>
  <c r="G57"/>
  <c r="H57"/>
  <c r="D58"/>
  <c r="E58"/>
  <c r="F58"/>
  <c r="G58"/>
  <c r="H58"/>
  <c r="D59"/>
  <c r="E59"/>
  <c r="F59"/>
  <c r="G59"/>
  <c r="H59"/>
  <c r="D60"/>
  <c r="E60"/>
  <c r="F60"/>
  <c r="G60"/>
  <c r="H60"/>
  <c r="D61"/>
  <c r="E61"/>
  <c r="F61"/>
  <c r="G61"/>
  <c r="H61"/>
  <c r="D62"/>
  <c r="E62"/>
  <c r="F62"/>
  <c r="G62"/>
  <c r="H62"/>
  <c r="D63"/>
  <c r="E63"/>
  <c r="F63"/>
  <c r="G63"/>
  <c r="H63"/>
  <c r="D64"/>
  <c r="E64"/>
  <c r="F64"/>
  <c r="G64"/>
  <c r="H64"/>
  <c r="D65"/>
  <c r="E65"/>
  <c r="F65"/>
  <c r="G65"/>
  <c r="H65"/>
  <c r="D66"/>
  <c r="E66"/>
  <c r="F66"/>
  <c r="G66"/>
  <c r="H66"/>
  <c r="D67"/>
  <c r="E67"/>
  <c r="F67"/>
  <c r="G67"/>
  <c r="H67"/>
  <c r="D68"/>
  <c r="E68"/>
  <c r="F68"/>
  <c r="G68"/>
  <c r="H68"/>
  <c r="D69"/>
  <c r="E69"/>
  <c r="F69"/>
  <c r="G69"/>
  <c r="H69"/>
  <c r="D70"/>
  <c r="E70"/>
  <c r="F70"/>
  <c r="G70"/>
  <c r="H70"/>
  <c r="D71"/>
  <c r="E71"/>
  <c r="F71"/>
  <c r="G71"/>
  <c r="H71"/>
  <c r="D72"/>
  <c r="E72"/>
  <c r="F72"/>
  <c r="G72"/>
  <c r="H72"/>
  <c r="D73"/>
  <c r="E73"/>
  <c r="F73"/>
  <c r="G73"/>
  <c r="H73"/>
  <c r="D74"/>
  <c r="E74"/>
  <c r="F74"/>
  <c r="G74"/>
  <c r="H74"/>
  <c r="D75"/>
  <c r="E75"/>
  <c r="F75"/>
  <c r="G75"/>
  <c r="H75"/>
  <c r="D76"/>
  <c r="E76"/>
  <c r="F76"/>
  <c r="G76"/>
  <c r="H76"/>
  <c r="D77"/>
  <c r="E77"/>
  <c r="F77"/>
  <c r="G77"/>
  <c r="H77"/>
  <c r="D78"/>
  <c r="E78"/>
  <c r="F78"/>
  <c r="G78"/>
  <c r="H78"/>
  <c r="D79"/>
  <c r="E79"/>
  <c r="F79"/>
  <c r="G79"/>
  <c r="H79"/>
  <c r="D80"/>
  <c r="E80"/>
  <c r="F80"/>
  <c r="G80"/>
  <c r="H80"/>
  <c r="D81"/>
  <c r="E81"/>
  <c r="F81"/>
  <c r="G81"/>
  <c r="H81"/>
  <c r="D82"/>
  <c r="E82"/>
  <c r="F82"/>
  <c r="G82"/>
  <c r="H82"/>
  <c r="D83"/>
  <c r="E83"/>
  <c r="F83"/>
  <c r="G83"/>
  <c r="H83"/>
  <c r="D84"/>
  <c r="E84"/>
  <c r="F84"/>
  <c r="G84"/>
  <c r="H84"/>
  <c r="D85"/>
  <c r="E85"/>
  <c r="F85"/>
  <c r="G85"/>
  <c r="H85"/>
  <c r="D86"/>
  <c r="E86"/>
  <c r="F86"/>
  <c r="G86"/>
  <c r="H86"/>
  <c r="D87"/>
  <c r="E87"/>
  <c r="F87"/>
  <c r="G87"/>
  <c r="H87"/>
  <c r="D88"/>
  <c r="E88"/>
  <c r="F88"/>
  <c r="G88"/>
  <c r="H88"/>
  <c r="D89"/>
  <c r="E89"/>
  <c r="F89"/>
  <c r="G89"/>
  <c r="H89"/>
  <c r="D90"/>
  <c r="E90"/>
  <c r="F90"/>
  <c r="G90"/>
  <c r="H90"/>
  <c r="D91"/>
  <c r="E91"/>
  <c r="F91"/>
  <c r="G91"/>
  <c r="H91"/>
  <c r="D92"/>
  <c r="E92"/>
  <c r="F92"/>
  <c r="G92"/>
  <c r="H92"/>
  <c r="D93"/>
  <c r="E93"/>
  <c r="F93"/>
  <c r="G93"/>
  <c r="H93"/>
  <c r="D94"/>
  <c r="E94"/>
  <c r="F94"/>
  <c r="G94"/>
  <c r="H94"/>
  <c r="D95"/>
  <c r="E95"/>
  <c r="F95"/>
  <c r="G95"/>
  <c r="H95"/>
  <c r="D96"/>
  <c r="E96"/>
  <c r="F96"/>
  <c r="G96"/>
  <c r="H96"/>
  <c r="D97"/>
  <c r="E97"/>
  <c r="F97"/>
  <c r="G97"/>
  <c r="H97"/>
  <c r="D98"/>
  <c r="E98"/>
  <c r="F98"/>
  <c r="G98"/>
  <c r="H98"/>
  <c r="D99"/>
  <c r="E99"/>
  <c r="F99"/>
  <c r="G99"/>
  <c r="H99"/>
  <c r="D100"/>
  <c r="E100"/>
  <c r="F100"/>
  <c r="G100"/>
  <c r="H100"/>
  <c r="D101"/>
  <c r="E101"/>
  <c r="F101"/>
  <c r="G101"/>
  <c r="H101"/>
  <c r="D102"/>
  <c r="E102"/>
  <c r="F102"/>
  <c r="G102"/>
  <c r="H102"/>
  <c r="D103"/>
  <c r="E103"/>
  <c r="F103"/>
  <c r="G103"/>
  <c r="H103"/>
  <c r="D104"/>
  <c r="E104"/>
  <c r="F104"/>
  <c r="G104"/>
  <c r="H104"/>
  <c r="D105"/>
  <c r="E105"/>
  <c r="F105"/>
  <c r="G105"/>
  <c r="H105"/>
  <c r="D106"/>
  <c r="E106"/>
  <c r="F106"/>
  <c r="G106"/>
  <c r="H106"/>
  <c r="D107"/>
  <c r="E107"/>
  <c r="F107"/>
  <c r="G107"/>
  <c r="H107"/>
  <c r="D108"/>
  <c r="E108"/>
  <c r="F108"/>
  <c r="G108"/>
  <c r="H108"/>
  <c r="D109"/>
  <c r="E109"/>
  <c r="F109"/>
  <c r="G109"/>
  <c r="H109"/>
  <c r="D110"/>
  <c r="E110"/>
  <c r="F110"/>
  <c r="G110"/>
  <c r="H110"/>
  <c r="D111"/>
  <c r="E111"/>
  <c r="F111"/>
  <c r="G111"/>
  <c r="H111"/>
  <c r="D112"/>
  <c r="E112"/>
  <c r="F112"/>
  <c r="G112"/>
  <c r="H112"/>
  <c r="D113"/>
  <c r="E113"/>
  <c r="F113"/>
  <c r="G113"/>
  <c r="H113"/>
  <c r="D114"/>
  <c r="E114"/>
  <c r="F114"/>
  <c r="G114"/>
  <c r="H114"/>
  <c r="D115"/>
  <c r="E115"/>
  <c r="F115"/>
  <c r="G115"/>
  <c r="H115"/>
  <c r="D116"/>
  <c r="E116"/>
  <c r="F116"/>
  <c r="G116"/>
  <c r="H116"/>
  <c r="D117"/>
  <c r="E117"/>
  <c r="F117"/>
  <c r="G117"/>
  <c r="H117"/>
  <c r="D118"/>
  <c r="E118"/>
  <c r="F118"/>
  <c r="G118"/>
  <c r="H118"/>
  <c r="D119"/>
  <c r="E119"/>
  <c r="F119"/>
  <c r="G119"/>
  <c r="H119"/>
  <c r="D120"/>
  <c r="E120"/>
  <c r="F120"/>
  <c r="G120"/>
  <c r="H120"/>
  <c r="D121"/>
  <c r="E121"/>
  <c r="F121"/>
  <c r="G121"/>
  <c r="H121"/>
  <c r="D122"/>
  <c r="E122"/>
  <c r="F122"/>
  <c r="G122"/>
  <c r="H122"/>
  <c r="D123"/>
  <c r="E123"/>
  <c r="F123"/>
  <c r="G123"/>
  <c r="H123"/>
  <c r="D124"/>
  <c r="E124"/>
  <c r="F124"/>
  <c r="G124"/>
  <c r="H124"/>
  <c r="D125"/>
  <c r="E125"/>
  <c r="F125"/>
  <c r="G125"/>
  <c r="H125"/>
  <c r="D126"/>
  <c r="E126"/>
  <c r="F126"/>
  <c r="G126"/>
  <c r="H126"/>
  <c r="D127"/>
  <c r="E127"/>
  <c r="F127"/>
  <c r="G127"/>
  <c r="H127"/>
  <c r="D128"/>
  <c r="E128"/>
  <c r="F128"/>
  <c r="G128"/>
  <c r="H128"/>
  <c r="B1" i="43"/>
  <c r="G2"/>
  <c r="G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B67"/>
  <c r="G68"/>
  <c r="G69"/>
  <c r="A70"/>
  <c r="C70"/>
  <c r="A72"/>
  <c r="C72"/>
  <c r="A74"/>
  <c r="C74"/>
  <c r="A76"/>
  <c r="C76"/>
  <c r="A78"/>
  <c r="C78"/>
  <c r="A80"/>
  <c r="C80"/>
  <c r="A82"/>
  <c r="C82"/>
  <c r="A84"/>
  <c r="C84"/>
  <c r="A86"/>
  <c r="C86"/>
  <c r="A88"/>
  <c r="C88"/>
  <c r="A90"/>
  <c r="C90"/>
  <c r="A92"/>
  <c r="C92"/>
  <c r="A94"/>
  <c r="C94"/>
  <c r="A96"/>
  <c r="C96"/>
  <c r="A98"/>
  <c r="C98"/>
  <c r="A100"/>
  <c r="C100"/>
  <c r="A102"/>
  <c r="C102"/>
  <c r="A104"/>
  <c r="C104"/>
  <c r="A106"/>
  <c r="C106"/>
  <c r="A108"/>
  <c r="C108"/>
  <c r="A110"/>
  <c r="C110"/>
  <c r="A112"/>
  <c r="C112"/>
  <c r="A114"/>
  <c r="C114"/>
  <c r="A116"/>
  <c r="C116"/>
  <c r="A118"/>
  <c r="C118"/>
  <c r="A120"/>
  <c r="C120"/>
  <c r="A122"/>
  <c r="C122"/>
  <c r="A124"/>
  <c r="C124"/>
  <c r="A126"/>
  <c r="C126"/>
  <c r="A128"/>
  <c r="C128"/>
  <c r="A130"/>
  <c r="C130"/>
  <c r="A132"/>
  <c r="C132"/>
  <c r="B133"/>
  <c r="G134"/>
  <c r="G135"/>
  <c r="A136"/>
  <c r="A202" s="1"/>
  <c r="C136"/>
  <c r="A138"/>
  <c r="C138"/>
  <c r="A140"/>
  <c r="C140"/>
  <c r="A142"/>
  <c r="C142"/>
  <c r="A144"/>
  <c r="C144"/>
  <c r="A146"/>
  <c r="C146"/>
  <c r="A148"/>
  <c r="C148"/>
  <c r="A150"/>
  <c r="C150"/>
  <c r="A152"/>
  <c r="C152"/>
  <c r="A154"/>
  <c r="C154"/>
  <c r="A156"/>
  <c r="C156"/>
  <c r="A158"/>
  <c r="C158"/>
  <c r="A160"/>
  <c r="C160"/>
  <c r="A162"/>
  <c r="C162"/>
  <c r="A164"/>
  <c r="C164"/>
  <c r="A166"/>
  <c r="C166"/>
  <c r="A168"/>
  <c r="C168"/>
  <c r="A170"/>
  <c r="C170"/>
  <c r="A172"/>
  <c r="C172"/>
  <c r="A174"/>
  <c r="C174"/>
  <c r="A176"/>
  <c r="C176"/>
  <c r="A178"/>
  <c r="C178"/>
  <c r="A180"/>
  <c r="C180"/>
  <c r="A182"/>
  <c r="C182"/>
  <c r="A184"/>
  <c r="C184"/>
  <c r="A186"/>
  <c r="C186"/>
  <c r="A188"/>
  <c r="C188"/>
  <c r="A190"/>
  <c r="C190"/>
  <c r="A192"/>
  <c r="C192"/>
  <c r="A194"/>
  <c r="C194"/>
  <c r="A196"/>
  <c r="C196"/>
  <c r="A198"/>
  <c r="C198"/>
  <c r="B199"/>
  <c r="G200"/>
  <c r="G201"/>
  <c r="C202"/>
  <c r="A204"/>
  <c r="C204"/>
  <c r="A206"/>
  <c r="C206"/>
  <c r="A208"/>
  <c r="C208"/>
  <c r="A210"/>
  <c r="C210"/>
  <c r="A212"/>
  <c r="C212"/>
  <c r="A214"/>
  <c r="C214"/>
  <c r="A216"/>
  <c r="C216"/>
  <c r="A218"/>
  <c r="C218"/>
  <c r="A220"/>
  <c r="C220"/>
  <c r="A222"/>
  <c r="C222"/>
  <c r="A224"/>
  <c r="C224"/>
  <c r="A226"/>
  <c r="C226"/>
  <c r="A228"/>
  <c r="C228"/>
  <c r="A230"/>
  <c r="C230"/>
  <c r="A232"/>
  <c r="C232"/>
  <c r="A234"/>
  <c r="C234"/>
  <c r="A236"/>
  <c r="C236"/>
  <c r="A238"/>
  <c r="C238"/>
  <c r="A240"/>
  <c r="C240"/>
  <c r="A242"/>
  <c r="C242"/>
  <c r="A244"/>
  <c r="C244"/>
  <c r="A246"/>
  <c r="C246"/>
  <c r="A248"/>
  <c r="C248"/>
  <c r="A250"/>
  <c r="C250"/>
  <c r="A252"/>
  <c r="C252"/>
  <c r="A254"/>
  <c r="C254"/>
  <c r="A256"/>
  <c r="C256"/>
  <c r="A258"/>
  <c r="C258"/>
  <c r="A260"/>
  <c r="C260"/>
  <c r="A262"/>
  <c r="C262"/>
  <c r="A264"/>
  <c r="C264"/>
  <c r="B1" i="37"/>
  <c r="G2"/>
  <c r="G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B67"/>
  <c r="G68"/>
  <c r="G69"/>
  <c r="A70"/>
  <c r="C70"/>
  <c r="A72"/>
  <c r="C72"/>
  <c r="A74"/>
  <c r="C74"/>
  <c r="A76"/>
  <c r="C76"/>
  <c r="A78"/>
  <c r="C78"/>
  <c r="A80"/>
  <c r="C80"/>
  <c r="A82"/>
  <c r="C82"/>
  <c r="A84"/>
  <c r="C84"/>
  <c r="A86"/>
  <c r="C86"/>
  <c r="A88"/>
  <c r="C88"/>
  <c r="A90"/>
  <c r="C90"/>
  <c r="A92"/>
  <c r="C92"/>
  <c r="A94"/>
  <c r="C94"/>
  <c r="A96"/>
  <c r="C96"/>
  <c r="A98"/>
  <c r="C98"/>
  <c r="A100"/>
  <c r="C100"/>
  <c r="A102"/>
  <c r="C102"/>
  <c r="A104"/>
  <c r="C104"/>
  <c r="A106"/>
  <c r="C106"/>
  <c r="A108"/>
  <c r="C108"/>
  <c r="A110"/>
  <c r="C110"/>
  <c r="A112"/>
  <c r="C112"/>
  <c r="A114"/>
  <c r="C114"/>
  <c r="A116"/>
  <c r="C116"/>
  <c r="A118"/>
  <c r="C118"/>
  <c r="A120"/>
  <c r="C120"/>
  <c r="A122"/>
  <c r="C122"/>
  <c r="A124"/>
  <c r="C124"/>
  <c r="A126"/>
  <c r="C126"/>
  <c r="A128"/>
  <c r="C128"/>
  <c r="A130"/>
  <c r="C130"/>
  <c r="A132"/>
  <c r="C132"/>
  <c r="B133"/>
  <c r="G134"/>
  <c r="G135"/>
  <c r="A136"/>
  <c r="A202" s="1"/>
  <c r="A268" s="1"/>
  <c r="A334" s="1"/>
  <c r="A400" s="1"/>
  <c r="A466" s="1"/>
  <c r="C136"/>
  <c r="A138"/>
  <c r="C138"/>
  <c r="A140"/>
  <c r="A206" s="1"/>
  <c r="A272" s="1"/>
  <c r="A338" s="1"/>
  <c r="A404" s="1"/>
  <c r="A470" s="1"/>
  <c r="C140"/>
  <c r="A142"/>
  <c r="C142"/>
  <c r="A144"/>
  <c r="A210" s="1"/>
  <c r="A276" s="1"/>
  <c r="A342" s="1"/>
  <c r="A408" s="1"/>
  <c r="A474" s="1"/>
  <c r="C144"/>
  <c r="A146"/>
  <c r="C146"/>
  <c r="A148"/>
  <c r="A214" s="1"/>
  <c r="A280" s="1"/>
  <c r="A346" s="1"/>
  <c r="A412" s="1"/>
  <c r="A478" s="1"/>
  <c r="C148"/>
  <c r="A150"/>
  <c r="C150"/>
  <c r="A152"/>
  <c r="A218" s="1"/>
  <c r="A284" s="1"/>
  <c r="A350" s="1"/>
  <c r="A416" s="1"/>
  <c r="A482" s="1"/>
  <c r="C152"/>
  <c r="A154"/>
  <c r="C154"/>
  <c r="A156"/>
  <c r="A222" s="1"/>
  <c r="A288" s="1"/>
  <c r="A354" s="1"/>
  <c r="A420" s="1"/>
  <c r="A486" s="1"/>
  <c r="C156"/>
  <c r="A158"/>
  <c r="C158"/>
  <c r="A160"/>
  <c r="A226" s="1"/>
  <c r="A292" s="1"/>
  <c r="A358" s="1"/>
  <c r="A424" s="1"/>
  <c r="A490" s="1"/>
  <c r="C160"/>
  <c r="A162"/>
  <c r="C162"/>
  <c r="A164"/>
  <c r="A230" s="1"/>
  <c r="A296" s="1"/>
  <c r="A362" s="1"/>
  <c r="A428" s="1"/>
  <c r="A494" s="1"/>
  <c r="C164"/>
  <c r="A166"/>
  <c r="C166"/>
  <c r="A168"/>
  <c r="A234" s="1"/>
  <c r="A300" s="1"/>
  <c r="A366" s="1"/>
  <c r="A432" s="1"/>
  <c r="A498" s="1"/>
  <c r="C168"/>
  <c r="A170"/>
  <c r="C170"/>
  <c r="A172"/>
  <c r="A238" s="1"/>
  <c r="A304" s="1"/>
  <c r="A370" s="1"/>
  <c r="A436" s="1"/>
  <c r="A502" s="1"/>
  <c r="C172"/>
  <c r="A174"/>
  <c r="C174"/>
  <c r="A176"/>
  <c r="A242" s="1"/>
  <c r="A308" s="1"/>
  <c r="A374" s="1"/>
  <c r="A440" s="1"/>
  <c r="A506" s="1"/>
  <c r="C176"/>
  <c r="A178"/>
  <c r="C178"/>
  <c r="A180"/>
  <c r="A246" s="1"/>
  <c r="A312" s="1"/>
  <c r="A378" s="1"/>
  <c r="A444" s="1"/>
  <c r="A510" s="1"/>
  <c r="C180"/>
  <c r="A182"/>
  <c r="C182"/>
  <c r="A184"/>
  <c r="A250" s="1"/>
  <c r="A316" s="1"/>
  <c r="A382" s="1"/>
  <c r="A448" s="1"/>
  <c r="A514" s="1"/>
  <c r="C184"/>
  <c r="A186"/>
  <c r="C186"/>
  <c r="A188"/>
  <c r="A254" s="1"/>
  <c r="A320" s="1"/>
  <c r="A386" s="1"/>
  <c r="A452" s="1"/>
  <c r="A518" s="1"/>
  <c r="C188"/>
  <c r="A190"/>
  <c r="C190"/>
  <c r="A192"/>
  <c r="A258" s="1"/>
  <c r="A324" s="1"/>
  <c r="A390" s="1"/>
  <c r="A456" s="1"/>
  <c r="A522" s="1"/>
  <c r="C192"/>
  <c r="A194"/>
  <c r="C194"/>
  <c r="A196"/>
  <c r="A262" s="1"/>
  <c r="A328" s="1"/>
  <c r="A394" s="1"/>
  <c r="A460" s="1"/>
  <c r="A526" s="1"/>
  <c r="C196"/>
  <c r="A198"/>
  <c r="C198"/>
  <c r="B199"/>
  <c r="G200"/>
  <c r="G201"/>
  <c r="C202"/>
  <c r="A204"/>
  <c r="C204"/>
  <c r="C206"/>
  <c r="A208"/>
  <c r="C208"/>
  <c r="C210"/>
  <c r="A212"/>
  <c r="C212"/>
  <c r="C214"/>
  <c r="A216"/>
  <c r="C216"/>
  <c r="C218"/>
  <c r="A220"/>
  <c r="C220"/>
  <c r="C222"/>
  <c r="A224"/>
  <c r="C224"/>
  <c r="C226"/>
  <c r="A228"/>
  <c r="C228"/>
  <c r="C230"/>
  <c r="A232"/>
  <c r="C232"/>
  <c r="C234"/>
  <c r="A236"/>
  <c r="C236"/>
  <c r="C238"/>
  <c r="A240"/>
  <c r="C240"/>
  <c r="C242"/>
  <c r="A244"/>
  <c r="C244"/>
  <c r="C246"/>
  <c r="A248"/>
  <c r="C248"/>
  <c r="C250"/>
  <c r="A252"/>
  <c r="C252"/>
  <c r="C254"/>
  <c r="A256"/>
  <c r="C256"/>
  <c r="C258"/>
  <c r="A260"/>
  <c r="C260"/>
  <c r="C262"/>
  <c r="A264"/>
  <c r="C264"/>
  <c r="B265"/>
  <c r="G266"/>
  <c r="G267"/>
  <c r="C268"/>
  <c r="A270"/>
  <c r="A336" s="1"/>
  <c r="A402" s="1"/>
  <c r="A468" s="1"/>
  <c r="C270"/>
  <c r="C272"/>
  <c r="A274"/>
  <c r="A340" s="1"/>
  <c r="A406" s="1"/>
  <c r="A472" s="1"/>
  <c r="C274"/>
  <c r="C276"/>
  <c r="A278"/>
  <c r="A344" s="1"/>
  <c r="A410" s="1"/>
  <c r="A476" s="1"/>
  <c r="C278"/>
  <c r="C280"/>
  <c r="A282"/>
  <c r="A348" s="1"/>
  <c r="A414" s="1"/>
  <c r="A480" s="1"/>
  <c r="C282"/>
  <c r="C284"/>
  <c r="A286"/>
  <c r="A352" s="1"/>
  <c r="A418" s="1"/>
  <c r="A484" s="1"/>
  <c r="C286"/>
  <c r="C288"/>
  <c r="A290"/>
  <c r="A356" s="1"/>
  <c r="A422" s="1"/>
  <c r="A488" s="1"/>
  <c r="C290"/>
  <c r="C292"/>
  <c r="A294"/>
  <c r="A360" s="1"/>
  <c r="A426" s="1"/>
  <c r="A492" s="1"/>
  <c r="C294"/>
  <c r="C296"/>
  <c r="A298"/>
  <c r="A364" s="1"/>
  <c r="A430" s="1"/>
  <c r="A496" s="1"/>
  <c r="C298"/>
  <c r="C300"/>
  <c r="A302"/>
  <c r="A368" s="1"/>
  <c r="A434" s="1"/>
  <c r="A500" s="1"/>
  <c r="C302"/>
  <c r="C304"/>
  <c r="A306"/>
  <c r="A372" s="1"/>
  <c r="A438" s="1"/>
  <c r="A504" s="1"/>
  <c r="C306"/>
  <c r="C308"/>
  <c r="A310"/>
  <c r="A376" s="1"/>
  <c r="A442" s="1"/>
  <c r="A508" s="1"/>
  <c r="C310"/>
  <c r="C312"/>
  <c r="A314"/>
  <c r="A380" s="1"/>
  <c r="A446" s="1"/>
  <c r="A512" s="1"/>
  <c r="C314"/>
  <c r="C316"/>
  <c r="A318"/>
  <c r="A384" s="1"/>
  <c r="A450" s="1"/>
  <c r="A516" s="1"/>
  <c r="C318"/>
  <c r="C320"/>
  <c r="A322"/>
  <c r="A388" s="1"/>
  <c r="A454" s="1"/>
  <c r="A520" s="1"/>
  <c r="C322"/>
  <c r="C324"/>
  <c r="A326"/>
  <c r="A392" s="1"/>
  <c r="A458" s="1"/>
  <c r="A524" s="1"/>
  <c r="C326"/>
  <c r="C328"/>
  <c r="A330"/>
  <c r="A396" s="1"/>
  <c r="A462" s="1"/>
  <c r="A528" s="1"/>
  <c r="C330"/>
  <c r="B331"/>
  <c r="G332"/>
  <c r="G333"/>
  <c r="C334"/>
  <c r="C336"/>
  <c r="C338"/>
  <c r="C340"/>
  <c r="C342"/>
  <c r="C344"/>
  <c r="C346"/>
  <c r="C348"/>
  <c r="C350"/>
  <c r="C352"/>
  <c r="C354"/>
  <c r="C356"/>
  <c r="C358"/>
  <c r="C360"/>
  <c r="C362"/>
  <c r="C364"/>
  <c r="C366"/>
  <c r="C368"/>
  <c r="C370"/>
  <c r="C372"/>
  <c r="C374"/>
  <c r="C376"/>
  <c r="C378"/>
  <c r="C380"/>
  <c r="C382"/>
  <c r="C384"/>
  <c r="C386"/>
  <c r="C388"/>
  <c r="C390"/>
  <c r="C392"/>
  <c r="C394"/>
  <c r="C396"/>
  <c r="B397"/>
  <c r="G398"/>
  <c r="G399"/>
  <c r="C400"/>
  <c r="C402"/>
  <c r="C404"/>
  <c r="C406"/>
  <c r="C408"/>
  <c r="C410"/>
  <c r="C412"/>
  <c r="C414"/>
  <c r="C416"/>
  <c r="C418"/>
  <c r="C420"/>
  <c r="C422"/>
  <c r="C424"/>
  <c r="C426"/>
  <c r="C428"/>
  <c r="C430"/>
  <c r="C432"/>
  <c r="C434"/>
  <c r="C436"/>
  <c r="C438"/>
  <c r="C440"/>
  <c r="C442"/>
  <c r="C444"/>
  <c r="C446"/>
  <c r="C448"/>
  <c r="C450"/>
  <c r="C452"/>
  <c r="C454"/>
  <c r="C456"/>
  <c r="C458"/>
  <c r="C460"/>
  <c r="C462"/>
  <c r="B463"/>
  <c r="G464"/>
  <c r="G465"/>
  <c r="C466"/>
  <c r="C468"/>
  <c r="C470"/>
  <c r="C472"/>
  <c r="C474"/>
  <c r="C476"/>
  <c r="C478"/>
  <c r="C480"/>
  <c r="C482"/>
  <c r="C484"/>
  <c r="C486"/>
  <c r="C488"/>
  <c r="C490"/>
  <c r="C492"/>
  <c r="C494"/>
  <c r="C496"/>
  <c r="C498"/>
  <c r="C500"/>
  <c r="C502"/>
  <c r="C504"/>
  <c r="C506"/>
  <c r="C508"/>
  <c r="C510"/>
  <c r="C512"/>
  <c r="C514"/>
  <c r="C516"/>
  <c r="C518"/>
  <c r="C520"/>
  <c r="C522"/>
  <c r="C524"/>
  <c r="C526"/>
  <c r="C528"/>
  <c r="B1" i="47"/>
  <c r="F2"/>
  <c r="F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B1" i="45"/>
  <c r="G2"/>
  <c r="G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B67"/>
  <c r="G68"/>
  <c r="G69"/>
  <c r="A70"/>
  <c r="C70"/>
  <c r="A72"/>
  <c r="C72"/>
  <c r="A74"/>
  <c r="C74"/>
  <c r="A76"/>
  <c r="C76"/>
  <c r="A78"/>
  <c r="C78"/>
  <c r="A80"/>
  <c r="C80"/>
  <c r="A82"/>
  <c r="C82"/>
  <c r="A84"/>
  <c r="C84"/>
  <c r="A86"/>
  <c r="C86"/>
  <c r="A88"/>
  <c r="C88"/>
  <c r="A90"/>
  <c r="C90"/>
  <c r="A92"/>
  <c r="C92"/>
  <c r="A94"/>
  <c r="C94"/>
  <c r="A96"/>
  <c r="C96"/>
  <c r="A98"/>
  <c r="C98"/>
  <c r="A100"/>
  <c r="C100"/>
  <c r="A102"/>
  <c r="C102"/>
  <c r="A104"/>
  <c r="C104"/>
  <c r="A106"/>
  <c r="C106"/>
  <c r="A108"/>
  <c r="C108"/>
  <c r="A110"/>
  <c r="C110"/>
  <c r="A112"/>
  <c r="C112"/>
  <c r="A114"/>
  <c r="C114"/>
  <c r="A116"/>
  <c r="C116"/>
  <c r="A118"/>
  <c r="C118"/>
  <c r="A120"/>
  <c r="C120"/>
  <c r="A122"/>
  <c r="C122"/>
  <c r="A124"/>
  <c r="C124"/>
  <c r="A126"/>
  <c r="C126"/>
  <c r="A128"/>
  <c r="C128"/>
  <c r="A130"/>
  <c r="C130"/>
  <c r="A132"/>
  <c r="C132"/>
  <c r="B1" i="12"/>
  <c r="B1" i="51"/>
  <c r="G2"/>
  <c r="G3"/>
  <c r="C5"/>
  <c r="C7"/>
  <c r="C9"/>
  <c r="C11"/>
  <c r="C13"/>
  <c r="C15"/>
  <c r="C17"/>
  <c r="C19"/>
  <c r="H2" i="12"/>
  <c r="C3"/>
  <c r="H3"/>
  <c r="B4"/>
  <c r="C4" s="1"/>
  <c r="C5"/>
  <c r="B6"/>
  <c r="C6" s="1"/>
  <c r="C7"/>
  <c r="B8"/>
  <c r="E3" i="11" s="1"/>
  <c r="G3" s="1"/>
  <c r="G3" i="41" s="1"/>
  <c r="C9" i="12"/>
  <c r="B10"/>
  <c r="C10" s="1"/>
  <c r="C11"/>
  <c r="B12"/>
  <c r="C12" s="1"/>
  <c r="C13"/>
  <c r="B14"/>
  <c r="C14" s="1"/>
  <c r="C15"/>
  <c r="B16"/>
  <c r="C16" s="1"/>
  <c r="C17"/>
  <c r="B18"/>
  <c r="C18" s="1"/>
  <c r="C19"/>
  <c r="B20"/>
  <c r="C20" s="1"/>
  <c r="C21"/>
  <c r="B22"/>
  <c r="C22" s="1"/>
  <c r="C23"/>
  <c r="B24"/>
  <c r="E7" i="11" s="1"/>
  <c r="G7" s="1"/>
  <c r="G7" i="41" s="1"/>
  <c r="C25" i="12"/>
  <c r="B26"/>
  <c r="C26" s="1"/>
  <c r="C27"/>
  <c r="B28"/>
  <c r="C28" s="1"/>
  <c r="C29"/>
  <c r="B30"/>
  <c r="C30" s="1"/>
  <c r="C31"/>
  <c r="B32"/>
  <c r="C32" s="1"/>
  <c r="C33"/>
  <c r="B34"/>
  <c r="C34" s="1"/>
  <c r="C35"/>
  <c r="B36"/>
  <c r="C36" s="1"/>
  <c r="C37"/>
  <c r="B38"/>
  <c r="C38" s="1"/>
  <c r="C39"/>
  <c r="B40"/>
  <c r="E11" i="11" s="1"/>
  <c r="F11" s="1"/>
  <c r="F11" i="41" s="1"/>
  <c r="C41" i="12"/>
  <c r="B42"/>
  <c r="C42" s="1"/>
  <c r="C43"/>
  <c r="B44"/>
  <c r="C44" s="1"/>
  <c r="C45"/>
  <c r="B46"/>
  <c r="C46" s="1"/>
  <c r="C47"/>
  <c r="B48"/>
  <c r="C48" s="1"/>
  <c r="C49"/>
  <c r="B50"/>
  <c r="C50" s="1"/>
  <c r="C51"/>
  <c r="B52"/>
  <c r="C52" s="1"/>
  <c r="C53"/>
  <c r="B54"/>
  <c r="C54" s="1"/>
  <c r="C55"/>
  <c r="B56"/>
  <c r="E15" i="11" s="1"/>
  <c r="G15" s="1"/>
  <c r="C57" i="12"/>
  <c r="B58"/>
  <c r="C58" s="1"/>
  <c r="C59"/>
  <c r="B60"/>
  <c r="C60" s="1"/>
  <c r="C61"/>
  <c r="B62"/>
  <c r="C62" s="1"/>
  <c r="C63"/>
  <c r="B64"/>
  <c r="C64" s="1"/>
  <c r="C65"/>
  <c r="B66"/>
  <c r="C66" s="1"/>
  <c r="B71"/>
  <c r="H72"/>
  <c r="C73"/>
  <c r="H73"/>
  <c r="A74"/>
  <c r="B74"/>
  <c r="E18" i="11" s="1"/>
  <c r="G18" s="1"/>
  <c r="C75" i="12"/>
  <c r="A76"/>
  <c r="B76"/>
  <c r="C76" s="1"/>
  <c r="C77"/>
  <c r="A78"/>
  <c r="B78"/>
  <c r="E19" i="11" s="1"/>
  <c r="F19" s="1"/>
  <c r="C79" i="12"/>
  <c r="A80"/>
  <c r="B80"/>
  <c r="C80" s="1"/>
  <c r="C81"/>
  <c r="A82"/>
  <c r="B82"/>
  <c r="C82" s="1"/>
  <c r="C83"/>
  <c r="A84"/>
  <c r="B84"/>
  <c r="K20" i="11" s="1"/>
  <c r="M20" s="1"/>
  <c r="C85" i="12"/>
  <c r="A86"/>
  <c r="B86"/>
  <c r="E21" i="11" s="1"/>
  <c r="G21" s="1"/>
  <c r="C87" i="12"/>
  <c r="A88"/>
  <c r="B88"/>
  <c r="K21" i="11" s="1"/>
  <c r="M21" s="1"/>
  <c r="C89" i="12"/>
  <c r="A90"/>
  <c r="B90"/>
  <c r="E22" i="11" s="1"/>
  <c r="C91" i="12"/>
  <c r="A92"/>
  <c r="B92"/>
  <c r="C92" s="1"/>
  <c r="C93"/>
  <c r="A94"/>
  <c r="B94"/>
  <c r="E23" i="11" s="1"/>
  <c r="G23" s="1"/>
  <c r="C95" i="12"/>
  <c r="A96"/>
  <c r="B96"/>
  <c r="C96" s="1"/>
  <c r="C97"/>
  <c r="A98"/>
  <c r="B98"/>
  <c r="C98" s="1"/>
  <c r="C99"/>
  <c r="A100"/>
  <c r="B100"/>
  <c r="K24" i="11" s="1"/>
  <c r="M24" s="1"/>
  <c r="C101" i="12"/>
  <c r="A102"/>
  <c r="B102"/>
  <c r="E25" i="11" s="1"/>
  <c r="G25" s="1"/>
  <c r="C103" i="12"/>
  <c r="A104"/>
  <c r="B104"/>
  <c r="K25" i="11" s="1"/>
  <c r="M25" s="1"/>
  <c r="C105" i="12"/>
  <c r="A106"/>
  <c r="B106"/>
  <c r="E26" i="11" s="1"/>
  <c r="C107" i="12"/>
  <c r="A108"/>
  <c r="B108"/>
  <c r="C108" s="1"/>
  <c r="C109"/>
  <c r="A110"/>
  <c r="B110"/>
  <c r="E27" i="11" s="1"/>
  <c r="F27" s="1"/>
  <c r="C111" i="12"/>
  <c r="A112"/>
  <c r="B112"/>
  <c r="C112" s="1"/>
  <c r="C113"/>
  <c r="A114"/>
  <c r="B114"/>
  <c r="C114" s="1"/>
  <c r="C115"/>
  <c r="A116"/>
  <c r="B116"/>
  <c r="K28" i="11" s="1"/>
  <c r="M28" s="1"/>
  <c r="C117" i="12"/>
  <c r="A118"/>
  <c r="B118"/>
  <c r="E29" i="11" s="1"/>
  <c r="G29" s="1"/>
  <c r="C119" i="12"/>
  <c r="A120"/>
  <c r="B120"/>
  <c r="K29" i="11" s="1"/>
  <c r="M29" s="1"/>
  <c r="C121" i="12"/>
  <c r="A122"/>
  <c r="B122"/>
  <c r="E30" i="11" s="1"/>
  <c r="C123" i="12"/>
  <c r="A124"/>
  <c r="B124"/>
  <c r="C124" s="1"/>
  <c r="C125"/>
  <c r="A126"/>
  <c r="B126"/>
  <c r="E31" i="11" s="1"/>
  <c r="G31" s="1"/>
  <c r="C127" i="12"/>
  <c r="A128"/>
  <c r="B128"/>
  <c r="C128" s="1"/>
  <c r="C129"/>
  <c r="A130"/>
  <c r="B130"/>
  <c r="C130" s="1"/>
  <c r="C131"/>
  <c r="A132"/>
  <c r="B132"/>
  <c r="K32" i="11" s="1"/>
  <c r="M32" s="1"/>
  <c r="C133" i="12"/>
  <c r="A134"/>
  <c r="B134"/>
  <c r="E33" i="11" s="1"/>
  <c r="G33" s="1"/>
  <c r="C135" i="12"/>
  <c r="A136"/>
  <c r="B136"/>
  <c r="C136" s="1"/>
  <c r="B141"/>
  <c r="H142"/>
  <c r="C143"/>
  <c r="H143"/>
  <c r="A144"/>
  <c r="B144"/>
  <c r="C144" s="1"/>
  <c r="C145"/>
  <c r="A146"/>
  <c r="B146"/>
  <c r="C146" s="1"/>
  <c r="C147"/>
  <c r="A148"/>
  <c r="B148"/>
  <c r="C148" s="1"/>
  <c r="C149"/>
  <c r="A150"/>
  <c r="B150"/>
  <c r="C150" s="1"/>
  <c r="C151"/>
  <c r="A152"/>
  <c r="B152"/>
  <c r="C152" s="1"/>
  <c r="C153"/>
  <c r="A154"/>
  <c r="B154"/>
  <c r="C154" s="1"/>
  <c r="C155"/>
  <c r="A156"/>
  <c r="B156"/>
  <c r="C156" s="1"/>
  <c r="C157"/>
  <c r="A158"/>
  <c r="B158"/>
  <c r="C158" s="1"/>
  <c r="C159"/>
  <c r="A160"/>
  <c r="B160"/>
  <c r="C160" s="1"/>
  <c r="C161"/>
  <c r="A162"/>
  <c r="B162"/>
  <c r="C162" s="1"/>
  <c r="C163"/>
  <c r="A164"/>
  <c r="B164"/>
  <c r="C164" s="1"/>
  <c r="C165"/>
  <c r="A166"/>
  <c r="B166"/>
  <c r="C166" s="1"/>
  <c r="C167"/>
  <c r="A168"/>
  <c r="B168"/>
  <c r="C168" s="1"/>
  <c r="C169"/>
  <c r="A170"/>
  <c r="B170"/>
  <c r="C170" s="1"/>
  <c r="C171"/>
  <c r="A172"/>
  <c r="B172"/>
  <c r="C172" s="1"/>
  <c r="C173"/>
  <c r="A174"/>
  <c r="B174"/>
  <c r="C174" s="1"/>
  <c r="C175"/>
  <c r="A176"/>
  <c r="B176"/>
  <c r="C176" s="1"/>
  <c r="C177"/>
  <c r="A178"/>
  <c r="B178"/>
  <c r="C178" s="1"/>
  <c r="C179"/>
  <c r="A180"/>
  <c r="B180"/>
  <c r="C180" s="1"/>
  <c r="C181"/>
  <c r="A182"/>
  <c r="B182"/>
  <c r="C182" s="1"/>
  <c r="C183"/>
  <c r="A184"/>
  <c r="B184"/>
  <c r="C184" s="1"/>
  <c r="C185"/>
  <c r="A186"/>
  <c r="B186"/>
  <c r="C186" s="1"/>
  <c r="C187"/>
  <c r="A188"/>
  <c r="B188"/>
  <c r="C188" s="1"/>
  <c r="C189"/>
  <c r="A190"/>
  <c r="B190"/>
  <c r="C190" s="1"/>
  <c r="C191"/>
  <c r="A192"/>
  <c r="B192"/>
  <c r="C192" s="1"/>
  <c r="C193"/>
  <c r="A194"/>
  <c r="B194"/>
  <c r="C194" s="1"/>
  <c r="C195"/>
  <c r="A196"/>
  <c r="B196"/>
  <c r="C196" s="1"/>
  <c r="C197"/>
  <c r="A198"/>
  <c r="B198"/>
  <c r="C198" s="1"/>
  <c r="C199"/>
  <c r="A200"/>
  <c r="B200"/>
  <c r="C200" s="1"/>
  <c r="C201"/>
  <c r="A202"/>
  <c r="B202"/>
  <c r="C202" s="1"/>
  <c r="C203"/>
  <c r="A204"/>
  <c r="B204"/>
  <c r="C204" s="1"/>
  <c r="C205"/>
  <c r="A206"/>
  <c r="B206"/>
  <c r="C206" s="1"/>
  <c r="B211"/>
  <c r="H212"/>
  <c r="C213"/>
  <c r="H213"/>
  <c r="A214"/>
  <c r="B214"/>
  <c r="C214" s="1"/>
  <c r="C215"/>
  <c r="A216"/>
  <c r="B216"/>
  <c r="C216" s="1"/>
  <c r="C217"/>
  <c r="A218"/>
  <c r="B218"/>
  <c r="C218" s="1"/>
  <c r="C219"/>
  <c r="A220"/>
  <c r="B220"/>
  <c r="C220" s="1"/>
  <c r="C221"/>
  <c r="A222"/>
  <c r="B222"/>
  <c r="C222" s="1"/>
  <c r="C223"/>
  <c r="A224"/>
  <c r="B224"/>
  <c r="C224" s="1"/>
  <c r="C225"/>
  <c r="A226"/>
  <c r="B226"/>
  <c r="C226" s="1"/>
  <c r="C227"/>
  <c r="A228"/>
  <c r="B228"/>
  <c r="C228" s="1"/>
  <c r="C229"/>
  <c r="A230"/>
  <c r="B230"/>
  <c r="C230" s="1"/>
  <c r="C231"/>
  <c r="A232"/>
  <c r="B232"/>
  <c r="C232" s="1"/>
  <c r="C233"/>
  <c r="A234"/>
  <c r="B234"/>
  <c r="C234" s="1"/>
  <c r="C235"/>
  <c r="A236"/>
  <c r="B236"/>
  <c r="C236" s="1"/>
  <c r="C237"/>
  <c r="A238"/>
  <c r="B238"/>
  <c r="C238" s="1"/>
  <c r="C239"/>
  <c r="A240"/>
  <c r="B240"/>
  <c r="C240" s="1"/>
  <c r="C241"/>
  <c r="A242"/>
  <c r="B242"/>
  <c r="C242" s="1"/>
  <c r="C243"/>
  <c r="A244"/>
  <c r="B244"/>
  <c r="C244" s="1"/>
  <c r="C245"/>
  <c r="A246"/>
  <c r="B246"/>
  <c r="C246" s="1"/>
  <c r="C247"/>
  <c r="A248"/>
  <c r="B248"/>
  <c r="C248" s="1"/>
  <c r="C249"/>
  <c r="A250"/>
  <c r="B250"/>
  <c r="C250" s="1"/>
  <c r="C251"/>
  <c r="A252"/>
  <c r="B252"/>
  <c r="C252" s="1"/>
  <c r="C253"/>
  <c r="A254"/>
  <c r="B254"/>
  <c r="C254" s="1"/>
  <c r="C255"/>
  <c r="A256"/>
  <c r="B256"/>
  <c r="C256" s="1"/>
  <c r="C257"/>
  <c r="A258"/>
  <c r="B258"/>
  <c r="C258" s="1"/>
  <c r="C259"/>
  <c r="A260"/>
  <c r="B260"/>
  <c r="C260" s="1"/>
  <c r="C261"/>
  <c r="A262"/>
  <c r="B262"/>
  <c r="C262" s="1"/>
  <c r="C263"/>
  <c r="A264"/>
  <c r="B264"/>
  <c r="C264" s="1"/>
  <c r="C265"/>
  <c r="A266"/>
  <c r="B266"/>
  <c r="C266" s="1"/>
  <c r="C267"/>
  <c r="A268"/>
  <c r="B268"/>
  <c r="C268" s="1"/>
  <c r="C269"/>
  <c r="A270"/>
  <c r="B270"/>
  <c r="C270" s="1"/>
  <c r="C271"/>
  <c r="A272"/>
  <c r="B272"/>
  <c r="C272" s="1"/>
  <c r="C273"/>
  <c r="A274"/>
  <c r="B274"/>
  <c r="C274" s="1"/>
  <c r="C275"/>
  <c r="A276"/>
  <c r="B276"/>
  <c r="C276" s="1"/>
  <c r="B281"/>
  <c r="H282"/>
  <c r="H283"/>
  <c r="B1" i="57"/>
  <c r="H2"/>
  <c r="C3"/>
  <c r="H3"/>
  <c r="B4"/>
  <c r="C4" s="1"/>
  <c r="C5"/>
  <c r="B6"/>
  <c r="C6" s="1"/>
  <c r="C7"/>
  <c r="B8"/>
  <c r="C8" s="1"/>
  <c r="C9"/>
  <c r="B10"/>
  <c r="K3" i="58" s="1"/>
  <c r="M3" s="1"/>
  <c r="C11" i="57"/>
  <c r="B12"/>
  <c r="C12" s="1"/>
  <c r="C13"/>
  <c r="B14"/>
  <c r="C14" s="1"/>
  <c r="C15"/>
  <c r="B16"/>
  <c r="C16" s="1"/>
  <c r="C17"/>
  <c r="B18"/>
  <c r="C18" s="1"/>
  <c r="C19"/>
  <c r="B20"/>
  <c r="C20" s="1"/>
  <c r="C21"/>
  <c r="B22"/>
  <c r="C22" s="1"/>
  <c r="C23"/>
  <c r="B24"/>
  <c r="C24" s="1"/>
  <c r="C25"/>
  <c r="B26"/>
  <c r="K7" i="58" s="1"/>
  <c r="C27" i="57"/>
  <c r="B28"/>
  <c r="C28" s="1"/>
  <c r="C29"/>
  <c r="B30"/>
  <c r="C30" s="1"/>
  <c r="C31"/>
  <c r="B32"/>
  <c r="C32" s="1"/>
  <c r="C33"/>
  <c r="B34"/>
  <c r="C34" s="1"/>
  <c r="C35"/>
  <c r="B36"/>
  <c r="C36" s="1"/>
  <c r="C37"/>
  <c r="B38"/>
  <c r="C38" s="1"/>
  <c r="C39"/>
  <c r="B40"/>
  <c r="C40" s="1"/>
  <c r="C41"/>
  <c r="B42"/>
  <c r="C42" s="1"/>
  <c r="C43"/>
  <c r="B44"/>
  <c r="C44" s="1"/>
  <c r="C45"/>
  <c r="B46"/>
  <c r="C46" s="1"/>
  <c r="C47"/>
  <c r="B48"/>
  <c r="C48" s="1"/>
  <c r="C49"/>
  <c r="B50"/>
  <c r="C50" s="1"/>
  <c r="C51"/>
  <c r="B52"/>
  <c r="C52" s="1"/>
  <c r="C53"/>
  <c r="B54"/>
  <c r="C54" s="1"/>
  <c r="C55"/>
  <c r="B56"/>
  <c r="C56" s="1"/>
  <c r="C57"/>
  <c r="B58"/>
  <c r="C58" s="1"/>
  <c r="C59"/>
  <c r="B60"/>
  <c r="C60" s="1"/>
  <c r="C61"/>
  <c r="B62"/>
  <c r="C62" s="1"/>
  <c r="C63"/>
  <c r="B64"/>
  <c r="C64" s="1"/>
  <c r="C65"/>
  <c r="B66"/>
  <c r="C66" s="1"/>
  <c r="B71"/>
  <c r="H72"/>
  <c r="C73"/>
  <c r="H73"/>
  <c r="A74"/>
  <c r="B74"/>
  <c r="C74" s="1"/>
  <c r="C75"/>
  <c r="A76"/>
  <c r="B76"/>
  <c r="C76" s="1"/>
  <c r="C77"/>
  <c r="A78"/>
  <c r="B78"/>
  <c r="C78" s="1"/>
  <c r="C79"/>
  <c r="A80"/>
  <c r="B80"/>
  <c r="C80" s="1"/>
  <c r="C81"/>
  <c r="A82"/>
  <c r="B82"/>
  <c r="C82" s="1"/>
  <c r="C83"/>
  <c r="A84"/>
  <c r="B84"/>
  <c r="C84" s="1"/>
  <c r="C85"/>
  <c r="A86"/>
  <c r="B86"/>
  <c r="C86" s="1"/>
  <c r="C87"/>
  <c r="A88"/>
  <c r="B88"/>
  <c r="C88" s="1"/>
  <c r="C89"/>
  <c r="A90"/>
  <c r="B90"/>
  <c r="C90" s="1"/>
  <c r="C91"/>
  <c r="A92"/>
  <c r="B92"/>
  <c r="C92" s="1"/>
  <c r="C93"/>
  <c r="A94"/>
  <c r="B94"/>
  <c r="C94" s="1"/>
  <c r="C95"/>
  <c r="A96"/>
  <c r="B96"/>
  <c r="C96" s="1"/>
  <c r="C97"/>
  <c r="A98"/>
  <c r="B98"/>
  <c r="C98" s="1"/>
  <c r="C99"/>
  <c r="A100"/>
  <c r="B100"/>
  <c r="C100" s="1"/>
  <c r="C101"/>
  <c r="A102"/>
  <c r="B102"/>
  <c r="C102" s="1"/>
  <c r="C103"/>
  <c r="A104"/>
  <c r="B104"/>
  <c r="C104" s="1"/>
  <c r="C105"/>
  <c r="A106"/>
  <c r="B106"/>
  <c r="C106" s="1"/>
  <c r="C107"/>
  <c r="A108"/>
  <c r="B108"/>
  <c r="C108" s="1"/>
  <c r="C109"/>
  <c r="A110"/>
  <c r="B110"/>
  <c r="C110" s="1"/>
  <c r="C111"/>
  <c r="A112"/>
  <c r="B112"/>
  <c r="C112" s="1"/>
  <c r="C113"/>
  <c r="A114"/>
  <c r="B114"/>
  <c r="C114" s="1"/>
  <c r="C115"/>
  <c r="A116"/>
  <c r="B116"/>
  <c r="C116" s="1"/>
  <c r="C117"/>
  <c r="A118"/>
  <c r="B118"/>
  <c r="C118" s="1"/>
  <c r="C119"/>
  <c r="A120"/>
  <c r="B120"/>
  <c r="C120" s="1"/>
  <c r="C121"/>
  <c r="A122"/>
  <c r="B122"/>
  <c r="C122" s="1"/>
  <c r="C123"/>
  <c r="A124"/>
  <c r="B124"/>
  <c r="C124" s="1"/>
  <c r="C125"/>
  <c r="A126"/>
  <c r="B126"/>
  <c r="C126" s="1"/>
  <c r="C127"/>
  <c r="A128"/>
  <c r="B128"/>
  <c r="C128" s="1"/>
  <c r="C129"/>
  <c r="A130"/>
  <c r="B130"/>
  <c r="C130" s="1"/>
  <c r="C131"/>
  <c r="A132"/>
  <c r="B132"/>
  <c r="C132" s="1"/>
  <c r="C133"/>
  <c r="A134"/>
  <c r="B134"/>
  <c r="C134" s="1"/>
  <c r="C135"/>
  <c r="A136"/>
  <c r="B136"/>
  <c r="C136" s="1"/>
  <c r="B1" i="50"/>
  <c r="C1" s="1"/>
  <c r="F1"/>
  <c r="B2"/>
  <c r="C2" s="1"/>
  <c r="D2"/>
  <c r="F2"/>
  <c r="G2" s="1"/>
  <c r="B3"/>
  <c r="C3" s="1"/>
  <c r="F3"/>
  <c r="B4"/>
  <c r="C4" s="1"/>
  <c r="F4"/>
  <c r="G4" s="1"/>
  <c r="B1" i="39"/>
  <c r="H2"/>
  <c r="H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B67"/>
  <c r="H68"/>
  <c r="H69"/>
  <c r="A70"/>
  <c r="A136" s="1"/>
  <c r="C70"/>
  <c r="A72"/>
  <c r="A138" s="1"/>
  <c r="A204" s="1"/>
  <c r="C72"/>
  <c r="A74"/>
  <c r="A140" s="1"/>
  <c r="C74"/>
  <c r="A76"/>
  <c r="A142" s="1"/>
  <c r="A208" s="1"/>
  <c r="C76"/>
  <c r="A78"/>
  <c r="A144" s="1"/>
  <c r="C78"/>
  <c r="A80"/>
  <c r="C80"/>
  <c r="A82"/>
  <c r="A148" s="1"/>
  <c r="C82"/>
  <c r="A84"/>
  <c r="C84"/>
  <c r="A86"/>
  <c r="A152" s="1"/>
  <c r="C86"/>
  <c r="A88"/>
  <c r="A154" s="1"/>
  <c r="A220" s="1"/>
  <c r="C88"/>
  <c r="A90"/>
  <c r="A156" s="1"/>
  <c r="C90"/>
  <c r="A92"/>
  <c r="A158" s="1"/>
  <c r="A224" s="1"/>
  <c r="C92"/>
  <c r="A94"/>
  <c r="A160" s="1"/>
  <c r="C94"/>
  <c r="A96"/>
  <c r="C96"/>
  <c r="A98"/>
  <c r="A164" s="1"/>
  <c r="C98"/>
  <c r="A100"/>
  <c r="C100"/>
  <c r="A102"/>
  <c r="C102"/>
  <c r="A104"/>
  <c r="C104"/>
  <c r="A106"/>
  <c r="C106"/>
  <c r="A108"/>
  <c r="C108"/>
  <c r="A110"/>
  <c r="C110"/>
  <c r="A112"/>
  <c r="C112"/>
  <c r="A114"/>
  <c r="C114"/>
  <c r="A116"/>
  <c r="C116"/>
  <c r="A118"/>
  <c r="C118"/>
  <c r="A120"/>
  <c r="C120"/>
  <c r="A122"/>
  <c r="C122"/>
  <c r="A124"/>
  <c r="C124"/>
  <c r="A126"/>
  <c r="C126"/>
  <c r="A128"/>
  <c r="C128"/>
  <c r="A130"/>
  <c r="C130"/>
  <c r="A132"/>
  <c r="C132"/>
  <c r="B133"/>
  <c r="H134"/>
  <c r="H135"/>
  <c r="C136"/>
  <c r="C138"/>
  <c r="C140"/>
  <c r="C142"/>
  <c r="C144"/>
  <c r="A146"/>
  <c r="C146"/>
  <c r="C148"/>
  <c r="A150"/>
  <c r="A216" s="1"/>
  <c r="C150"/>
  <c r="C152"/>
  <c r="C154"/>
  <c r="C156"/>
  <c r="C158"/>
  <c r="C160"/>
  <c r="A162"/>
  <c r="A228" s="1"/>
  <c r="C162"/>
  <c r="C164"/>
  <c r="A166"/>
  <c r="A232" s="1"/>
  <c r="C166"/>
  <c r="A168"/>
  <c r="C168"/>
  <c r="A170"/>
  <c r="A236" s="1"/>
  <c r="C170"/>
  <c r="A172"/>
  <c r="C172"/>
  <c r="A174"/>
  <c r="A240" s="1"/>
  <c r="C174"/>
  <c r="A176"/>
  <c r="C176"/>
  <c r="A178"/>
  <c r="A244" s="1"/>
  <c r="C178"/>
  <c r="A180"/>
  <c r="C180"/>
  <c r="A182"/>
  <c r="A248" s="1"/>
  <c r="C182"/>
  <c r="A184"/>
  <c r="C184"/>
  <c r="A186"/>
  <c r="A252" s="1"/>
  <c r="C186"/>
  <c r="A188"/>
  <c r="C188"/>
  <c r="A190"/>
  <c r="A256" s="1"/>
  <c r="C190"/>
  <c r="A192"/>
  <c r="C192"/>
  <c r="A194"/>
  <c r="A260" s="1"/>
  <c r="C194"/>
  <c r="A196"/>
  <c r="C196"/>
  <c r="A198"/>
  <c r="A264" s="1"/>
  <c r="C198"/>
  <c r="B199"/>
  <c r="H200"/>
  <c r="H201"/>
  <c r="A202"/>
  <c r="C202"/>
  <c r="C204"/>
  <c r="A206"/>
  <c r="C206"/>
  <c r="C208"/>
  <c r="A210"/>
  <c r="C210"/>
  <c r="A212"/>
  <c r="C212"/>
  <c r="A214"/>
  <c r="C214"/>
  <c r="C216"/>
  <c r="A218"/>
  <c r="C218"/>
  <c r="C220"/>
  <c r="A222"/>
  <c r="C222"/>
  <c r="C224"/>
  <c r="A226"/>
  <c r="C226"/>
  <c r="C228"/>
  <c r="A230"/>
  <c r="C230"/>
  <c r="C232"/>
  <c r="A234"/>
  <c r="C234"/>
  <c r="C236"/>
  <c r="A238"/>
  <c r="C238"/>
  <c r="C240"/>
  <c r="A242"/>
  <c r="C242"/>
  <c r="C244"/>
  <c r="A246"/>
  <c r="C246"/>
  <c r="C248"/>
  <c r="A250"/>
  <c r="C250"/>
  <c r="C252"/>
  <c r="A254"/>
  <c r="C254"/>
  <c r="C256"/>
  <c r="A258"/>
  <c r="C258"/>
  <c r="C260"/>
  <c r="A262"/>
  <c r="C262"/>
  <c r="C264"/>
  <c r="B265"/>
  <c r="H266"/>
  <c r="H267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0"/>
  <c r="C312"/>
  <c r="C314"/>
  <c r="C316"/>
  <c r="C318"/>
  <c r="C320"/>
  <c r="C322"/>
  <c r="C324"/>
  <c r="C326"/>
  <c r="C328"/>
  <c r="C330"/>
  <c r="B1" i="53"/>
  <c r="H2"/>
  <c r="H3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B67"/>
  <c r="H68"/>
  <c r="H69"/>
  <c r="A70"/>
  <c r="C70"/>
  <c r="A72"/>
  <c r="C72"/>
  <c r="A74"/>
  <c r="C74"/>
  <c r="A76"/>
  <c r="C76"/>
  <c r="A78"/>
  <c r="C78"/>
  <c r="A80"/>
  <c r="C80"/>
  <c r="A82"/>
  <c r="C82"/>
  <c r="A84"/>
  <c r="C84"/>
  <c r="A86"/>
  <c r="C86"/>
  <c r="A88"/>
  <c r="C88"/>
  <c r="A90"/>
  <c r="C90"/>
  <c r="A92"/>
  <c r="C92"/>
  <c r="A94"/>
  <c r="C94"/>
  <c r="A96"/>
  <c r="C96"/>
  <c r="A98"/>
  <c r="C98"/>
  <c r="A100"/>
  <c r="C100"/>
  <c r="A102"/>
  <c r="C102"/>
  <c r="A104"/>
  <c r="C104"/>
  <c r="A106"/>
  <c r="C106"/>
  <c r="A108"/>
  <c r="C108"/>
  <c r="A110"/>
  <c r="C110"/>
  <c r="A112"/>
  <c r="C112"/>
  <c r="A114"/>
  <c r="C114"/>
  <c r="A116"/>
  <c r="C116"/>
  <c r="A118"/>
  <c r="C118"/>
  <c r="A120"/>
  <c r="C120"/>
  <c r="A122"/>
  <c r="C122"/>
  <c r="A124"/>
  <c r="C124"/>
  <c r="A126"/>
  <c r="C126"/>
  <c r="A128"/>
  <c r="C128"/>
  <c r="A130"/>
  <c r="C130"/>
  <c r="A132"/>
  <c r="C132"/>
  <c r="A1" i="42"/>
  <c r="H1"/>
  <c r="F2"/>
  <c r="M2"/>
  <c r="A10"/>
  <c r="H10"/>
  <c r="F11"/>
  <c r="M11"/>
  <c r="A19"/>
  <c r="H19"/>
  <c r="F20"/>
  <c r="M20"/>
  <c r="A28"/>
  <c r="H28"/>
  <c r="F29"/>
  <c r="M29"/>
  <c r="A37"/>
  <c r="H37"/>
  <c r="F38"/>
  <c r="M38"/>
  <c r="A46"/>
  <c r="H46"/>
  <c r="F47"/>
  <c r="M47"/>
  <c r="A1" i="2"/>
  <c r="H1"/>
  <c r="F2"/>
  <c r="M2"/>
  <c r="A9"/>
  <c r="H9"/>
  <c r="F10"/>
  <c r="M10"/>
  <c r="A17"/>
  <c r="H17"/>
  <c r="F18"/>
  <c r="M18"/>
  <c r="A25"/>
  <c r="H25"/>
  <c r="F26"/>
  <c r="M26"/>
  <c r="A33"/>
  <c r="H33"/>
  <c r="F34"/>
  <c r="M34"/>
  <c r="A41"/>
  <c r="H41"/>
  <c r="F42"/>
  <c r="M42"/>
  <c r="A2" i="44"/>
  <c r="B2"/>
  <c r="C2" s="1"/>
  <c r="D2"/>
  <c r="E2"/>
  <c r="G2" s="1"/>
  <c r="T2"/>
  <c r="U2"/>
  <c r="V2"/>
  <c r="W2"/>
  <c r="X2"/>
  <c r="A3"/>
  <c r="B3"/>
  <c r="C3" s="1"/>
  <c r="D3"/>
  <c r="E3"/>
  <c r="G3" s="1"/>
  <c r="T3"/>
  <c r="U3"/>
  <c r="V3"/>
  <c r="W3"/>
  <c r="X3"/>
  <c r="A4"/>
  <c r="B4"/>
  <c r="C4" s="1"/>
  <c r="D4"/>
  <c r="E4"/>
  <c r="G4" s="1"/>
  <c r="T4"/>
  <c r="U4"/>
  <c r="V4"/>
  <c r="W4"/>
  <c r="X4"/>
  <c r="A5"/>
  <c r="B5"/>
  <c r="C5" s="1"/>
  <c r="D5"/>
  <c r="E5"/>
  <c r="F5" s="1"/>
  <c r="T5"/>
  <c r="U5"/>
  <c r="V5"/>
  <c r="W5"/>
  <c r="X5"/>
  <c r="A6"/>
  <c r="B6"/>
  <c r="C6" s="1"/>
  <c r="D6"/>
  <c r="E6"/>
  <c r="F6" s="1"/>
  <c r="T6"/>
  <c r="U6"/>
  <c r="V6"/>
  <c r="W6"/>
  <c r="X6"/>
  <c r="A7"/>
  <c r="B7"/>
  <c r="C7" s="1"/>
  <c r="D7"/>
  <c r="E7"/>
  <c r="F7" s="1"/>
  <c r="T7"/>
  <c r="U7"/>
  <c r="V7"/>
  <c r="W7"/>
  <c r="X7"/>
  <c r="A8"/>
  <c r="B8"/>
  <c r="C8" s="1"/>
  <c r="D8"/>
  <c r="E8"/>
  <c r="F8" s="1"/>
  <c r="T8"/>
  <c r="U8"/>
  <c r="V8"/>
  <c r="W8"/>
  <c r="X8"/>
  <c r="A9"/>
  <c r="B9"/>
  <c r="C9" s="1"/>
  <c r="D9"/>
  <c r="E9"/>
  <c r="F9" s="1"/>
  <c r="T9"/>
  <c r="U9"/>
  <c r="V9"/>
  <c r="W9"/>
  <c r="X9"/>
  <c r="A10"/>
  <c r="B10"/>
  <c r="C10" s="1"/>
  <c r="D10"/>
  <c r="E10"/>
  <c r="T10"/>
  <c r="U10"/>
  <c r="V10"/>
  <c r="W10"/>
  <c r="X10"/>
  <c r="A11"/>
  <c r="B11"/>
  <c r="C11" s="1"/>
  <c r="D11"/>
  <c r="E11"/>
  <c r="F11" s="1"/>
  <c r="T11"/>
  <c r="U11"/>
  <c r="V11"/>
  <c r="W11"/>
  <c r="X11"/>
  <c r="A12"/>
  <c r="B12"/>
  <c r="C12" s="1"/>
  <c r="D12"/>
  <c r="E12"/>
  <c r="T12"/>
  <c r="U12"/>
  <c r="V12"/>
  <c r="W12"/>
  <c r="X12"/>
  <c r="A13"/>
  <c r="B13"/>
  <c r="C13" s="1"/>
  <c r="D13"/>
  <c r="E13"/>
  <c r="F13" s="1"/>
  <c r="T13"/>
  <c r="U13"/>
  <c r="V13"/>
  <c r="W13"/>
  <c r="X13"/>
  <c r="A14"/>
  <c r="B14"/>
  <c r="C14" s="1"/>
  <c r="D14"/>
  <c r="E14"/>
  <c r="T14"/>
  <c r="U14"/>
  <c r="V14"/>
  <c r="W14"/>
  <c r="X14"/>
  <c r="A15"/>
  <c r="B15"/>
  <c r="C15" s="1"/>
  <c r="D15"/>
  <c r="E15"/>
  <c r="F15" s="1"/>
  <c r="T15"/>
  <c r="U15"/>
  <c r="V15"/>
  <c r="W15"/>
  <c r="X15"/>
  <c r="A16"/>
  <c r="B16"/>
  <c r="C16" s="1"/>
  <c r="D16"/>
  <c r="E16"/>
  <c r="T16"/>
  <c r="U16"/>
  <c r="V16"/>
  <c r="W16"/>
  <c r="X16"/>
  <c r="A17"/>
  <c r="B17"/>
  <c r="C17" s="1"/>
  <c r="D17"/>
  <c r="E17"/>
  <c r="F17" s="1"/>
  <c r="T17"/>
  <c r="U17"/>
  <c r="V17"/>
  <c r="W17"/>
  <c r="X17"/>
  <c r="A18"/>
  <c r="B18"/>
  <c r="C18" s="1"/>
  <c r="D18"/>
  <c r="E18"/>
  <c r="T18"/>
  <c r="U18"/>
  <c r="V18"/>
  <c r="W18"/>
  <c r="X18"/>
  <c r="A19"/>
  <c r="B19"/>
  <c r="C19" s="1"/>
  <c r="D19"/>
  <c r="E19"/>
  <c r="F19" s="1"/>
  <c r="T19"/>
  <c r="U19"/>
  <c r="V19"/>
  <c r="W19"/>
  <c r="X19"/>
  <c r="A20"/>
  <c r="B20"/>
  <c r="C20" s="1"/>
  <c r="D20"/>
  <c r="E20"/>
  <c r="T20"/>
  <c r="U20"/>
  <c r="V20"/>
  <c r="W20"/>
  <c r="X20"/>
  <c r="A21"/>
  <c r="B21"/>
  <c r="C21" s="1"/>
  <c r="D21"/>
  <c r="E21"/>
  <c r="F21" s="1"/>
  <c r="T21"/>
  <c r="U21"/>
  <c r="V21"/>
  <c r="W21"/>
  <c r="X21"/>
  <c r="A22"/>
  <c r="B22"/>
  <c r="C22" s="1"/>
  <c r="D22"/>
  <c r="E22"/>
  <c r="T22"/>
  <c r="U22"/>
  <c r="V22"/>
  <c r="W22"/>
  <c r="X22"/>
  <c r="A23"/>
  <c r="B23"/>
  <c r="C23" s="1"/>
  <c r="D23"/>
  <c r="E23"/>
  <c r="F23" s="1"/>
  <c r="T23"/>
  <c r="U23"/>
  <c r="V23"/>
  <c r="W23"/>
  <c r="X23"/>
  <c r="A24"/>
  <c r="B24"/>
  <c r="C24" s="1"/>
  <c r="D24"/>
  <c r="E24"/>
  <c r="T24"/>
  <c r="U24"/>
  <c r="V24"/>
  <c r="W24"/>
  <c r="X24"/>
  <c r="A25"/>
  <c r="B25"/>
  <c r="C25" s="1"/>
  <c r="D25"/>
  <c r="E25"/>
  <c r="F25" s="1"/>
  <c r="T25"/>
  <c r="U25"/>
  <c r="V25"/>
  <c r="W25"/>
  <c r="X25"/>
  <c r="A26"/>
  <c r="B26"/>
  <c r="C26" s="1"/>
  <c r="D26"/>
  <c r="E26"/>
  <c r="T26"/>
  <c r="U26"/>
  <c r="V26"/>
  <c r="W26"/>
  <c r="X26"/>
  <c r="A27"/>
  <c r="B27"/>
  <c r="C27" s="1"/>
  <c r="D27"/>
  <c r="E27"/>
  <c r="F27" s="1"/>
  <c r="T27"/>
  <c r="U27"/>
  <c r="V27"/>
  <c r="W27"/>
  <c r="X27"/>
  <c r="A28"/>
  <c r="B28"/>
  <c r="C28" s="1"/>
  <c r="D28"/>
  <c r="E28"/>
  <c r="T28"/>
  <c r="U28"/>
  <c r="V28"/>
  <c r="W28"/>
  <c r="X28"/>
  <c r="A29"/>
  <c r="B29"/>
  <c r="C29" s="1"/>
  <c r="D29"/>
  <c r="E29"/>
  <c r="F29" s="1"/>
  <c r="T29"/>
  <c r="U29"/>
  <c r="V29"/>
  <c r="W29"/>
  <c r="X29"/>
  <c r="A30"/>
  <c r="B30"/>
  <c r="C30" s="1"/>
  <c r="D30"/>
  <c r="E30"/>
  <c r="T30"/>
  <c r="U30"/>
  <c r="V30"/>
  <c r="W30"/>
  <c r="X30"/>
  <c r="A31"/>
  <c r="B31"/>
  <c r="C31" s="1"/>
  <c r="D31"/>
  <c r="E31"/>
  <c r="F31" s="1"/>
  <c r="T31"/>
  <c r="U31"/>
  <c r="V31"/>
  <c r="W31"/>
  <c r="X31"/>
  <c r="A32"/>
  <c r="B32"/>
  <c r="C32" s="1"/>
  <c r="D32"/>
  <c r="E32"/>
  <c r="T32"/>
  <c r="U32"/>
  <c r="V32"/>
  <c r="W32"/>
  <c r="X32"/>
  <c r="A33"/>
  <c r="B33"/>
  <c r="C33" s="1"/>
  <c r="D33"/>
  <c r="E33"/>
  <c r="F33" s="1"/>
  <c r="T33"/>
  <c r="U33"/>
  <c r="V33"/>
  <c r="W33"/>
  <c r="X33"/>
  <c r="A34"/>
  <c r="B34"/>
  <c r="C34" s="1"/>
  <c r="D34"/>
  <c r="E34"/>
  <c r="T34"/>
  <c r="U34"/>
  <c r="V34"/>
  <c r="W34"/>
  <c r="X34"/>
  <c r="A35"/>
  <c r="B35"/>
  <c r="C35" s="1"/>
  <c r="D35"/>
  <c r="E35"/>
  <c r="F35" s="1"/>
  <c r="T35"/>
  <c r="U35"/>
  <c r="V35"/>
  <c r="W35"/>
  <c r="X35"/>
  <c r="A36"/>
  <c r="B36"/>
  <c r="C36" s="1"/>
  <c r="D36"/>
  <c r="E36"/>
  <c r="T36"/>
  <c r="U36"/>
  <c r="V36"/>
  <c r="W36"/>
  <c r="X36"/>
  <c r="A37"/>
  <c r="B37"/>
  <c r="C37" s="1"/>
  <c r="D37"/>
  <c r="E37"/>
  <c r="F37" s="1"/>
  <c r="T37"/>
  <c r="U37"/>
  <c r="V37"/>
  <c r="W37"/>
  <c r="X37"/>
  <c r="A38"/>
  <c r="B38"/>
  <c r="C38" s="1"/>
  <c r="D38"/>
  <c r="E38"/>
  <c r="T38"/>
  <c r="U38"/>
  <c r="V38"/>
  <c r="W38"/>
  <c r="X38"/>
  <c r="A39"/>
  <c r="B39"/>
  <c r="C39" s="1"/>
  <c r="D39"/>
  <c r="E39"/>
  <c r="F39" s="1"/>
  <c r="T39"/>
  <c r="U39"/>
  <c r="V39"/>
  <c r="W39"/>
  <c r="X39"/>
  <c r="A40"/>
  <c r="B40"/>
  <c r="C40" s="1"/>
  <c r="D40"/>
  <c r="E40"/>
  <c r="T40"/>
  <c r="U40"/>
  <c r="V40"/>
  <c r="W40"/>
  <c r="X40"/>
  <c r="A41"/>
  <c r="B41"/>
  <c r="C41" s="1"/>
  <c r="D41"/>
  <c r="E41"/>
  <c r="F41" s="1"/>
  <c r="T41"/>
  <c r="U41"/>
  <c r="V41"/>
  <c r="W41"/>
  <c r="X41"/>
  <c r="A42"/>
  <c r="B42"/>
  <c r="C42" s="1"/>
  <c r="D42"/>
  <c r="E42"/>
  <c r="T42"/>
  <c r="U42"/>
  <c r="V42"/>
  <c r="W42"/>
  <c r="X42"/>
  <c r="A43"/>
  <c r="B43"/>
  <c r="C43" s="1"/>
  <c r="D43"/>
  <c r="E43"/>
  <c r="G43" s="1"/>
  <c r="T43"/>
  <c r="U43"/>
  <c r="V43"/>
  <c r="W43"/>
  <c r="X43"/>
  <c r="A44"/>
  <c r="B44"/>
  <c r="C44" s="1"/>
  <c r="D44"/>
  <c r="E44"/>
  <c r="F44" s="1"/>
  <c r="T44"/>
  <c r="U44"/>
  <c r="V44"/>
  <c r="W44"/>
  <c r="X44"/>
  <c r="A45"/>
  <c r="B45"/>
  <c r="C45" s="1"/>
  <c r="D45"/>
  <c r="E45"/>
  <c r="T45"/>
  <c r="U45"/>
  <c r="V45"/>
  <c r="W45"/>
  <c r="X45"/>
  <c r="A46"/>
  <c r="B46"/>
  <c r="C46" s="1"/>
  <c r="D46"/>
  <c r="E46"/>
  <c r="F46" s="1"/>
  <c r="T46"/>
  <c r="U46"/>
  <c r="V46"/>
  <c r="W46"/>
  <c r="X46"/>
  <c r="A47"/>
  <c r="B47"/>
  <c r="C47" s="1"/>
  <c r="D47"/>
  <c r="E47"/>
  <c r="T47"/>
  <c r="U47"/>
  <c r="V47"/>
  <c r="W47"/>
  <c r="X47"/>
  <c r="A48"/>
  <c r="B48"/>
  <c r="C48" s="1"/>
  <c r="D48"/>
  <c r="E48"/>
  <c r="G48" s="1"/>
  <c r="T48"/>
  <c r="U48"/>
  <c r="V48"/>
  <c r="W48"/>
  <c r="X48"/>
  <c r="A49"/>
  <c r="B49"/>
  <c r="C49" s="1"/>
  <c r="D49"/>
  <c r="E49"/>
  <c r="G49" s="1"/>
  <c r="T49"/>
  <c r="U49"/>
  <c r="V49"/>
  <c r="W49"/>
  <c r="X49"/>
  <c r="A50"/>
  <c r="B50"/>
  <c r="C50" s="1"/>
  <c r="D50"/>
  <c r="E50"/>
  <c r="G50" s="1"/>
  <c r="T50"/>
  <c r="U50"/>
  <c r="V50"/>
  <c r="W50"/>
  <c r="X50"/>
  <c r="A51"/>
  <c r="B51"/>
  <c r="C51" s="1"/>
  <c r="D51"/>
  <c r="E51"/>
  <c r="T51"/>
  <c r="U51"/>
  <c r="V51"/>
  <c r="W51"/>
  <c r="X51"/>
  <c r="A52"/>
  <c r="B52"/>
  <c r="C52" s="1"/>
  <c r="D52"/>
  <c r="E52"/>
  <c r="F52" s="1"/>
  <c r="T52"/>
  <c r="U52"/>
  <c r="V52"/>
  <c r="W52"/>
  <c r="X52"/>
  <c r="A53"/>
  <c r="B53"/>
  <c r="C53" s="1"/>
  <c r="D53"/>
  <c r="E53"/>
  <c r="F53" s="1"/>
  <c r="T53"/>
  <c r="U53"/>
  <c r="V53"/>
  <c r="W53"/>
  <c r="X53"/>
  <c r="A54"/>
  <c r="B54"/>
  <c r="C54" s="1"/>
  <c r="D54"/>
  <c r="E54"/>
  <c r="F54" s="1"/>
  <c r="T54"/>
  <c r="U54"/>
  <c r="V54"/>
  <c r="W54"/>
  <c r="X54"/>
  <c r="A55"/>
  <c r="B55"/>
  <c r="C55" s="1"/>
  <c r="D55"/>
  <c r="E55"/>
  <c r="F55" s="1"/>
  <c r="T55"/>
  <c r="U55"/>
  <c r="V55"/>
  <c r="W55"/>
  <c r="X55"/>
  <c r="A56"/>
  <c r="B56"/>
  <c r="C56" s="1"/>
  <c r="D56"/>
  <c r="E56"/>
  <c r="T56"/>
  <c r="U56"/>
  <c r="V56"/>
  <c r="W56"/>
  <c r="X56"/>
  <c r="A57"/>
  <c r="B57"/>
  <c r="C57" s="1"/>
  <c r="D57"/>
  <c r="E57"/>
  <c r="F57" s="1"/>
  <c r="T57"/>
  <c r="U57"/>
  <c r="V57"/>
  <c r="W57"/>
  <c r="X57"/>
  <c r="A58"/>
  <c r="B58"/>
  <c r="C58" s="1"/>
  <c r="D58"/>
  <c r="E58"/>
  <c r="F58" s="1"/>
  <c r="T58"/>
  <c r="U58"/>
  <c r="V58"/>
  <c r="W58"/>
  <c r="X58"/>
  <c r="A59"/>
  <c r="B59"/>
  <c r="C59" s="1"/>
  <c r="D59"/>
  <c r="E59"/>
  <c r="F59" s="1"/>
  <c r="T59"/>
  <c r="U59"/>
  <c r="V59"/>
  <c r="W59"/>
  <c r="X59"/>
  <c r="A60"/>
  <c r="B60"/>
  <c r="C60" s="1"/>
  <c r="D60"/>
  <c r="E60"/>
  <c r="F60" s="1"/>
  <c r="T60"/>
  <c r="U60"/>
  <c r="V60"/>
  <c r="W60"/>
  <c r="X60"/>
  <c r="A61"/>
  <c r="B61"/>
  <c r="C61" s="1"/>
  <c r="D61"/>
  <c r="E61"/>
  <c r="F61" s="1"/>
  <c r="T61"/>
  <c r="U61"/>
  <c r="V61"/>
  <c r="W61"/>
  <c r="X61"/>
  <c r="A62"/>
  <c r="B62"/>
  <c r="C62" s="1"/>
  <c r="D62"/>
  <c r="E62"/>
  <c r="F62" s="1"/>
  <c r="T62"/>
  <c r="U62"/>
  <c r="V62"/>
  <c r="W62"/>
  <c r="X62"/>
  <c r="A63"/>
  <c r="B63"/>
  <c r="C63" s="1"/>
  <c r="D63"/>
  <c r="E63"/>
  <c r="F63" s="1"/>
  <c r="T63"/>
  <c r="U63"/>
  <c r="V63"/>
  <c r="W63"/>
  <c r="X63"/>
  <c r="A64"/>
  <c r="B64"/>
  <c r="C64" s="1"/>
  <c r="D64"/>
  <c r="E64"/>
  <c r="T64"/>
  <c r="U64"/>
  <c r="V64"/>
  <c r="W64"/>
  <c r="X64"/>
  <c r="A65"/>
  <c r="B65"/>
  <c r="C65" s="1"/>
  <c r="D65"/>
  <c r="E65"/>
  <c r="F65" s="1"/>
  <c r="T65"/>
  <c r="U65"/>
  <c r="V65"/>
  <c r="W65"/>
  <c r="X65"/>
  <c r="A67"/>
  <c r="T67"/>
  <c r="U67"/>
  <c r="V67"/>
  <c r="W67"/>
  <c r="X67"/>
  <c r="A68"/>
  <c r="T68"/>
  <c r="U68"/>
  <c r="V68"/>
  <c r="W68"/>
  <c r="X68"/>
  <c r="A69"/>
  <c r="T69"/>
  <c r="U69"/>
  <c r="V69"/>
  <c r="W69"/>
  <c r="X69"/>
  <c r="A70"/>
  <c r="T70"/>
  <c r="U70"/>
  <c r="V70"/>
  <c r="W70"/>
  <c r="X70"/>
  <c r="A71"/>
  <c r="T71"/>
  <c r="U71"/>
  <c r="V71"/>
  <c r="W71"/>
  <c r="X71"/>
  <c r="A72"/>
  <c r="T72"/>
  <c r="U72"/>
  <c r="V72"/>
  <c r="W72"/>
  <c r="X72"/>
  <c r="A73"/>
  <c r="T73"/>
  <c r="U73"/>
  <c r="V73"/>
  <c r="W73"/>
  <c r="X73"/>
  <c r="A74"/>
  <c r="T74"/>
  <c r="U74"/>
  <c r="V74"/>
  <c r="W74"/>
  <c r="X74"/>
  <c r="A75"/>
  <c r="T75"/>
  <c r="U75"/>
  <c r="V75"/>
  <c r="W75"/>
  <c r="X75"/>
  <c r="A76"/>
  <c r="T76"/>
  <c r="U76"/>
  <c r="V76"/>
  <c r="W76"/>
  <c r="X76"/>
  <c r="A77"/>
  <c r="T77"/>
  <c r="U77"/>
  <c r="V77"/>
  <c r="W77"/>
  <c r="X77"/>
  <c r="A78"/>
  <c r="T78"/>
  <c r="U78"/>
  <c r="V78"/>
  <c r="W78"/>
  <c r="X78"/>
  <c r="A79"/>
  <c r="T79"/>
  <c r="U79"/>
  <c r="V79"/>
  <c r="W79"/>
  <c r="X79"/>
  <c r="A80"/>
  <c r="T80"/>
  <c r="U80"/>
  <c r="V80"/>
  <c r="W80"/>
  <c r="X80"/>
  <c r="A81"/>
  <c r="T81"/>
  <c r="U81"/>
  <c r="V81"/>
  <c r="W81"/>
  <c r="X81"/>
  <c r="A82"/>
  <c r="T82"/>
  <c r="U82"/>
  <c r="V82"/>
  <c r="W82"/>
  <c r="X82"/>
  <c r="A83"/>
  <c r="T83"/>
  <c r="U83"/>
  <c r="V83"/>
  <c r="W83"/>
  <c r="X83"/>
  <c r="A84"/>
  <c r="T84"/>
  <c r="U84"/>
  <c r="V84"/>
  <c r="W84"/>
  <c r="X84"/>
  <c r="A85"/>
  <c r="T85"/>
  <c r="U85"/>
  <c r="V85"/>
  <c r="W85"/>
  <c r="X85"/>
  <c r="A86"/>
  <c r="T86"/>
  <c r="U86"/>
  <c r="V86"/>
  <c r="W86"/>
  <c r="X86"/>
  <c r="A87"/>
  <c r="T87"/>
  <c r="U87"/>
  <c r="V87"/>
  <c r="W87"/>
  <c r="X87"/>
  <c r="A88"/>
  <c r="T88"/>
  <c r="U88"/>
  <c r="V88"/>
  <c r="W88"/>
  <c r="X88"/>
  <c r="A89"/>
  <c r="T89"/>
  <c r="U89"/>
  <c r="V89"/>
  <c r="W89"/>
  <c r="X89"/>
  <c r="A90"/>
  <c r="T90"/>
  <c r="U90"/>
  <c r="V90"/>
  <c r="W90"/>
  <c r="X90"/>
  <c r="A91"/>
  <c r="T91"/>
  <c r="U91"/>
  <c r="V91"/>
  <c r="W91"/>
  <c r="X91"/>
  <c r="A92"/>
  <c r="T92"/>
  <c r="U92"/>
  <c r="V92"/>
  <c r="W92"/>
  <c r="X92"/>
  <c r="A93"/>
  <c r="T93"/>
  <c r="U93"/>
  <c r="V93"/>
  <c r="W93"/>
  <c r="X93"/>
  <c r="A94"/>
  <c r="T94"/>
  <c r="U94"/>
  <c r="V94"/>
  <c r="W94"/>
  <c r="X94"/>
  <c r="A95"/>
  <c r="T95"/>
  <c r="U95"/>
  <c r="V95"/>
  <c r="W95"/>
  <c r="X95"/>
  <c r="A96"/>
  <c r="T96"/>
  <c r="U96"/>
  <c r="V96"/>
  <c r="W96"/>
  <c r="X96"/>
  <c r="A97"/>
  <c r="T97"/>
  <c r="U97"/>
  <c r="V97"/>
  <c r="W97"/>
  <c r="X97"/>
  <c r="A98"/>
  <c r="T98"/>
  <c r="U98"/>
  <c r="V98"/>
  <c r="W98"/>
  <c r="X98"/>
  <c r="A100"/>
  <c r="T100"/>
  <c r="U100"/>
  <c r="V100"/>
  <c r="W100"/>
  <c r="X100"/>
  <c r="A101"/>
  <c r="T101"/>
  <c r="U101"/>
  <c r="V101"/>
  <c r="W101"/>
  <c r="X101"/>
  <c r="A102"/>
  <c r="T102"/>
  <c r="U102"/>
  <c r="V102"/>
  <c r="W102"/>
  <c r="X102"/>
  <c r="A103"/>
  <c r="T103"/>
  <c r="U103"/>
  <c r="V103"/>
  <c r="W103"/>
  <c r="X103"/>
  <c r="A104"/>
  <c r="T104"/>
  <c r="U104"/>
  <c r="V104"/>
  <c r="W104"/>
  <c r="X104"/>
  <c r="A105"/>
  <c r="T105"/>
  <c r="U105"/>
  <c r="V105"/>
  <c r="W105"/>
  <c r="X105"/>
  <c r="A106"/>
  <c r="T106"/>
  <c r="U106"/>
  <c r="V106"/>
  <c r="W106"/>
  <c r="X106"/>
  <c r="A107"/>
  <c r="T107"/>
  <c r="U107"/>
  <c r="V107"/>
  <c r="W107"/>
  <c r="X107"/>
  <c r="A108"/>
  <c r="T108"/>
  <c r="U108"/>
  <c r="V108"/>
  <c r="W108"/>
  <c r="X108"/>
  <c r="A109"/>
  <c r="T109"/>
  <c r="U109"/>
  <c r="V109"/>
  <c r="W109"/>
  <c r="X109"/>
  <c r="A110"/>
  <c r="T110"/>
  <c r="U110"/>
  <c r="V110"/>
  <c r="W110"/>
  <c r="X110"/>
  <c r="A111"/>
  <c r="T111"/>
  <c r="U111"/>
  <c r="V111"/>
  <c r="W111"/>
  <c r="X111"/>
  <c r="A112"/>
  <c r="T112"/>
  <c r="U112"/>
  <c r="V112"/>
  <c r="W112"/>
  <c r="X112"/>
  <c r="A113"/>
  <c r="T113"/>
  <c r="U113"/>
  <c r="V113"/>
  <c r="W113"/>
  <c r="X113"/>
  <c r="A114"/>
  <c r="T114"/>
  <c r="U114"/>
  <c r="V114"/>
  <c r="W114"/>
  <c r="X114"/>
  <c r="A115"/>
  <c r="T115"/>
  <c r="U115"/>
  <c r="V115"/>
  <c r="W115"/>
  <c r="X115"/>
  <c r="A117"/>
  <c r="T117"/>
  <c r="U117"/>
  <c r="V117"/>
  <c r="W117"/>
  <c r="X117"/>
  <c r="A118"/>
  <c r="T118"/>
  <c r="U118"/>
  <c r="V118"/>
  <c r="W118"/>
  <c r="X118"/>
  <c r="A119"/>
  <c r="T119"/>
  <c r="U119"/>
  <c r="V119"/>
  <c r="W119"/>
  <c r="X119"/>
  <c r="A120"/>
  <c r="T120"/>
  <c r="U120"/>
  <c r="V120"/>
  <c r="W120"/>
  <c r="X120"/>
  <c r="A121"/>
  <c r="T121"/>
  <c r="U121"/>
  <c r="V121"/>
  <c r="W121"/>
  <c r="X121"/>
  <c r="A122"/>
  <c r="T122"/>
  <c r="U122"/>
  <c r="V122"/>
  <c r="W122"/>
  <c r="X122"/>
  <c r="A123"/>
  <c r="T123"/>
  <c r="U123"/>
  <c r="V123"/>
  <c r="W123"/>
  <c r="X123"/>
  <c r="A124"/>
  <c r="T124"/>
  <c r="U124"/>
  <c r="V124"/>
  <c r="W124"/>
  <c r="X124"/>
  <c r="A2" i="36"/>
  <c r="A2" i="1" s="1"/>
  <c r="A2" i="2" s="1"/>
  <c r="B2" i="36"/>
  <c r="C2" s="1"/>
  <c r="C2" i="1" s="1"/>
  <c r="D2" i="36"/>
  <c r="D2" i="1" s="1"/>
  <c r="E2" i="36"/>
  <c r="F2" s="1"/>
  <c r="F2" i="1" s="1"/>
  <c r="T2" i="36"/>
  <c r="U2"/>
  <c r="V2"/>
  <c r="W2"/>
  <c r="X2"/>
  <c r="A3"/>
  <c r="B3"/>
  <c r="C3" s="1"/>
  <c r="C3" i="1" s="1"/>
  <c r="D3" i="36"/>
  <c r="D3" i="1" s="1"/>
  <c r="E3" i="36"/>
  <c r="F3" s="1"/>
  <c r="F3" i="1" s="1"/>
  <c r="T3" i="36"/>
  <c r="U3"/>
  <c r="V3"/>
  <c r="W3"/>
  <c r="X3"/>
  <c r="A4"/>
  <c r="B4"/>
  <c r="C4" s="1"/>
  <c r="C4" i="1" s="1"/>
  <c r="D4" i="36"/>
  <c r="D4" i="1" s="1"/>
  <c r="E4" i="36"/>
  <c r="F4" s="1"/>
  <c r="F4" i="1" s="1"/>
  <c r="T4" i="36"/>
  <c r="U4"/>
  <c r="V4"/>
  <c r="W4"/>
  <c r="X4"/>
  <c r="A5"/>
  <c r="B5"/>
  <c r="C5" s="1"/>
  <c r="C5" i="1" s="1"/>
  <c r="D5" i="36"/>
  <c r="D5" i="1" s="1"/>
  <c r="E5" i="36"/>
  <c r="F5" s="1"/>
  <c r="F5" i="1" s="1"/>
  <c r="T5" i="36"/>
  <c r="U5"/>
  <c r="V5"/>
  <c r="W5"/>
  <c r="X5"/>
  <c r="A6"/>
  <c r="A6" i="1" s="1"/>
  <c r="A18" i="2" s="1"/>
  <c r="B6" i="36"/>
  <c r="C6" s="1"/>
  <c r="C6" i="1" s="1"/>
  <c r="D6" i="36"/>
  <c r="D6" i="1" s="1"/>
  <c r="E6" i="36"/>
  <c r="F6" s="1"/>
  <c r="F6" i="1" s="1"/>
  <c r="T6" i="36"/>
  <c r="U6"/>
  <c r="V6"/>
  <c r="W6"/>
  <c r="X6"/>
  <c r="A7"/>
  <c r="B7"/>
  <c r="C7" s="1"/>
  <c r="C7" i="1" s="1"/>
  <c r="D7" i="36"/>
  <c r="D7" i="1" s="1"/>
  <c r="E7" i="36"/>
  <c r="F7" s="1"/>
  <c r="F7" i="1" s="1"/>
  <c r="T7" i="36"/>
  <c r="U7"/>
  <c r="V7"/>
  <c r="W7"/>
  <c r="X7"/>
  <c r="A8"/>
  <c r="B8"/>
  <c r="C8" s="1"/>
  <c r="C8" i="1" s="1"/>
  <c r="D8" i="36"/>
  <c r="D8" i="1" s="1"/>
  <c r="E8" i="36"/>
  <c r="E8" i="1" s="1"/>
  <c r="T8" i="36"/>
  <c r="U8"/>
  <c r="V8"/>
  <c r="W8"/>
  <c r="X8"/>
  <c r="A9"/>
  <c r="B9"/>
  <c r="C9" s="1"/>
  <c r="C9" i="1" s="1"/>
  <c r="D9" i="36"/>
  <c r="D9" i="1" s="1"/>
  <c r="E9" i="36"/>
  <c r="E9" i="1" s="1"/>
  <c r="T9" i="36"/>
  <c r="U9"/>
  <c r="V9"/>
  <c r="W9"/>
  <c r="X9"/>
  <c r="A10"/>
  <c r="A10" i="1" s="1"/>
  <c r="A34" i="2" s="1"/>
  <c r="B10" i="36"/>
  <c r="C10" s="1"/>
  <c r="C10" i="1" s="1"/>
  <c r="D10" i="36"/>
  <c r="D10" i="1" s="1"/>
  <c r="E10" i="36"/>
  <c r="E10" i="1" s="1"/>
  <c r="T10" i="36"/>
  <c r="U10"/>
  <c r="V10"/>
  <c r="W10"/>
  <c r="X10"/>
  <c r="A11"/>
  <c r="B11"/>
  <c r="C11" s="1"/>
  <c r="C11" i="1" s="1"/>
  <c r="D11" i="36"/>
  <c r="D11" i="1" s="1"/>
  <c r="E11" i="36"/>
  <c r="E11" i="1" s="1"/>
  <c r="T11" i="36"/>
  <c r="U11"/>
  <c r="V11"/>
  <c r="W11"/>
  <c r="X11"/>
  <c r="A12"/>
  <c r="A12" i="1" s="1"/>
  <c r="A42" i="2" s="1"/>
  <c r="B12" i="36"/>
  <c r="C12" s="1"/>
  <c r="C12" i="1" s="1"/>
  <c r="D12" i="36"/>
  <c r="D12" i="1" s="1"/>
  <c r="E12" i="36"/>
  <c r="T12"/>
  <c r="U12"/>
  <c r="V12"/>
  <c r="W12"/>
  <c r="X12"/>
  <c r="A13"/>
  <c r="B13"/>
  <c r="C13" s="1"/>
  <c r="C13" i="1" s="1"/>
  <c r="D13" i="36"/>
  <c r="D13" i="1" s="1"/>
  <c r="E13" i="36"/>
  <c r="E13" i="1" s="1"/>
  <c r="T13" i="36"/>
  <c r="U13"/>
  <c r="V13"/>
  <c r="W13"/>
  <c r="X13"/>
  <c r="A14"/>
  <c r="B14"/>
  <c r="C14" s="1"/>
  <c r="D14"/>
  <c r="E14"/>
  <c r="T14"/>
  <c r="U14"/>
  <c r="V14"/>
  <c r="W14"/>
  <c r="X14"/>
  <c r="A15"/>
  <c r="B15"/>
  <c r="C15" s="1"/>
  <c r="D15"/>
  <c r="E15"/>
  <c r="T15"/>
  <c r="U15"/>
  <c r="V15"/>
  <c r="W15"/>
  <c r="X15"/>
  <c r="A16"/>
  <c r="B16"/>
  <c r="C16" s="1"/>
  <c r="D16"/>
  <c r="E16"/>
  <c r="T16"/>
  <c r="U16"/>
  <c r="V16"/>
  <c r="W16"/>
  <c r="X16"/>
  <c r="A17"/>
  <c r="B17"/>
  <c r="C17" s="1"/>
  <c r="D17"/>
  <c r="E17"/>
  <c r="T17"/>
  <c r="U17"/>
  <c r="V17"/>
  <c r="W17"/>
  <c r="X17"/>
  <c r="A18"/>
  <c r="B18"/>
  <c r="C18" s="1"/>
  <c r="D18"/>
  <c r="E18"/>
  <c r="T18"/>
  <c r="U18"/>
  <c r="V18"/>
  <c r="W18"/>
  <c r="X18"/>
  <c r="A19"/>
  <c r="B19"/>
  <c r="C19" s="1"/>
  <c r="D19"/>
  <c r="E19"/>
  <c r="T19"/>
  <c r="U19"/>
  <c r="V19"/>
  <c r="W19"/>
  <c r="X19"/>
  <c r="A20"/>
  <c r="B20"/>
  <c r="C20" s="1"/>
  <c r="D20"/>
  <c r="E20"/>
  <c r="T20"/>
  <c r="U20"/>
  <c r="V20"/>
  <c r="W20"/>
  <c r="X20"/>
  <c r="A21"/>
  <c r="B21"/>
  <c r="C21" s="1"/>
  <c r="D21"/>
  <c r="E21"/>
  <c r="T21"/>
  <c r="U21"/>
  <c r="V21"/>
  <c r="W21"/>
  <c r="X21"/>
  <c r="A22"/>
  <c r="B22"/>
  <c r="C22" s="1"/>
  <c r="D22"/>
  <c r="E22"/>
  <c r="T22"/>
  <c r="U22"/>
  <c r="V22"/>
  <c r="W22"/>
  <c r="X22"/>
  <c r="A23"/>
  <c r="B23"/>
  <c r="C23" s="1"/>
  <c r="D23"/>
  <c r="E23"/>
  <c r="T23"/>
  <c r="U23"/>
  <c r="V23"/>
  <c r="W23"/>
  <c r="X23"/>
  <c r="A24"/>
  <c r="B24"/>
  <c r="C24" s="1"/>
  <c r="D24"/>
  <c r="E24"/>
  <c r="T24"/>
  <c r="U24"/>
  <c r="V24"/>
  <c r="W24"/>
  <c r="X24"/>
  <c r="A25"/>
  <c r="B25"/>
  <c r="C25" s="1"/>
  <c r="D25"/>
  <c r="E25"/>
  <c r="T25"/>
  <c r="U25"/>
  <c r="V25"/>
  <c r="W25"/>
  <c r="X25"/>
  <c r="A26"/>
  <c r="B26"/>
  <c r="C26" s="1"/>
  <c r="D26"/>
  <c r="E26"/>
  <c r="T26"/>
  <c r="U26"/>
  <c r="V26"/>
  <c r="W26"/>
  <c r="X26"/>
  <c r="A27"/>
  <c r="B27"/>
  <c r="C27" s="1"/>
  <c r="D27"/>
  <c r="E27"/>
  <c r="T27"/>
  <c r="U27"/>
  <c r="V27"/>
  <c r="W27"/>
  <c r="X27"/>
  <c r="A28"/>
  <c r="B28"/>
  <c r="C28" s="1"/>
  <c r="D28"/>
  <c r="E28"/>
  <c r="T28"/>
  <c r="U28"/>
  <c r="V28"/>
  <c r="W28"/>
  <c r="X28"/>
  <c r="A29"/>
  <c r="B29"/>
  <c r="C29" s="1"/>
  <c r="D29"/>
  <c r="E29"/>
  <c r="T29"/>
  <c r="U29"/>
  <c r="V29"/>
  <c r="W29"/>
  <c r="X29"/>
  <c r="A30"/>
  <c r="B30"/>
  <c r="C30" s="1"/>
  <c r="D30"/>
  <c r="E30"/>
  <c r="T30"/>
  <c r="U30"/>
  <c r="V30"/>
  <c r="W30"/>
  <c r="X30"/>
  <c r="A31"/>
  <c r="B31"/>
  <c r="C31" s="1"/>
  <c r="D31"/>
  <c r="E31"/>
  <c r="T31"/>
  <c r="U31"/>
  <c r="V31"/>
  <c r="W31"/>
  <c r="X31"/>
  <c r="A32"/>
  <c r="B32"/>
  <c r="C32" s="1"/>
  <c r="D32"/>
  <c r="E32"/>
  <c r="T32"/>
  <c r="U32"/>
  <c r="V32"/>
  <c r="W32"/>
  <c r="X32"/>
  <c r="A33"/>
  <c r="B33"/>
  <c r="C33" s="1"/>
  <c r="D33"/>
  <c r="E33"/>
  <c r="T33"/>
  <c r="U33"/>
  <c r="V33"/>
  <c r="W33"/>
  <c r="X33"/>
  <c r="A34"/>
  <c r="B34"/>
  <c r="C34" s="1"/>
  <c r="D34"/>
  <c r="E34"/>
  <c r="T34"/>
  <c r="U34"/>
  <c r="V34"/>
  <c r="W34"/>
  <c r="X34"/>
  <c r="A35"/>
  <c r="B35"/>
  <c r="C35" s="1"/>
  <c r="D35"/>
  <c r="E35"/>
  <c r="T35"/>
  <c r="U35"/>
  <c r="V35"/>
  <c r="W35"/>
  <c r="X35"/>
  <c r="A36"/>
  <c r="B36"/>
  <c r="C36" s="1"/>
  <c r="D36"/>
  <c r="E36"/>
  <c r="T36"/>
  <c r="U36"/>
  <c r="V36"/>
  <c r="W36"/>
  <c r="X36"/>
  <c r="A37"/>
  <c r="B37"/>
  <c r="C37" s="1"/>
  <c r="D37"/>
  <c r="E37"/>
  <c r="T37"/>
  <c r="U37"/>
  <c r="V37"/>
  <c r="W37"/>
  <c r="X37"/>
  <c r="A38"/>
  <c r="B38"/>
  <c r="C38" s="1"/>
  <c r="D38"/>
  <c r="E38"/>
  <c r="T38"/>
  <c r="U38"/>
  <c r="V38"/>
  <c r="W38"/>
  <c r="X38"/>
  <c r="A39"/>
  <c r="B39"/>
  <c r="C39" s="1"/>
  <c r="D39"/>
  <c r="E39"/>
  <c r="T39"/>
  <c r="U39"/>
  <c r="V39"/>
  <c r="W39"/>
  <c r="X39"/>
  <c r="A40"/>
  <c r="B40"/>
  <c r="C40" s="1"/>
  <c r="D40"/>
  <c r="E40"/>
  <c r="F40" s="1"/>
  <c r="T40"/>
  <c r="U40"/>
  <c r="V40"/>
  <c r="W40"/>
  <c r="X40"/>
  <c r="A41"/>
  <c r="B41"/>
  <c r="C41" s="1"/>
  <c r="D41"/>
  <c r="E41"/>
  <c r="F41" s="1"/>
  <c r="T41"/>
  <c r="U41"/>
  <c r="V41"/>
  <c r="W41"/>
  <c r="X41"/>
  <c r="A42"/>
  <c r="B42"/>
  <c r="C42" s="1"/>
  <c r="D42"/>
  <c r="E42"/>
  <c r="F42" s="1"/>
  <c r="T42"/>
  <c r="U42"/>
  <c r="V42"/>
  <c r="W42"/>
  <c r="X42"/>
  <c r="A43"/>
  <c r="B43"/>
  <c r="C43" s="1"/>
  <c r="D43"/>
  <c r="E43"/>
  <c r="F43" s="1"/>
  <c r="T43"/>
  <c r="U43"/>
  <c r="V43"/>
  <c r="W43"/>
  <c r="X43"/>
  <c r="A44"/>
  <c r="B44"/>
  <c r="C44" s="1"/>
  <c r="D44"/>
  <c r="E44"/>
  <c r="T44"/>
  <c r="U44"/>
  <c r="V44"/>
  <c r="W44"/>
  <c r="X44"/>
  <c r="A45"/>
  <c r="B45"/>
  <c r="C45" s="1"/>
  <c r="D45"/>
  <c r="E45"/>
  <c r="F45" s="1"/>
  <c r="T45"/>
  <c r="U45"/>
  <c r="V45"/>
  <c r="W45"/>
  <c r="X45"/>
  <c r="A46"/>
  <c r="B46"/>
  <c r="C46" s="1"/>
  <c r="D46"/>
  <c r="E46"/>
  <c r="F46" s="1"/>
  <c r="T46"/>
  <c r="U46"/>
  <c r="V46"/>
  <c r="W46"/>
  <c r="X46"/>
  <c r="A47"/>
  <c r="B47"/>
  <c r="C47" s="1"/>
  <c r="D47"/>
  <c r="E47"/>
  <c r="F47" s="1"/>
  <c r="T47"/>
  <c r="U47"/>
  <c r="V47"/>
  <c r="W47"/>
  <c r="X47"/>
  <c r="A48"/>
  <c r="B48"/>
  <c r="C48" s="1"/>
  <c r="D48"/>
  <c r="E48"/>
  <c r="F48" s="1"/>
  <c r="T48"/>
  <c r="U48"/>
  <c r="V48"/>
  <c r="W48"/>
  <c r="X48"/>
  <c r="A49"/>
  <c r="B49"/>
  <c r="C49" s="1"/>
  <c r="D49"/>
  <c r="E49"/>
  <c r="F49" s="1"/>
  <c r="T49"/>
  <c r="U49"/>
  <c r="V49"/>
  <c r="W49"/>
  <c r="X49"/>
  <c r="A50"/>
  <c r="B50"/>
  <c r="C50" s="1"/>
  <c r="D50"/>
  <c r="E50"/>
  <c r="F50" s="1"/>
  <c r="T50"/>
  <c r="U50"/>
  <c r="V50"/>
  <c r="W50"/>
  <c r="X50"/>
  <c r="A51"/>
  <c r="B51"/>
  <c r="C51" s="1"/>
  <c r="D51"/>
  <c r="E51"/>
  <c r="F51" s="1"/>
  <c r="T51"/>
  <c r="U51"/>
  <c r="V51"/>
  <c r="W51"/>
  <c r="X51"/>
  <c r="A52"/>
  <c r="B52"/>
  <c r="C52" s="1"/>
  <c r="D52"/>
  <c r="E52"/>
  <c r="T52"/>
  <c r="U52"/>
  <c r="V52"/>
  <c r="W52"/>
  <c r="X52"/>
  <c r="A53"/>
  <c r="B53"/>
  <c r="C53" s="1"/>
  <c r="D53"/>
  <c r="E53"/>
  <c r="F53" s="1"/>
  <c r="T53"/>
  <c r="U53"/>
  <c r="V53"/>
  <c r="W53"/>
  <c r="X53"/>
  <c r="A54"/>
  <c r="B54"/>
  <c r="C54" s="1"/>
  <c r="D54"/>
  <c r="E54"/>
  <c r="F54" s="1"/>
  <c r="T54"/>
  <c r="U54"/>
  <c r="V54"/>
  <c r="W54"/>
  <c r="X54"/>
  <c r="A55"/>
  <c r="B55"/>
  <c r="C55" s="1"/>
  <c r="E55"/>
  <c r="F55" s="1"/>
  <c r="T55"/>
  <c r="U55"/>
  <c r="V55"/>
  <c r="W55"/>
  <c r="X55"/>
  <c r="A56"/>
  <c r="B56"/>
  <c r="C56" s="1"/>
  <c r="E56"/>
  <c r="F56" s="1"/>
  <c r="T56"/>
  <c r="U56"/>
  <c r="V56"/>
  <c r="W56"/>
  <c r="X56"/>
  <c r="A57"/>
  <c r="B57"/>
  <c r="C57" s="1"/>
  <c r="E57"/>
  <c r="F57" s="1"/>
  <c r="T57"/>
  <c r="U57"/>
  <c r="V57"/>
  <c r="W57"/>
  <c r="X57"/>
  <c r="A58"/>
  <c r="B58"/>
  <c r="C58" s="1"/>
  <c r="E58"/>
  <c r="F58" s="1"/>
  <c r="T58"/>
  <c r="U58"/>
  <c r="V58"/>
  <c r="W58"/>
  <c r="X58"/>
  <c r="A59"/>
  <c r="B59"/>
  <c r="C59" s="1"/>
  <c r="E59"/>
  <c r="F59" s="1"/>
  <c r="T59"/>
  <c r="U59"/>
  <c r="V59"/>
  <c r="W59"/>
  <c r="X59"/>
  <c r="A60"/>
  <c r="B60"/>
  <c r="C60" s="1"/>
  <c r="E60"/>
  <c r="F60" s="1"/>
  <c r="T60"/>
  <c r="U60"/>
  <c r="V60"/>
  <c r="W60"/>
  <c r="X60"/>
  <c r="A61"/>
  <c r="B61"/>
  <c r="C61" s="1"/>
  <c r="E61"/>
  <c r="F61" s="1"/>
  <c r="T61"/>
  <c r="U61"/>
  <c r="V61"/>
  <c r="W61"/>
  <c r="X61"/>
  <c r="A62"/>
  <c r="B62"/>
  <c r="C62" s="1"/>
  <c r="E62"/>
  <c r="F62" s="1"/>
  <c r="T62"/>
  <c r="U62"/>
  <c r="V62"/>
  <c r="W62"/>
  <c r="X62"/>
  <c r="A63"/>
  <c r="B63"/>
  <c r="C63" s="1"/>
  <c r="E63"/>
  <c r="F63" s="1"/>
  <c r="T63"/>
  <c r="U63"/>
  <c r="V63"/>
  <c r="W63"/>
  <c r="X63"/>
  <c r="A64"/>
  <c r="B64"/>
  <c r="C64" s="1"/>
  <c r="E64"/>
  <c r="F64" s="1"/>
  <c r="T64"/>
  <c r="U64"/>
  <c r="V64"/>
  <c r="W64"/>
  <c r="X64"/>
  <c r="A65"/>
  <c r="B65"/>
  <c r="C65" s="1"/>
  <c r="E65"/>
  <c r="F65" s="1"/>
  <c r="T65"/>
  <c r="U65"/>
  <c r="V65"/>
  <c r="W65"/>
  <c r="X65"/>
  <c r="A66"/>
  <c r="B66"/>
  <c r="C66" s="1"/>
  <c r="E66"/>
  <c r="F66" s="1"/>
  <c r="T66"/>
  <c r="U66"/>
  <c r="V66"/>
  <c r="W66"/>
  <c r="X66"/>
  <c r="A67"/>
  <c r="B67"/>
  <c r="C67" s="1"/>
  <c r="E67"/>
  <c r="F67" s="1"/>
  <c r="T67"/>
  <c r="U67"/>
  <c r="V67"/>
  <c r="W67"/>
  <c r="X67"/>
  <c r="A68"/>
  <c r="B68"/>
  <c r="C68" s="1"/>
  <c r="E68"/>
  <c r="F68" s="1"/>
  <c r="T68"/>
  <c r="U68"/>
  <c r="V68"/>
  <c r="W68"/>
  <c r="X68"/>
  <c r="A69"/>
  <c r="B69"/>
  <c r="C69" s="1"/>
  <c r="E69"/>
  <c r="F69" s="1"/>
  <c r="T69"/>
  <c r="U69"/>
  <c r="V69"/>
  <c r="W69"/>
  <c r="X69"/>
  <c r="A70"/>
  <c r="B70"/>
  <c r="C70" s="1"/>
  <c r="E70"/>
  <c r="F70" s="1"/>
  <c r="T70"/>
  <c r="U70"/>
  <c r="V70"/>
  <c r="W70"/>
  <c r="X70"/>
  <c r="A71"/>
  <c r="B71"/>
  <c r="C71" s="1"/>
  <c r="E71"/>
  <c r="F71" s="1"/>
  <c r="T71"/>
  <c r="U71"/>
  <c r="V71"/>
  <c r="W71"/>
  <c r="X71"/>
  <c r="A72"/>
  <c r="B72"/>
  <c r="C72" s="1"/>
  <c r="E72"/>
  <c r="F72" s="1"/>
  <c r="T72"/>
  <c r="U72"/>
  <c r="V72"/>
  <c r="W72"/>
  <c r="X72"/>
  <c r="A73"/>
  <c r="B73"/>
  <c r="C73" s="1"/>
  <c r="E73"/>
  <c r="F73" s="1"/>
  <c r="T73"/>
  <c r="U73"/>
  <c r="V73"/>
  <c r="W73"/>
  <c r="X73"/>
  <c r="A74"/>
  <c r="B74"/>
  <c r="C74" s="1"/>
  <c r="E74"/>
  <c r="F74" s="1"/>
  <c r="T74"/>
  <c r="U74"/>
  <c r="V74"/>
  <c r="W74"/>
  <c r="X74"/>
  <c r="A75"/>
  <c r="B75"/>
  <c r="C75" s="1"/>
  <c r="E75"/>
  <c r="T75"/>
  <c r="U75"/>
  <c r="V75"/>
  <c r="W75"/>
  <c r="X75"/>
  <c r="A76"/>
  <c r="B76"/>
  <c r="C76" s="1"/>
  <c r="E76"/>
  <c r="T76"/>
  <c r="U76"/>
  <c r="V76"/>
  <c r="W76"/>
  <c r="X76"/>
  <c r="A77"/>
  <c r="B77"/>
  <c r="C77" s="1"/>
  <c r="E77"/>
  <c r="T77"/>
  <c r="U77"/>
  <c r="V77"/>
  <c r="W77"/>
  <c r="X77"/>
  <c r="A78"/>
  <c r="B78"/>
  <c r="C78" s="1"/>
  <c r="E78"/>
  <c r="T78"/>
  <c r="U78"/>
  <c r="V78"/>
  <c r="W78"/>
  <c r="X78"/>
  <c r="A79"/>
  <c r="B79"/>
  <c r="C79" s="1"/>
  <c r="E79"/>
  <c r="T79"/>
  <c r="U79"/>
  <c r="V79"/>
  <c r="W79"/>
  <c r="X79"/>
  <c r="A80"/>
  <c r="B80"/>
  <c r="C80" s="1"/>
  <c r="E80"/>
  <c r="T80"/>
  <c r="U80"/>
  <c r="V80"/>
  <c r="W80"/>
  <c r="X80"/>
  <c r="A81"/>
  <c r="B81"/>
  <c r="C81" s="1"/>
  <c r="E81"/>
  <c r="T81"/>
  <c r="U81"/>
  <c r="V81"/>
  <c r="W81"/>
  <c r="X81"/>
  <c r="A82"/>
  <c r="B82"/>
  <c r="C82" s="1"/>
  <c r="E82"/>
  <c r="T82"/>
  <c r="U82"/>
  <c r="V82"/>
  <c r="W82"/>
  <c r="X82"/>
  <c r="A83"/>
  <c r="B83"/>
  <c r="C83" s="1"/>
  <c r="E83"/>
  <c r="T83"/>
  <c r="U83"/>
  <c r="V83"/>
  <c r="W83"/>
  <c r="X83"/>
  <c r="A84"/>
  <c r="B84"/>
  <c r="C84" s="1"/>
  <c r="E84"/>
  <c r="T84"/>
  <c r="U84"/>
  <c r="V84"/>
  <c r="W84"/>
  <c r="X84"/>
  <c r="A85"/>
  <c r="B85"/>
  <c r="C85" s="1"/>
  <c r="E85"/>
  <c r="T85"/>
  <c r="U85"/>
  <c r="V85"/>
  <c r="W85"/>
  <c r="X85"/>
  <c r="A86"/>
  <c r="B86"/>
  <c r="C86" s="1"/>
  <c r="E86"/>
  <c r="T86"/>
  <c r="U86"/>
  <c r="V86"/>
  <c r="W86"/>
  <c r="X86"/>
  <c r="A87"/>
  <c r="B87"/>
  <c r="C87" s="1"/>
  <c r="E87"/>
  <c r="T87"/>
  <c r="U87"/>
  <c r="V87"/>
  <c r="W87"/>
  <c r="X87"/>
  <c r="A88"/>
  <c r="B88"/>
  <c r="C88" s="1"/>
  <c r="E88"/>
  <c r="T88"/>
  <c r="U88"/>
  <c r="V88"/>
  <c r="W88"/>
  <c r="X88"/>
  <c r="A89"/>
  <c r="B89"/>
  <c r="C89" s="1"/>
  <c r="E89"/>
  <c r="T89"/>
  <c r="U89"/>
  <c r="V89"/>
  <c r="W89"/>
  <c r="X89"/>
  <c r="A90"/>
  <c r="B90"/>
  <c r="C90" s="1"/>
  <c r="E90"/>
  <c r="T90"/>
  <c r="U90"/>
  <c r="V90"/>
  <c r="W90"/>
  <c r="X90"/>
  <c r="A91"/>
  <c r="B91"/>
  <c r="C91" s="1"/>
  <c r="E91"/>
  <c r="T91"/>
  <c r="U91"/>
  <c r="V91"/>
  <c r="W91"/>
  <c r="X91"/>
  <c r="A92"/>
  <c r="B92"/>
  <c r="C92" s="1"/>
  <c r="E92"/>
  <c r="T92"/>
  <c r="U92"/>
  <c r="V92"/>
  <c r="W92"/>
  <c r="X92"/>
  <c r="A93"/>
  <c r="B93"/>
  <c r="C93" s="1"/>
  <c r="E93"/>
  <c r="T93"/>
  <c r="U93"/>
  <c r="V93"/>
  <c r="W93"/>
  <c r="X93"/>
  <c r="A94"/>
  <c r="B94"/>
  <c r="C94" s="1"/>
  <c r="E94"/>
  <c r="T94"/>
  <c r="U94"/>
  <c r="V94"/>
  <c r="W94"/>
  <c r="X94"/>
  <c r="A95"/>
  <c r="B95"/>
  <c r="C95" s="1"/>
  <c r="D95"/>
  <c r="E95"/>
  <c r="T95"/>
  <c r="U95"/>
  <c r="V95"/>
  <c r="W95"/>
  <c r="X95"/>
  <c r="A96"/>
  <c r="B96"/>
  <c r="C96" s="1"/>
  <c r="E96"/>
  <c r="T96"/>
  <c r="U96"/>
  <c r="V96"/>
  <c r="W96"/>
  <c r="X96"/>
  <c r="A97"/>
  <c r="B97"/>
  <c r="C97" s="1"/>
  <c r="D97"/>
  <c r="E97"/>
  <c r="T97"/>
  <c r="U97"/>
  <c r="V97"/>
  <c r="W97"/>
  <c r="X97"/>
  <c r="A98"/>
  <c r="B98"/>
  <c r="C98" s="1"/>
  <c r="E98"/>
  <c r="T98"/>
  <c r="U98"/>
  <c r="V98"/>
  <c r="W98"/>
  <c r="X98"/>
  <c r="A99"/>
  <c r="B99"/>
  <c r="C99" s="1"/>
  <c r="D99"/>
  <c r="E99"/>
  <c r="T99"/>
  <c r="U99"/>
  <c r="V99"/>
  <c r="W99"/>
  <c r="X99"/>
  <c r="A100"/>
  <c r="B100"/>
  <c r="C100" s="1"/>
  <c r="E100"/>
  <c r="G100" s="1"/>
  <c r="T100"/>
  <c r="U100"/>
  <c r="V100"/>
  <c r="W100"/>
  <c r="X100"/>
  <c r="A101"/>
  <c r="B101"/>
  <c r="C101" s="1"/>
  <c r="E101"/>
  <c r="T101"/>
  <c r="U101"/>
  <c r="V101"/>
  <c r="W101"/>
  <c r="X101"/>
  <c r="A102"/>
  <c r="B102"/>
  <c r="C102" s="1"/>
  <c r="D102"/>
  <c r="E102"/>
  <c r="G102" s="1"/>
  <c r="T102"/>
  <c r="U102"/>
  <c r="V102"/>
  <c r="W102"/>
  <c r="X102"/>
  <c r="A103"/>
  <c r="B103"/>
  <c r="C103" s="1"/>
  <c r="E103"/>
  <c r="T103"/>
  <c r="U103"/>
  <c r="V103"/>
  <c r="W103"/>
  <c r="X103"/>
  <c r="A104"/>
  <c r="B104"/>
  <c r="C104" s="1"/>
  <c r="E104"/>
  <c r="G104" s="1"/>
  <c r="T104"/>
  <c r="U104"/>
  <c r="V104"/>
  <c r="W104"/>
  <c r="X104"/>
  <c r="A105"/>
  <c r="B105"/>
  <c r="C105" s="1"/>
  <c r="E105"/>
  <c r="T105"/>
  <c r="U105"/>
  <c r="V105"/>
  <c r="W105"/>
  <c r="X105"/>
  <c r="A106"/>
  <c r="B106"/>
  <c r="C106" s="1"/>
  <c r="D106"/>
  <c r="E106"/>
  <c r="G106" s="1"/>
  <c r="T106"/>
  <c r="U106"/>
  <c r="V106"/>
  <c r="W106"/>
  <c r="X106"/>
  <c r="A107"/>
  <c r="B107"/>
  <c r="C107" s="1"/>
  <c r="E107"/>
  <c r="T107"/>
  <c r="U107"/>
  <c r="V107"/>
  <c r="W107"/>
  <c r="X107"/>
  <c r="A108"/>
  <c r="B108"/>
  <c r="C108" s="1"/>
  <c r="E108"/>
  <c r="G108" s="1"/>
  <c r="T108"/>
  <c r="U108"/>
  <c r="V108"/>
  <c r="W108"/>
  <c r="X108"/>
  <c r="A109"/>
  <c r="B109"/>
  <c r="C109" s="1"/>
  <c r="E109"/>
  <c r="T109"/>
  <c r="U109"/>
  <c r="V109"/>
  <c r="W109"/>
  <c r="X109"/>
  <c r="A110"/>
  <c r="B110"/>
  <c r="C110" s="1"/>
  <c r="D110"/>
  <c r="E110"/>
  <c r="G110" s="1"/>
  <c r="T110"/>
  <c r="U110"/>
  <c r="V110"/>
  <c r="W110"/>
  <c r="X110"/>
  <c r="A111"/>
  <c r="B111"/>
  <c r="C111" s="1"/>
  <c r="E111"/>
  <c r="T111"/>
  <c r="U111"/>
  <c r="V111"/>
  <c r="W111"/>
  <c r="X111"/>
  <c r="A112"/>
  <c r="B112"/>
  <c r="C112" s="1"/>
  <c r="E112"/>
  <c r="G112" s="1"/>
  <c r="T112"/>
  <c r="U112"/>
  <c r="V112"/>
  <c r="W112"/>
  <c r="X112"/>
  <c r="A113"/>
  <c r="B113"/>
  <c r="C113" s="1"/>
  <c r="E113"/>
  <c r="T113"/>
  <c r="U113"/>
  <c r="V113"/>
  <c r="W113"/>
  <c r="X113"/>
  <c r="A114"/>
  <c r="B114"/>
  <c r="C114" s="1"/>
  <c r="D114"/>
  <c r="E114"/>
  <c r="G114" s="1"/>
  <c r="T114"/>
  <c r="U114"/>
  <c r="V114"/>
  <c r="W114"/>
  <c r="X114"/>
  <c r="A115"/>
  <c r="B115"/>
  <c r="C115" s="1"/>
  <c r="E115"/>
  <c r="T115"/>
  <c r="U115"/>
  <c r="V115"/>
  <c r="W115"/>
  <c r="X115"/>
  <c r="A116"/>
  <c r="B116"/>
  <c r="C116" s="1"/>
  <c r="E116"/>
  <c r="G116" s="1"/>
  <c r="T116"/>
  <c r="U116"/>
  <c r="V116"/>
  <c r="W116"/>
  <c r="X116"/>
  <c r="A117"/>
  <c r="B117"/>
  <c r="C117" s="1"/>
  <c r="E117"/>
  <c r="T117"/>
  <c r="U117"/>
  <c r="V117"/>
  <c r="W117"/>
  <c r="X117"/>
  <c r="A118"/>
  <c r="B118"/>
  <c r="C118" s="1"/>
  <c r="D118"/>
  <c r="E118"/>
  <c r="G118" s="1"/>
  <c r="T118"/>
  <c r="U118"/>
  <c r="V118"/>
  <c r="W118"/>
  <c r="X118"/>
  <c r="A119"/>
  <c r="B119"/>
  <c r="C119" s="1"/>
  <c r="E119"/>
  <c r="T119"/>
  <c r="U119"/>
  <c r="V119"/>
  <c r="W119"/>
  <c r="X119"/>
  <c r="A120"/>
  <c r="B120"/>
  <c r="C120" s="1"/>
  <c r="E120"/>
  <c r="G120" s="1"/>
  <c r="T120"/>
  <c r="U120"/>
  <c r="V120"/>
  <c r="W120"/>
  <c r="X120"/>
  <c r="A121"/>
  <c r="B121"/>
  <c r="C121" s="1"/>
  <c r="E121"/>
  <c r="T121"/>
  <c r="U121"/>
  <c r="V121"/>
  <c r="W121"/>
  <c r="X121"/>
  <c r="A122"/>
  <c r="B122"/>
  <c r="C122" s="1"/>
  <c r="D122"/>
  <c r="E122"/>
  <c r="G122" s="1"/>
  <c r="T122"/>
  <c r="U122"/>
  <c r="V122"/>
  <c r="W122"/>
  <c r="X122"/>
  <c r="A123"/>
  <c r="B123"/>
  <c r="C123" s="1"/>
  <c r="E123"/>
  <c r="T123"/>
  <c r="U123"/>
  <c r="V123"/>
  <c r="W123"/>
  <c r="X123"/>
  <c r="A124"/>
  <c r="B124"/>
  <c r="C124" s="1"/>
  <c r="E124"/>
  <c r="G124" s="1"/>
  <c r="T124"/>
  <c r="U124"/>
  <c r="V124"/>
  <c r="W124"/>
  <c r="X124"/>
  <c r="A125"/>
  <c r="B125"/>
  <c r="C125" s="1"/>
  <c r="E125"/>
  <c r="T125"/>
  <c r="U125"/>
  <c r="V125"/>
  <c r="W125"/>
  <c r="X125"/>
  <c r="A126"/>
  <c r="B126"/>
  <c r="C126" s="1"/>
  <c r="D126"/>
  <c r="E126"/>
  <c r="G126" s="1"/>
  <c r="T126"/>
  <c r="U126"/>
  <c r="V126"/>
  <c r="W126"/>
  <c r="X126"/>
  <c r="A127"/>
  <c r="B127"/>
  <c r="C127" s="1"/>
  <c r="E127"/>
  <c r="T127"/>
  <c r="U127"/>
  <c r="V127"/>
  <c r="W127"/>
  <c r="X127"/>
  <c r="A128"/>
  <c r="B128"/>
  <c r="D128" s="1"/>
  <c r="E128"/>
  <c r="T128"/>
  <c r="U128"/>
  <c r="V128"/>
  <c r="W128"/>
  <c r="X128"/>
  <c r="A129"/>
  <c r="B129"/>
  <c r="D129" s="1"/>
  <c r="C129"/>
  <c r="E129"/>
  <c r="F129" s="1"/>
  <c r="T129"/>
  <c r="U129"/>
  <c r="V129"/>
  <c r="W129"/>
  <c r="X129"/>
  <c r="A131"/>
  <c r="T131"/>
  <c r="U131"/>
  <c r="V131"/>
  <c r="W131"/>
  <c r="X131"/>
  <c r="A132"/>
  <c r="T132"/>
  <c r="U132"/>
  <c r="V132"/>
  <c r="W132"/>
  <c r="X132"/>
  <c r="A133"/>
  <c r="T133"/>
  <c r="U133"/>
  <c r="V133"/>
  <c r="W133"/>
  <c r="X133"/>
  <c r="A134"/>
  <c r="T134"/>
  <c r="U134"/>
  <c r="V134"/>
  <c r="W134"/>
  <c r="X134"/>
  <c r="A135"/>
  <c r="T135"/>
  <c r="U135"/>
  <c r="V135"/>
  <c r="W135"/>
  <c r="X135"/>
  <c r="A136"/>
  <c r="T136"/>
  <c r="U136"/>
  <c r="V136"/>
  <c r="W136"/>
  <c r="X136"/>
  <c r="A137"/>
  <c r="T137"/>
  <c r="U137"/>
  <c r="V137"/>
  <c r="W137"/>
  <c r="X137"/>
  <c r="A138"/>
  <c r="T138"/>
  <c r="U138"/>
  <c r="V138"/>
  <c r="W138"/>
  <c r="X138"/>
  <c r="A139"/>
  <c r="T139"/>
  <c r="U139"/>
  <c r="V139"/>
  <c r="W139"/>
  <c r="X139"/>
  <c r="A140"/>
  <c r="T140"/>
  <c r="U140"/>
  <c r="V140"/>
  <c r="W140"/>
  <c r="X140"/>
  <c r="A141"/>
  <c r="T141"/>
  <c r="U141"/>
  <c r="V141"/>
  <c r="W141"/>
  <c r="X141"/>
  <c r="A142"/>
  <c r="T142"/>
  <c r="U142"/>
  <c r="V142"/>
  <c r="W142"/>
  <c r="X142"/>
  <c r="A143"/>
  <c r="T143"/>
  <c r="U143"/>
  <c r="V143"/>
  <c r="W143"/>
  <c r="X143"/>
  <c r="A144"/>
  <c r="T144"/>
  <c r="U144"/>
  <c r="V144"/>
  <c r="W144"/>
  <c r="X144"/>
  <c r="A145"/>
  <c r="T145"/>
  <c r="U145"/>
  <c r="V145"/>
  <c r="W145"/>
  <c r="X145"/>
  <c r="A146"/>
  <c r="T146"/>
  <c r="U146"/>
  <c r="V146"/>
  <c r="W146"/>
  <c r="X146"/>
  <c r="A147"/>
  <c r="T147"/>
  <c r="U147"/>
  <c r="V147"/>
  <c r="W147"/>
  <c r="X147"/>
  <c r="A148"/>
  <c r="T148"/>
  <c r="U148"/>
  <c r="V148"/>
  <c r="W148"/>
  <c r="X148"/>
  <c r="A149"/>
  <c r="T149"/>
  <c r="U149"/>
  <c r="V149"/>
  <c r="W149"/>
  <c r="X149"/>
  <c r="A150"/>
  <c r="T150"/>
  <c r="U150"/>
  <c r="V150"/>
  <c r="W150"/>
  <c r="X150"/>
  <c r="A151"/>
  <c r="T151"/>
  <c r="U151"/>
  <c r="V151"/>
  <c r="W151"/>
  <c r="X151"/>
  <c r="A152"/>
  <c r="T152"/>
  <c r="U152"/>
  <c r="V152"/>
  <c r="W152"/>
  <c r="X152"/>
  <c r="A153"/>
  <c r="T153"/>
  <c r="U153"/>
  <c r="V153"/>
  <c r="W153"/>
  <c r="X153"/>
  <c r="A154"/>
  <c r="T154"/>
  <c r="U154"/>
  <c r="V154"/>
  <c r="W154"/>
  <c r="X154"/>
  <c r="A155"/>
  <c r="T155"/>
  <c r="U155"/>
  <c r="V155"/>
  <c r="W155"/>
  <c r="X155"/>
  <c r="A156"/>
  <c r="T156"/>
  <c r="U156"/>
  <c r="V156"/>
  <c r="W156"/>
  <c r="X156"/>
  <c r="A157"/>
  <c r="T157"/>
  <c r="U157"/>
  <c r="V157"/>
  <c r="W157"/>
  <c r="X157"/>
  <c r="A158"/>
  <c r="T158"/>
  <c r="U158"/>
  <c r="V158"/>
  <c r="W158"/>
  <c r="X158"/>
  <c r="A159"/>
  <c r="T159"/>
  <c r="U159"/>
  <c r="V159"/>
  <c r="W159"/>
  <c r="X159"/>
  <c r="A160"/>
  <c r="T160"/>
  <c r="U160"/>
  <c r="V160"/>
  <c r="W160"/>
  <c r="X160"/>
  <c r="A161"/>
  <c r="T161"/>
  <c r="U161"/>
  <c r="V161"/>
  <c r="W161"/>
  <c r="X161"/>
  <c r="A162"/>
  <c r="T162"/>
  <c r="U162"/>
  <c r="V162"/>
  <c r="W162"/>
  <c r="X162"/>
  <c r="A163"/>
  <c r="T163"/>
  <c r="U163"/>
  <c r="V163"/>
  <c r="W163"/>
  <c r="X163"/>
  <c r="A164"/>
  <c r="T164"/>
  <c r="U164"/>
  <c r="V164"/>
  <c r="W164"/>
  <c r="X164"/>
  <c r="A165"/>
  <c r="T165"/>
  <c r="U165"/>
  <c r="V165"/>
  <c r="W165"/>
  <c r="X165"/>
  <c r="A166"/>
  <c r="T166"/>
  <c r="U166"/>
  <c r="V166"/>
  <c r="W166"/>
  <c r="X166"/>
  <c r="A167"/>
  <c r="T167"/>
  <c r="U167"/>
  <c r="V167"/>
  <c r="W167"/>
  <c r="X167"/>
  <c r="A168"/>
  <c r="T168"/>
  <c r="U168"/>
  <c r="V168"/>
  <c r="W168"/>
  <c r="X168"/>
  <c r="A169"/>
  <c r="T169"/>
  <c r="U169"/>
  <c r="V169"/>
  <c r="W169"/>
  <c r="X169"/>
  <c r="A170"/>
  <c r="T170"/>
  <c r="U170"/>
  <c r="V170"/>
  <c r="W170"/>
  <c r="X170"/>
  <c r="A171"/>
  <c r="T171"/>
  <c r="U171"/>
  <c r="V171"/>
  <c r="W171"/>
  <c r="X171"/>
  <c r="A172"/>
  <c r="T172"/>
  <c r="U172"/>
  <c r="V172"/>
  <c r="W172"/>
  <c r="X172"/>
  <c r="A173"/>
  <c r="T173"/>
  <c r="U173"/>
  <c r="V173"/>
  <c r="W173"/>
  <c r="X173"/>
  <c r="A174"/>
  <c r="T174"/>
  <c r="U174"/>
  <c r="V174"/>
  <c r="W174"/>
  <c r="X174"/>
  <c r="A175"/>
  <c r="T175"/>
  <c r="U175"/>
  <c r="V175"/>
  <c r="W175"/>
  <c r="X175"/>
  <c r="A176"/>
  <c r="T176"/>
  <c r="U176"/>
  <c r="V176"/>
  <c r="W176"/>
  <c r="X176"/>
  <c r="A177"/>
  <c r="T177"/>
  <c r="U177"/>
  <c r="V177"/>
  <c r="W177"/>
  <c r="X177"/>
  <c r="A178"/>
  <c r="T178"/>
  <c r="U178"/>
  <c r="V178"/>
  <c r="W178"/>
  <c r="X178"/>
  <c r="A179"/>
  <c r="T179"/>
  <c r="U179"/>
  <c r="V179"/>
  <c r="W179"/>
  <c r="X179"/>
  <c r="A180"/>
  <c r="T180"/>
  <c r="U180"/>
  <c r="V180"/>
  <c r="W180"/>
  <c r="X180"/>
  <c r="A181"/>
  <c r="T181"/>
  <c r="U181"/>
  <c r="V181"/>
  <c r="W181"/>
  <c r="X181"/>
  <c r="A182"/>
  <c r="T182"/>
  <c r="U182"/>
  <c r="V182"/>
  <c r="W182"/>
  <c r="X182"/>
  <c r="A183"/>
  <c r="T183"/>
  <c r="U183"/>
  <c r="V183"/>
  <c r="W183"/>
  <c r="X183"/>
  <c r="A184"/>
  <c r="T184"/>
  <c r="U184"/>
  <c r="V184"/>
  <c r="W184"/>
  <c r="X184"/>
  <c r="A185"/>
  <c r="T185"/>
  <c r="U185"/>
  <c r="V185"/>
  <c r="W185"/>
  <c r="X185"/>
  <c r="A186"/>
  <c r="T186"/>
  <c r="U186"/>
  <c r="V186"/>
  <c r="W186"/>
  <c r="X186"/>
  <c r="A187"/>
  <c r="T187"/>
  <c r="U187"/>
  <c r="V187"/>
  <c r="W187"/>
  <c r="X187"/>
  <c r="A188"/>
  <c r="T188"/>
  <c r="U188"/>
  <c r="V188"/>
  <c r="W188"/>
  <c r="X188"/>
  <c r="A189"/>
  <c r="T189"/>
  <c r="U189"/>
  <c r="V189"/>
  <c r="W189"/>
  <c r="X189"/>
  <c r="A190"/>
  <c r="T190"/>
  <c r="U190"/>
  <c r="V190"/>
  <c r="W190"/>
  <c r="X190"/>
  <c r="A191"/>
  <c r="T191"/>
  <c r="U191"/>
  <c r="V191"/>
  <c r="W191"/>
  <c r="X191"/>
  <c r="A192"/>
  <c r="T192"/>
  <c r="U192"/>
  <c r="V192"/>
  <c r="W192"/>
  <c r="X192"/>
  <c r="A193"/>
  <c r="T193"/>
  <c r="U193"/>
  <c r="V193"/>
  <c r="W193"/>
  <c r="X193"/>
  <c r="A194"/>
  <c r="T194"/>
  <c r="U194"/>
  <c r="V194"/>
  <c r="W194"/>
  <c r="X194"/>
  <c r="A196"/>
  <c r="T196"/>
  <c r="U196"/>
  <c r="V196"/>
  <c r="W196"/>
  <c r="X196"/>
  <c r="A197"/>
  <c r="T197"/>
  <c r="U197"/>
  <c r="V197"/>
  <c r="W197"/>
  <c r="X197"/>
  <c r="A198"/>
  <c r="T198"/>
  <c r="U198"/>
  <c r="V198"/>
  <c r="W198"/>
  <c r="X198"/>
  <c r="A199"/>
  <c r="T199"/>
  <c r="U199"/>
  <c r="V199"/>
  <c r="W199"/>
  <c r="X199"/>
  <c r="A200"/>
  <c r="T200"/>
  <c r="U200"/>
  <c r="V200"/>
  <c r="W200"/>
  <c r="X200"/>
  <c r="A201"/>
  <c r="T201"/>
  <c r="U201"/>
  <c r="V201"/>
  <c r="W201"/>
  <c r="X201"/>
  <c r="A202"/>
  <c r="T202"/>
  <c r="U202"/>
  <c r="V202"/>
  <c r="W202"/>
  <c r="X202"/>
  <c r="A203"/>
  <c r="T203"/>
  <c r="U203"/>
  <c r="V203"/>
  <c r="W203"/>
  <c r="X203"/>
  <c r="A204"/>
  <c r="T204"/>
  <c r="U204"/>
  <c r="V204"/>
  <c r="W204"/>
  <c r="X204"/>
  <c r="A205"/>
  <c r="T205"/>
  <c r="U205"/>
  <c r="V205"/>
  <c r="W205"/>
  <c r="X205"/>
  <c r="A206"/>
  <c r="T206"/>
  <c r="U206"/>
  <c r="V206"/>
  <c r="W206"/>
  <c r="X206"/>
  <c r="A207"/>
  <c r="T207"/>
  <c r="U207"/>
  <c r="V207"/>
  <c r="W207"/>
  <c r="X207"/>
  <c r="A208"/>
  <c r="T208"/>
  <c r="U208"/>
  <c r="V208"/>
  <c r="W208"/>
  <c r="X208"/>
  <c r="A209"/>
  <c r="T209"/>
  <c r="U209"/>
  <c r="V209"/>
  <c r="W209"/>
  <c r="X209"/>
  <c r="A210"/>
  <c r="T210"/>
  <c r="U210"/>
  <c r="V210"/>
  <c r="W210"/>
  <c r="X210"/>
  <c r="A211"/>
  <c r="T211"/>
  <c r="U211"/>
  <c r="V211"/>
  <c r="W211"/>
  <c r="X211"/>
  <c r="A212"/>
  <c r="T212"/>
  <c r="U212"/>
  <c r="V212"/>
  <c r="W212"/>
  <c r="X212"/>
  <c r="A213"/>
  <c r="T213"/>
  <c r="U213"/>
  <c r="V213"/>
  <c r="W213"/>
  <c r="X213"/>
  <c r="A214"/>
  <c r="T214"/>
  <c r="U214"/>
  <c r="V214"/>
  <c r="W214"/>
  <c r="X214"/>
  <c r="A215"/>
  <c r="T215"/>
  <c r="U215"/>
  <c r="V215"/>
  <c r="W215"/>
  <c r="X215"/>
  <c r="A216"/>
  <c r="T216"/>
  <c r="U216"/>
  <c r="V216"/>
  <c r="W216"/>
  <c r="X216"/>
  <c r="A217"/>
  <c r="T217"/>
  <c r="U217"/>
  <c r="V217"/>
  <c r="W217"/>
  <c r="X217"/>
  <c r="A218"/>
  <c r="T218"/>
  <c r="U218"/>
  <c r="V218"/>
  <c r="W218"/>
  <c r="X218"/>
  <c r="A219"/>
  <c r="T219"/>
  <c r="U219"/>
  <c r="V219"/>
  <c r="W219"/>
  <c r="X219"/>
  <c r="A220"/>
  <c r="T220"/>
  <c r="U220"/>
  <c r="V220"/>
  <c r="W220"/>
  <c r="X220"/>
  <c r="A221"/>
  <c r="T221"/>
  <c r="U221"/>
  <c r="V221"/>
  <c r="W221"/>
  <c r="X221"/>
  <c r="A222"/>
  <c r="T222"/>
  <c r="U222"/>
  <c r="V222"/>
  <c r="W222"/>
  <c r="X222"/>
  <c r="A223"/>
  <c r="T223"/>
  <c r="U223"/>
  <c r="V223"/>
  <c r="W223"/>
  <c r="X223"/>
  <c r="A224"/>
  <c r="T224"/>
  <c r="U224"/>
  <c r="V224"/>
  <c r="W224"/>
  <c r="X224"/>
  <c r="A225"/>
  <c r="T225"/>
  <c r="U225"/>
  <c r="V225"/>
  <c r="W225"/>
  <c r="X225"/>
  <c r="A226"/>
  <c r="T226"/>
  <c r="U226"/>
  <c r="V226"/>
  <c r="W226"/>
  <c r="X226"/>
  <c r="A227"/>
  <c r="T227"/>
  <c r="U227"/>
  <c r="V227"/>
  <c r="W227"/>
  <c r="X227"/>
  <c r="A229"/>
  <c r="T229"/>
  <c r="U229"/>
  <c r="V229"/>
  <c r="W229"/>
  <c r="X229"/>
  <c r="A230"/>
  <c r="T230"/>
  <c r="U230"/>
  <c r="V230"/>
  <c r="W230"/>
  <c r="X230"/>
  <c r="A231"/>
  <c r="T231"/>
  <c r="U231"/>
  <c r="V231"/>
  <c r="W231"/>
  <c r="X231"/>
  <c r="A232"/>
  <c r="T232"/>
  <c r="U232"/>
  <c r="V232"/>
  <c r="W232"/>
  <c r="X232"/>
  <c r="A233"/>
  <c r="T233"/>
  <c r="U233"/>
  <c r="V233"/>
  <c r="W233"/>
  <c r="X233"/>
  <c r="A234"/>
  <c r="T234"/>
  <c r="U234"/>
  <c r="V234"/>
  <c r="W234"/>
  <c r="X234"/>
  <c r="A235"/>
  <c r="T235"/>
  <c r="U235"/>
  <c r="V235"/>
  <c r="W235"/>
  <c r="X235"/>
  <c r="A236"/>
  <c r="T236"/>
  <c r="U236"/>
  <c r="V236"/>
  <c r="W236"/>
  <c r="X236"/>
  <c r="A237"/>
  <c r="T237"/>
  <c r="U237"/>
  <c r="V237"/>
  <c r="W237"/>
  <c r="X237"/>
  <c r="A238"/>
  <c r="T238"/>
  <c r="U238"/>
  <c r="V238"/>
  <c r="W238"/>
  <c r="X238"/>
  <c r="A239"/>
  <c r="T239"/>
  <c r="U239"/>
  <c r="V239"/>
  <c r="W239"/>
  <c r="X239"/>
  <c r="A240"/>
  <c r="T240"/>
  <c r="U240"/>
  <c r="V240"/>
  <c r="W240"/>
  <c r="X240"/>
  <c r="A241"/>
  <c r="T241"/>
  <c r="U241"/>
  <c r="V241"/>
  <c r="W241"/>
  <c r="X241"/>
  <c r="A242"/>
  <c r="T242"/>
  <c r="U242"/>
  <c r="V242"/>
  <c r="W242"/>
  <c r="X242"/>
  <c r="A243"/>
  <c r="T243"/>
  <c r="U243"/>
  <c r="V243"/>
  <c r="W243"/>
  <c r="X243"/>
  <c r="A244"/>
  <c r="T244"/>
  <c r="U244"/>
  <c r="V244"/>
  <c r="W244"/>
  <c r="X244"/>
  <c r="A2" i="48"/>
  <c r="B2"/>
  <c r="D2" s="1"/>
  <c r="C2"/>
  <c r="E2"/>
  <c r="F2" s="1"/>
  <c r="T2"/>
  <c r="U2"/>
  <c r="V2"/>
  <c r="W2"/>
  <c r="X2"/>
  <c r="A3"/>
  <c r="B3"/>
  <c r="D3" s="1"/>
  <c r="E3"/>
  <c r="G3" s="1"/>
  <c r="T3"/>
  <c r="U3"/>
  <c r="V3"/>
  <c r="W3"/>
  <c r="X3"/>
  <c r="A4"/>
  <c r="B4"/>
  <c r="D4" s="1"/>
  <c r="C4"/>
  <c r="E4"/>
  <c r="F4" s="1"/>
  <c r="T4"/>
  <c r="U4"/>
  <c r="V4"/>
  <c r="W4"/>
  <c r="X4"/>
  <c r="A5"/>
  <c r="B5"/>
  <c r="D5" s="1"/>
  <c r="E5"/>
  <c r="G5" s="1"/>
  <c r="T5"/>
  <c r="U5"/>
  <c r="V5"/>
  <c r="W5"/>
  <c r="X5"/>
  <c r="A6"/>
  <c r="B6"/>
  <c r="C6"/>
  <c r="D6"/>
  <c r="E6"/>
  <c r="G6" s="1"/>
  <c r="T6"/>
  <c r="U6"/>
  <c r="V6"/>
  <c r="W6"/>
  <c r="X6"/>
  <c r="A7"/>
  <c r="B7"/>
  <c r="C7"/>
  <c r="D7"/>
  <c r="E7"/>
  <c r="G7" s="1"/>
  <c r="T7"/>
  <c r="U7"/>
  <c r="V7"/>
  <c r="W7"/>
  <c r="X7"/>
  <c r="A8"/>
  <c r="B8"/>
  <c r="C8"/>
  <c r="D8"/>
  <c r="E8"/>
  <c r="G8" s="1"/>
  <c r="T8"/>
  <c r="U8"/>
  <c r="V8"/>
  <c r="W8"/>
  <c r="X8"/>
  <c r="A9"/>
  <c r="B9"/>
  <c r="C9"/>
  <c r="D9"/>
  <c r="E9"/>
  <c r="G9" s="1"/>
  <c r="T9"/>
  <c r="U9"/>
  <c r="V9"/>
  <c r="W9"/>
  <c r="X9"/>
  <c r="A10"/>
  <c r="B10"/>
  <c r="C10"/>
  <c r="D10"/>
  <c r="E10"/>
  <c r="G10" s="1"/>
  <c r="T10"/>
  <c r="U10"/>
  <c r="V10"/>
  <c r="W10"/>
  <c r="X10"/>
  <c r="A11"/>
  <c r="B11"/>
  <c r="C11"/>
  <c r="D11"/>
  <c r="E11"/>
  <c r="G11" s="1"/>
  <c r="T11"/>
  <c r="U11"/>
  <c r="V11"/>
  <c r="W11"/>
  <c r="X11"/>
  <c r="A12"/>
  <c r="B12"/>
  <c r="C12"/>
  <c r="D12"/>
  <c r="E12"/>
  <c r="G12" s="1"/>
  <c r="T12"/>
  <c r="U12"/>
  <c r="V12"/>
  <c r="W12"/>
  <c r="X12"/>
  <c r="A13"/>
  <c r="B13"/>
  <c r="C13"/>
  <c r="D13"/>
  <c r="E13"/>
  <c r="G13" s="1"/>
  <c r="T13"/>
  <c r="U13"/>
  <c r="V13"/>
  <c r="W13"/>
  <c r="X13"/>
  <c r="A14"/>
  <c r="B14"/>
  <c r="C14"/>
  <c r="D14"/>
  <c r="E14"/>
  <c r="G14" s="1"/>
  <c r="T14"/>
  <c r="U14"/>
  <c r="V14"/>
  <c r="W14"/>
  <c r="X14"/>
  <c r="A15"/>
  <c r="B15"/>
  <c r="C15"/>
  <c r="D15"/>
  <c r="E15"/>
  <c r="G15" s="1"/>
  <c r="T15"/>
  <c r="U15"/>
  <c r="V15"/>
  <c r="W15"/>
  <c r="X15"/>
  <c r="A16"/>
  <c r="B16"/>
  <c r="C16"/>
  <c r="D16"/>
  <c r="E16"/>
  <c r="G16" s="1"/>
  <c r="T16"/>
  <c r="U16"/>
  <c r="V16"/>
  <c r="W16"/>
  <c r="X16"/>
  <c r="A17"/>
  <c r="B17"/>
  <c r="C17"/>
  <c r="D17"/>
  <c r="E17"/>
  <c r="G17" s="1"/>
  <c r="T17"/>
  <c r="U17"/>
  <c r="V17"/>
  <c r="W17"/>
  <c r="X17"/>
  <c r="A19"/>
  <c r="T19"/>
  <c r="U19"/>
  <c r="V19"/>
  <c r="W19"/>
  <c r="X19"/>
  <c r="A20"/>
  <c r="T20"/>
  <c r="U20"/>
  <c r="V20"/>
  <c r="W20"/>
  <c r="X20"/>
  <c r="A21"/>
  <c r="T21"/>
  <c r="U21"/>
  <c r="V21"/>
  <c r="W21"/>
  <c r="X21"/>
  <c r="A22"/>
  <c r="T22"/>
  <c r="U22"/>
  <c r="V22"/>
  <c r="W22"/>
  <c r="X22"/>
  <c r="A23"/>
  <c r="T23"/>
  <c r="U23"/>
  <c r="V23"/>
  <c r="W23"/>
  <c r="X23"/>
  <c r="A24"/>
  <c r="T24"/>
  <c r="U24"/>
  <c r="V24"/>
  <c r="W24"/>
  <c r="X24"/>
  <c r="A25"/>
  <c r="T25"/>
  <c r="U25"/>
  <c r="V25"/>
  <c r="W25"/>
  <c r="X25"/>
  <c r="A26"/>
  <c r="T26"/>
  <c r="U26"/>
  <c r="V26"/>
  <c r="W26"/>
  <c r="X26"/>
  <c r="A2" i="46"/>
  <c r="B2"/>
  <c r="C2"/>
  <c r="D2"/>
  <c r="E2"/>
  <c r="G2" s="1"/>
  <c r="T2"/>
  <c r="U2"/>
  <c r="V2"/>
  <c r="W2"/>
  <c r="X2"/>
  <c r="A3"/>
  <c r="B3"/>
  <c r="C3"/>
  <c r="D3"/>
  <c r="E3"/>
  <c r="G3" s="1"/>
  <c r="T3"/>
  <c r="U3"/>
  <c r="V3"/>
  <c r="W3"/>
  <c r="X3"/>
  <c r="A4"/>
  <c r="B4"/>
  <c r="C4"/>
  <c r="D4"/>
  <c r="E4"/>
  <c r="G4" s="1"/>
  <c r="T4"/>
  <c r="U4"/>
  <c r="V4"/>
  <c r="W4"/>
  <c r="X4"/>
  <c r="A5"/>
  <c r="B5"/>
  <c r="C5"/>
  <c r="D5"/>
  <c r="E5"/>
  <c r="G5" s="1"/>
  <c r="T5"/>
  <c r="U5"/>
  <c r="V5"/>
  <c r="W5"/>
  <c r="X5"/>
  <c r="A6"/>
  <c r="B6"/>
  <c r="C6"/>
  <c r="D6"/>
  <c r="E6"/>
  <c r="G6" s="1"/>
  <c r="T6"/>
  <c r="U6"/>
  <c r="V6"/>
  <c r="W6"/>
  <c r="X6"/>
  <c r="A7"/>
  <c r="B7"/>
  <c r="C7"/>
  <c r="D7"/>
  <c r="E7"/>
  <c r="G7" s="1"/>
  <c r="T7"/>
  <c r="U7"/>
  <c r="V7"/>
  <c r="W7"/>
  <c r="X7"/>
  <c r="A8"/>
  <c r="B8"/>
  <c r="C8"/>
  <c r="D8"/>
  <c r="E8"/>
  <c r="G8" s="1"/>
  <c r="T8"/>
  <c r="U8"/>
  <c r="V8"/>
  <c r="W8"/>
  <c r="X8"/>
  <c r="A9"/>
  <c r="B9"/>
  <c r="C9"/>
  <c r="D9"/>
  <c r="E9"/>
  <c r="G9" s="1"/>
  <c r="T9"/>
  <c r="U9"/>
  <c r="V9"/>
  <c r="W9"/>
  <c r="X9"/>
  <c r="A10"/>
  <c r="B10"/>
  <c r="C10"/>
  <c r="D10"/>
  <c r="E10"/>
  <c r="F10" s="1"/>
  <c r="T10"/>
  <c r="U10"/>
  <c r="V10"/>
  <c r="W10"/>
  <c r="X10"/>
  <c r="A11"/>
  <c r="B11"/>
  <c r="C11"/>
  <c r="D11"/>
  <c r="E11"/>
  <c r="T11"/>
  <c r="U11"/>
  <c r="V11"/>
  <c r="W11"/>
  <c r="X11"/>
  <c r="A12"/>
  <c r="B12"/>
  <c r="C12"/>
  <c r="D12"/>
  <c r="E12"/>
  <c r="F12" s="1"/>
  <c r="T12"/>
  <c r="U12"/>
  <c r="V12"/>
  <c r="W12"/>
  <c r="X12"/>
  <c r="A13"/>
  <c r="B13"/>
  <c r="C13"/>
  <c r="D13"/>
  <c r="E13"/>
  <c r="T13"/>
  <c r="U13"/>
  <c r="V13"/>
  <c r="W13"/>
  <c r="X13"/>
  <c r="A14"/>
  <c r="B14"/>
  <c r="C14"/>
  <c r="D14"/>
  <c r="E14"/>
  <c r="F14" s="1"/>
  <c r="T14"/>
  <c r="U14"/>
  <c r="V14"/>
  <c r="W14"/>
  <c r="X14"/>
  <c r="A15"/>
  <c r="B15"/>
  <c r="C15"/>
  <c r="D15"/>
  <c r="E15"/>
  <c r="T15"/>
  <c r="U15"/>
  <c r="V15"/>
  <c r="W15"/>
  <c r="X15"/>
  <c r="A16"/>
  <c r="B16"/>
  <c r="C16"/>
  <c r="D16"/>
  <c r="E16"/>
  <c r="F16" s="1"/>
  <c r="T16"/>
  <c r="U16"/>
  <c r="V16"/>
  <c r="W16"/>
  <c r="X16"/>
  <c r="A17"/>
  <c r="B17"/>
  <c r="C17"/>
  <c r="D17"/>
  <c r="E17"/>
  <c r="T17"/>
  <c r="U17"/>
  <c r="V17"/>
  <c r="W17"/>
  <c r="X17"/>
  <c r="A18"/>
  <c r="B18"/>
  <c r="C18"/>
  <c r="D18"/>
  <c r="E18"/>
  <c r="F18" s="1"/>
  <c r="T18"/>
  <c r="U18"/>
  <c r="V18"/>
  <c r="W18"/>
  <c r="X18"/>
  <c r="A19"/>
  <c r="B19"/>
  <c r="C19"/>
  <c r="D19"/>
  <c r="E19"/>
  <c r="T19"/>
  <c r="U19"/>
  <c r="V19"/>
  <c r="W19"/>
  <c r="X19"/>
  <c r="A20"/>
  <c r="B20"/>
  <c r="C20"/>
  <c r="D20"/>
  <c r="E20"/>
  <c r="F20" s="1"/>
  <c r="T20"/>
  <c r="U20"/>
  <c r="V20"/>
  <c r="W20"/>
  <c r="X20"/>
  <c r="A21"/>
  <c r="B21"/>
  <c r="C21"/>
  <c r="D21"/>
  <c r="E21"/>
  <c r="T21"/>
  <c r="U21"/>
  <c r="V21"/>
  <c r="W21"/>
  <c r="X21"/>
  <c r="A22"/>
  <c r="B22"/>
  <c r="C22"/>
  <c r="D22"/>
  <c r="E22"/>
  <c r="F22" s="1"/>
  <c r="T22"/>
  <c r="U22"/>
  <c r="V22"/>
  <c r="W22"/>
  <c r="X22"/>
  <c r="A23"/>
  <c r="B23"/>
  <c r="C23"/>
  <c r="D23"/>
  <c r="E23"/>
  <c r="T23"/>
  <c r="U23"/>
  <c r="V23"/>
  <c r="W23"/>
  <c r="X23"/>
  <c r="A24"/>
  <c r="B24"/>
  <c r="C24"/>
  <c r="D24"/>
  <c r="E24"/>
  <c r="F24" s="1"/>
  <c r="T24"/>
  <c r="U24"/>
  <c r="V24"/>
  <c r="W24"/>
  <c r="X24"/>
  <c r="A25"/>
  <c r="B25"/>
  <c r="C25"/>
  <c r="D25"/>
  <c r="E25"/>
  <c r="T25"/>
  <c r="U25"/>
  <c r="V25"/>
  <c r="W25"/>
  <c r="X25"/>
  <c r="A26"/>
  <c r="B26"/>
  <c r="C26"/>
  <c r="D26"/>
  <c r="E26"/>
  <c r="F26" s="1"/>
  <c r="T26"/>
  <c r="U26"/>
  <c r="V26"/>
  <c r="W26"/>
  <c r="X26"/>
  <c r="A27"/>
  <c r="B27"/>
  <c r="C27"/>
  <c r="D27"/>
  <c r="E27"/>
  <c r="T27"/>
  <c r="U27"/>
  <c r="V27"/>
  <c r="W27"/>
  <c r="X27"/>
  <c r="A28"/>
  <c r="B28"/>
  <c r="C28"/>
  <c r="D28"/>
  <c r="E28"/>
  <c r="F28" s="1"/>
  <c r="T28"/>
  <c r="U28"/>
  <c r="V28"/>
  <c r="W28"/>
  <c r="X28"/>
  <c r="A29"/>
  <c r="B29"/>
  <c r="C29"/>
  <c r="D29"/>
  <c r="E29"/>
  <c r="T29"/>
  <c r="U29"/>
  <c r="V29"/>
  <c r="W29"/>
  <c r="X29"/>
  <c r="A30"/>
  <c r="B30"/>
  <c r="C30"/>
  <c r="D30"/>
  <c r="E30"/>
  <c r="F30" s="1"/>
  <c r="T30"/>
  <c r="U30"/>
  <c r="V30"/>
  <c r="W30"/>
  <c r="X30"/>
  <c r="A31"/>
  <c r="B31"/>
  <c r="C31"/>
  <c r="D31"/>
  <c r="E31"/>
  <c r="T31"/>
  <c r="U31"/>
  <c r="V31"/>
  <c r="W31"/>
  <c r="X31"/>
  <c r="A32"/>
  <c r="B32"/>
  <c r="C32"/>
  <c r="D32"/>
  <c r="E32"/>
  <c r="F32" s="1"/>
  <c r="T32"/>
  <c r="U32"/>
  <c r="V32"/>
  <c r="W32"/>
  <c r="X32"/>
  <c r="A33"/>
  <c r="B33"/>
  <c r="C33"/>
  <c r="D33"/>
  <c r="E33"/>
  <c r="T33"/>
  <c r="U33"/>
  <c r="V33"/>
  <c r="W33"/>
  <c r="X33"/>
  <c r="A35"/>
  <c r="T35"/>
  <c r="U35"/>
  <c r="V35"/>
  <c r="W35"/>
  <c r="X35"/>
  <c r="A36"/>
  <c r="T36"/>
  <c r="U36"/>
  <c r="V36"/>
  <c r="W36"/>
  <c r="X36"/>
  <c r="A37"/>
  <c r="T37"/>
  <c r="U37"/>
  <c r="V37"/>
  <c r="W37"/>
  <c r="X37"/>
  <c r="A38"/>
  <c r="T38"/>
  <c r="U38"/>
  <c r="V38"/>
  <c r="W38"/>
  <c r="X38"/>
  <c r="A39"/>
  <c r="T39"/>
  <c r="U39"/>
  <c r="V39"/>
  <c r="W39"/>
  <c r="X39"/>
  <c r="A40"/>
  <c r="T40"/>
  <c r="U40"/>
  <c r="V40"/>
  <c r="W40"/>
  <c r="X40"/>
  <c r="A41"/>
  <c r="T41"/>
  <c r="U41"/>
  <c r="V41"/>
  <c r="W41"/>
  <c r="X41"/>
  <c r="A42"/>
  <c r="T42"/>
  <c r="U42"/>
  <c r="V42"/>
  <c r="W42"/>
  <c r="X42"/>
  <c r="A43"/>
  <c r="T43"/>
  <c r="U43"/>
  <c r="V43"/>
  <c r="W43"/>
  <c r="X43"/>
  <c r="A44"/>
  <c r="T44"/>
  <c r="U44"/>
  <c r="V44"/>
  <c r="W44"/>
  <c r="X44"/>
  <c r="A45"/>
  <c r="T45"/>
  <c r="U45"/>
  <c r="V45"/>
  <c r="W45"/>
  <c r="X45"/>
  <c r="A46"/>
  <c r="T46"/>
  <c r="U46"/>
  <c r="V46"/>
  <c r="W46"/>
  <c r="X46"/>
  <c r="A47"/>
  <c r="T47"/>
  <c r="U47"/>
  <c r="V47"/>
  <c r="W47"/>
  <c r="X47"/>
  <c r="A48"/>
  <c r="T48"/>
  <c r="U48"/>
  <c r="V48"/>
  <c r="W48"/>
  <c r="X48"/>
  <c r="A49"/>
  <c r="T49"/>
  <c r="U49"/>
  <c r="V49"/>
  <c r="W49"/>
  <c r="X49"/>
  <c r="A50"/>
  <c r="T50"/>
  <c r="U50"/>
  <c r="V50"/>
  <c r="W50"/>
  <c r="X50"/>
  <c r="A52"/>
  <c r="T52"/>
  <c r="U52"/>
  <c r="V52"/>
  <c r="W52"/>
  <c r="X52"/>
  <c r="A53"/>
  <c r="T53"/>
  <c r="U53"/>
  <c r="V53"/>
  <c r="W53"/>
  <c r="X53"/>
  <c r="A54"/>
  <c r="T54"/>
  <c r="U54"/>
  <c r="V54"/>
  <c r="W54"/>
  <c r="X54"/>
  <c r="A55"/>
  <c r="T55"/>
  <c r="U55"/>
  <c r="V55"/>
  <c r="W55"/>
  <c r="X55"/>
  <c r="A56"/>
  <c r="T56"/>
  <c r="U56"/>
  <c r="V56"/>
  <c r="W56"/>
  <c r="X56"/>
  <c r="A57"/>
  <c r="T57"/>
  <c r="U57"/>
  <c r="V57"/>
  <c r="W57"/>
  <c r="X57"/>
  <c r="A58"/>
  <c r="T58"/>
  <c r="U58"/>
  <c r="V58"/>
  <c r="W58"/>
  <c r="X58"/>
  <c r="A59"/>
  <c r="T59"/>
  <c r="U59"/>
  <c r="V59"/>
  <c r="W59"/>
  <c r="X59"/>
  <c r="A1" i="49"/>
  <c r="K2"/>
  <c r="K3"/>
  <c r="M3"/>
  <c r="M9" s="1"/>
  <c r="N4"/>
  <c r="O4"/>
  <c r="P4"/>
  <c r="Q4"/>
  <c r="AE4"/>
  <c r="AF4"/>
  <c r="AH4"/>
  <c r="AI4"/>
  <c r="AJ4"/>
  <c r="AK4"/>
  <c r="AL4"/>
  <c r="AN4"/>
  <c r="B5"/>
  <c r="N5"/>
  <c r="O5"/>
  <c r="P5"/>
  <c r="Q5"/>
  <c r="AE5"/>
  <c r="AF5"/>
  <c r="AH5"/>
  <c r="AI5"/>
  <c r="AJ5"/>
  <c r="AK5"/>
  <c r="AL5"/>
  <c r="B6"/>
  <c r="M6"/>
  <c r="N6"/>
  <c r="O6" s="1"/>
  <c r="P6"/>
  <c r="Q6"/>
  <c r="S6" s="1"/>
  <c r="AE6"/>
  <c r="AF6"/>
  <c r="AH6"/>
  <c r="AI6"/>
  <c r="AJ6"/>
  <c r="AK6"/>
  <c r="AL6"/>
  <c r="AN6"/>
  <c r="B7"/>
  <c r="M7"/>
  <c r="N7"/>
  <c r="O7" s="1"/>
  <c r="P7"/>
  <c r="Q7"/>
  <c r="S7" s="1"/>
  <c r="AE7"/>
  <c r="AF7"/>
  <c r="G6" s="1"/>
  <c r="AH7"/>
  <c r="AI7"/>
  <c r="AJ7"/>
  <c r="AK7"/>
  <c r="AL7"/>
  <c r="B8"/>
  <c r="N8"/>
  <c r="Q8"/>
  <c r="AE8"/>
  <c r="AF8"/>
  <c r="G8" s="1"/>
  <c r="AH8"/>
  <c r="AI8"/>
  <c r="AJ8"/>
  <c r="AK8"/>
  <c r="AL8"/>
  <c r="AN8"/>
  <c r="N9"/>
  <c r="P9" s="1"/>
  <c r="O9"/>
  <c r="Q9"/>
  <c r="AE9"/>
  <c r="AF9"/>
  <c r="AH9"/>
  <c r="AI9"/>
  <c r="AJ9"/>
  <c r="AK9"/>
  <c r="AL9"/>
  <c r="M10"/>
  <c r="M14" s="1"/>
  <c r="N11"/>
  <c r="O11"/>
  <c r="P11"/>
  <c r="Q11"/>
  <c r="AE11"/>
  <c r="AF11"/>
  <c r="AH11"/>
  <c r="AI11"/>
  <c r="AJ11"/>
  <c r="AK11"/>
  <c r="AL11"/>
  <c r="AN11"/>
  <c r="B12"/>
  <c r="N12"/>
  <c r="O12"/>
  <c r="P12"/>
  <c r="Q12"/>
  <c r="AE12"/>
  <c r="AF12"/>
  <c r="AH12"/>
  <c r="AI12"/>
  <c r="AJ12"/>
  <c r="AK12"/>
  <c r="AL12"/>
  <c r="B13"/>
  <c r="M13"/>
  <c r="N13"/>
  <c r="O13" s="1"/>
  <c r="P13"/>
  <c r="Q13"/>
  <c r="AE13"/>
  <c r="AF13"/>
  <c r="AH13"/>
  <c r="AI13"/>
  <c r="AJ13"/>
  <c r="AK13"/>
  <c r="AL13"/>
  <c r="AN13"/>
  <c r="B14"/>
  <c r="N14"/>
  <c r="O14" s="1"/>
  <c r="P14"/>
  <c r="Q14"/>
  <c r="AE14"/>
  <c r="AF14"/>
  <c r="AH14"/>
  <c r="AI14"/>
  <c r="AJ14"/>
  <c r="AK14"/>
  <c r="AL14"/>
  <c r="B15"/>
  <c r="N15"/>
  <c r="Q15"/>
  <c r="S15" s="1"/>
  <c r="AE15"/>
  <c r="AF15"/>
  <c r="G15" s="1"/>
  <c r="AH15"/>
  <c r="AI15"/>
  <c r="AJ15"/>
  <c r="AK15"/>
  <c r="AL15"/>
  <c r="AN15"/>
  <c r="N16"/>
  <c r="P16" s="1"/>
  <c r="O16"/>
  <c r="Q16"/>
  <c r="R16" s="1"/>
  <c r="AE16"/>
  <c r="AF16"/>
  <c r="AH16"/>
  <c r="AI16"/>
  <c r="AJ16"/>
  <c r="AK16"/>
  <c r="AL16"/>
  <c r="M17"/>
  <c r="M21" s="1"/>
  <c r="N18"/>
  <c r="O18"/>
  <c r="P18"/>
  <c r="Q18"/>
  <c r="R18" s="1"/>
  <c r="AE18"/>
  <c r="AF18"/>
  <c r="AH18"/>
  <c r="AI18"/>
  <c r="AJ18"/>
  <c r="AK18"/>
  <c r="AL18"/>
  <c r="AN18"/>
  <c r="B19"/>
  <c r="N19"/>
  <c r="O19"/>
  <c r="P19"/>
  <c r="Q19"/>
  <c r="R19" s="1"/>
  <c r="AE19"/>
  <c r="AF19"/>
  <c r="AH19"/>
  <c r="AI19"/>
  <c r="AJ19"/>
  <c r="AK19"/>
  <c r="AL19"/>
  <c r="B20"/>
  <c r="M20"/>
  <c r="N20"/>
  <c r="O20" s="1"/>
  <c r="P20"/>
  <c r="Q20"/>
  <c r="AE20"/>
  <c r="AF20"/>
  <c r="AH20"/>
  <c r="AI20"/>
  <c r="AJ20"/>
  <c r="AK20"/>
  <c r="AL20"/>
  <c r="AN20"/>
  <c r="B21"/>
  <c r="N21"/>
  <c r="O21" s="1"/>
  <c r="P21"/>
  <c r="Q21"/>
  <c r="AE21"/>
  <c r="AF21"/>
  <c r="AH21"/>
  <c r="AI21"/>
  <c r="AJ21"/>
  <c r="AK21"/>
  <c r="AL21"/>
  <c r="B22"/>
  <c r="N22"/>
  <c r="Q22"/>
  <c r="AE22"/>
  <c r="AF22"/>
  <c r="G22" s="1"/>
  <c r="AH22"/>
  <c r="AI22"/>
  <c r="AJ22"/>
  <c r="AK22"/>
  <c r="AL22"/>
  <c r="AN22"/>
  <c r="N23"/>
  <c r="P23" s="1"/>
  <c r="O23"/>
  <c r="Q23"/>
  <c r="AE23"/>
  <c r="AF23"/>
  <c r="AH23"/>
  <c r="AI23"/>
  <c r="AJ23"/>
  <c r="AK23"/>
  <c r="AL23"/>
  <c r="M24"/>
  <c r="M28" s="1"/>
  <c r="N25"/>
  <c r="O25"/>
  <c r="P25"/>
  <c r="Q25"/>
  <c r="AE25"/>
  <c r="AF25"/>
  <c r="AH25"/>
  <c r="AI25"/>
  <c r="AJ25"/>
  <c r="AK25"/>
  <c r="AL25"/>
  <c r="AN25"/>
  <c r="B26"/>
  <c r="N26"/>
  <c r="O26"/>
  <c r="P26"/>
  <c r="Q26"/>
  <c r="AE26"/>
  <c r="AF26"/>
  <c r="AH26"/>
  <c r="AI26"/>
  <c r="AJ26"/>
  <c r="AK26"/>
  <c r="AL26"/>
  <c r="B27"/>
  <c r="M27"/>
  <c r="N27"/>
  <c r="O27" s="1"/>
  <c r="P27"/>
  <c r="Q27"/>
  <c r="AE27"/>
  <c r="AF27"/>
  <c r="AH27"/>
  <c r="AI27"/>
  <c r="AJ27"/>
  <c r="AK27"/>
  <c r="AL27"/>
  <c r="AN27"/>
  <c r="B28"/>
  <c r="N28"/>
  <c r="O28" s="1"/>
  <c r="P28"/>
  <c r="Q28"/>
  <c r="AE28"/>
  <c r="G26" s="1"/>
  <c r="AF28"/>
  <c r="AH28"/>
  <c r="AI28"/>
  <c r="AJ28"/>
  <c r="AK28"/>
  <c r="AL28"/>
  <c r="B29"/>
  <c r="N29"/>
  <c r="Q29"/>
  <c r="S29" s="1"/>
  <c r="AE29"/>
  <c r="AF29"/>
  <c r="AH29"/>
  <c r="AI29"/>
  <c r="AJ29"/>
  <c r="AK29"/>
  <c r="AL29"/>
  <c r="AN29"/>
  <c r="N30"/>
  <c r="P30" s="1"/>
  <c r="Q30"/>
  <c r="R30" s="1"/>
  <c r="AE30"/>
  <c r="AF30"/>
  <c r="AH30"/>
  <c r="AI30"/>
  <c r="AJ30"/>
  <c r="AK30"/>
  <c r="AL30"/>
  <c r="M31"/>
  <c r="A2" i="52"/>
  <c r="B2"/>
  <c r="C2"/>
  <c r="D2"/>
  <c r="E2"/>
  <c r="G2" s="1"/>
  <c r="T2"/>
  <c r="U2"/>
  <c r="V2"/>
  <c r="W2"/>
  <c r="X2"/>
  <c r="A3"/>
  <c r="B3"/>
  <c r="C3"/>
  <c r="D3"/>
  <c r="E3"/>
  <c r="G3" s="1"/>
  <c r="T3"/>
  <c r="U3"/>
  <c r="V3"/>
  <c r="W3"/>
  <c r="X3"/>
  <c r="A4"/>
  <c r="B4"/>
  <c r="C4"/>
  <c r="D4"/>
  <c r="E4"/>
  <c r="G4" s="1"/>
  <c r="T4"/>
  <c r="U4"/>
  <c r="V4"/>
  <c r="W4"/>
  <c r="X4"/>
  <c r="A5"/>
  <c r="B5"/>
  <c r="C5"/>
  <c r="D5"/>
  <c r="E5"/>
  <c r="G5" s="1"/>
  <c r="T5"/>
  <c r="U5"/>
  <c r="V5"/>
  <c r="W5"/>
  <c r="X5"/>
  <c r="A7"/>
  <c r="T7"/>
  <c r="U7"/>
  <c r="V7"/>
  <c r="W7"/>
  <c r="X7"/>
  <c r="A8"/>
  <c r="T8"/>
  <c r="U8"/>
  <c r="V8"/>
  <c r="W8"/>
  <c r="X8"/>
  <c r="A10"/>
  <c r="T10"/>
  <c r="U10"/>
  <c r="V10"/>
  <c r="W10"/>
  <c r="X10"/>
  <c r="C12"/>
  <c r="D12"/>
  <c r="C13"/>
  <c r="D13"/>
  <c r="A2" i="11"/>
  <c r="B2"/>
  <c r="C2" s="1"/>
  <c r="C2" i="41" s="1"/>
  <c r="E2" i="11"/>
  <c r="F2" s="1"/>
  <c r="F2" i="41" s="1"/>
  <c r="H2" i="11"/>
  <c r="H2" i="41" s="1"/>
  <c r="AB2" i="11"/>
  <c r="AC2"/>
  <c r="AD2"/>
  <c r="AE2"/>
  <c r="AF2"/>
  <c r="A3"/>
  <c r="B3"/>
  <c r="C3" s="1"/>
  <c r="C3" i="41" s="1"/>
  <c r="D3" i="11"/>
  <c r="D3" i="41" s="1"/>
  <c r="H3" i="11"/>
  <c r="I3" s="1"/>
  <c r="I3" i="41" s="1"/>
  <c r="AB3" i="11"/>
  <c r="AC3"/>
  <c r="AD3"/>
  <c r="AE3"/>
  <c r="AF3"/>
  <c r="A4"/>
  <c r="B4"/>
  <c r="C4" s="1"/>
  <c r="C4" i="41" s="1"/>
  <c r="E4" i="11"/>
  <c r="F4" s="1"/>
  <c r="F4" i="41" s="1"/>
  <c r="H4" i="11"/>
  <c r="I4" s="1"/>
  <c r="I4" i="41" s="1"/>
  <c r="AB4" i="11"/>
  <c r="AC4"/>
  <c r="AD4"/>
  <c r="AE4"/>
  <c r="AF4"/>
  <c r="A5"/>
  <c r="B5"/>
  <c r="C5"/>
  <c r="C5" i="41" s="1"/>
  <c r="D5" i="11"/>
  <c r="D5" i="41" s="1"/>
  <c r="H5" i="11"/>
  <c r="I5" s="1"/>
  <c r="I5" i="41" s="1"/>
  <c r="AB5" i="11"/>
  <c r="AC5"/>
  <c r="AD5"/>
  <c r="AE5"/>
  <c r="AF5"/>
  <c r="A6"/>
  <c r="B6"/>
  <c r="C6" s="1"/>
  <c r="C6" i="41" s="1"/>
  <c r="E6" i="11"/>
  <c r="E6" i="41" s="1"/>
  <c r="H6" i="11"/>
  <c r="H6" i="41" s="1"/>
  <c r="AB6" i="11"/>
  <c r="AC6"/>
  <c r="AD6"/>
  <c r="AE6"/>
  <c r="AF6"/>
  <c r="A7"/>
  <c r="A7" i="41" s="1"/>
  <c r="H20" i="42" s="1"/>
  <c r="B7" i="11"/>
  <c r="C7" s="1"/>
  <c r="C7" i="41" s="1"/>
  <c r="D7" i="11"/>
  <c r="D7" i="41" s="1"/>
  <c r="H7" i="11"/>
  <c r="I7" s="1"/>
  <c r="I7" i="41" s="1"/>
  <c r="AB7" i="11"/>
  <c r="AC7"/>
  <c r="AD7"/>
  <c r="AE7"/>
  <c r="AF7"/>
  <c r="A8"/>
  <c r="B8"/>
  <c r="C8" s="1"/>
  <c r="C8" i="41" s="1"/>
  <c r="E8" i="11"/>
  <c r="E8" i="41" s="1"/>
  <c r="H8" i="11"/>
  <c r="I8" s="1"/>
  <c r="I8" i="41" s="1"/>
  <c r="AB8" i="11"/>
  <c r="AC8"/>
  <c r="AD8"/>
  <c r="AE8"/>
  <c r="AF8"/>
  <c r="A9"/>
  <c r="A9" i="41" s="1"/>
  <c r="H29" i="42" s="1"/>
  <c r="B9" i="11"/>
  <c r="C9"/>
  <c r="C9" i="41" s="1"/>
  <c r="D9" i="11"/>
  <c r="D9" i="41" s="1"/>
  <c r="H9" i="11"/>
  <c r="I9" s="1"/>
  <c r="I9" i="41" s="1"/>
  <c r="AB9" i="11"/>
  <c r="AC9"/>
  <c r="AD9"/>
  <c r="AE9"/>
  <c r="AF9"/>
  <c r="A10"/>
  <c r="B10"/>
  <c r="E10"/>
  <c r="G10" s="1"/>
  <c r="G10" i="41" s="1"/>
  <c r="H10" i="11"/>
  <c r="I10" s="1"/>
  <c r="I10" i="41" s="1"/>
  <c r="AB10" i="11"/>
  <c r="AC10"/>
  <c r="AD10"/>
  <c r="AE10"/>
  <c r="AF10"/>
  <c r="A11"/>
  <c r="A11" i="41" s="1"/>
  <c r="H38" i="42" s="1"/>
  <c r="B11" i="11"/>
  <c r="C11" s="1"/>
  <c r="C11" i="41" s="1"/>
  <c r="D11" i="11"/>
  <c r="D11" i="41" s="1"/>
  <c r="H11" i="11"/>
  <c r="H11" i="41" s="1"/>
  <c r="AB11" i="11"/>
  <c r="AC11"/>
  <c r="AD11"/>
  <c r="AE11"/>
  <c r="AF11"/>
  <c r="A12"/>
  <c r="B12"/>
  <c r="H12"/>
  <c r="I12" s="1"/>
  <c r="I12" i="41" s="1"/>
  <c r="AB12" i="11"/>
  <c r="AC12"/>
  <c r="AD12"/>
  <c r="AE12"/>
  <c r="AF12"/>
  <c r="A13"/>
  <c r="B13"/>
  <c r="C13" s="1"/>
  <c r="C13" i="41" s="1"/>
  <c r="D13" i="11"/>
  <c r="D13" i="41" s="1"/>
  <c r="H13" i="11"/>
  <c r="H13" i="41" s="1"/>
  <c r="AB13" i="11"/>
  <c r="AC13"/>
  <c r="AD13"/>
  <c r="AE13"/>
  <c r="AF13"/>
  <c r="A14"/>
  <c r="B14"/>
  <c r="H14"/>
  <c r="I14" s="1"/>
  <c r="AB14"/>
  <c r="AC14"/>
  <c r="AD14"/>
  <c r="AE14"/>
  <c r="AF14"/>
  <c r="A15"/>
  <c r="B15"/>
  <c r="C15" s="1"/>
  <c r="D15"/>
  <c r="H15"/>
  <c r="AB15"/>
  <c r="AC15"/>
  <c r="AD15"/>
  <c r="AE15"/>
  <c r="AF15"/>
  <c r="A16"/>
  <c r="B16"/>
  <c r="H16"/>
  <c r="I16" s="1"/>
  <c r="AB16"/>
  <c r="AC16"/>
  <c r="AD16"/>
  <c r="AE16"/>
  <c r="AF16"/>
  <c r="A17"/>
  <c r="B17"/>
  <c r="C17" s="1"/>
  <c r="D17"/>
  <c r="H17"/>
  <c r="AB17"/>
  <c r="AC17"/>
  <c r="AD17"/>
  <c r="AE17"/>
  <c r="AF17"/>
  <c r="A18"/>
  <c r="B18"/>
  <c r="H18"/>
  <c r="J18" s="1"/>
  <c r="AB18"/>
  <c r="AC18"/>
  <c r="AD18"/>
  <c r="AE18"/>
  <c r="AF18"/>
  <c r="A19"/>
  <c r="B19"/>
  <c r="C19" s="1"/>
  <c r="D19"/>
  <c r="H19"/>
  <c r="AB19"/>
  <c r="AC19"/>
  <c r="AD19"/>
  <c r="AE19"/>
  <c r="AF19"/>
  <c r="A20"/>
  <c r="B20"/>
  <c r="H20"/>
  <c r="I20" s="1"/>
  <c r="AB20"/>
  <c r="AC20"/>
  <c r="AD20"/>
  <c r="AE20"/>
  <c r="AF20"/>
  <c r="A21"/>
  <c r="B21"/>
  <c r="C21" s="1"/>
  <c r="D21"/>
  <c r="H21"/>
  <c r="I21" s="1"/>
  <c r="AB21"/>
  <c r="AC21"/>
  <c r="AD21"/>
  <c r="AE21"/>
  <c r="AF21"/>
  <c r="A22"/>
  <c r="B22"/>
  <c r="C22" s="1"/>
  <c r="H22"/>
  <c r="I22" s="1"/>
  <c r="AB22"/>
  <c r="AC22"/>
  <c r="AD22"/>
  <c r="AE22"/>
  <c r="AF22"/>
  <c r="A23"/>
  <c r="B23"/>
  <c r="C23" s="1"/>
  <c r="D23"/>
  <c r="H23"/>
  <c r="I23" s="1"/>
  <c r="AB23"/>
  <c r="AC23"/>
  <c r="AD23"/>
  <c r="AE23"/>
  <c r="AF23"/>
  <c r="A24"/>
  <c r="B24"/>
  <c r="C24" s="1"/>
  <c r="H24"/>
  <c r="I24" s="1"/>
  <c r="AB24"/>
  <c r="AC24"/>
  <c r="AD24"/>
  <c r="AE24"/>
  <c r="AF24"/>
  <c r="A25"/>
  <c r="B25"/>
  <c r="C25" s="1"/>
  <c r="D25"/>
  <c r="H25"/>
  <c r="I25" s="1"/>
  <c r="AB25"/>
  <c r="AC25"/>
  <c r="AD25"/>
  <c r="AE25"/>
  <c r="AF25"/>
  <c r="A26"/>
  <c r="B26"/>
  <c r="C26" s="1"/>
  <c r="H26"/>
  <c r="I26" s="1"/>
  <c r="AB26"/>
  <c r="AC26"/>
  <c r="AD26"/>
  <c r="AE26"/>
  <c r="AF26"/>
  <c r="A27"/>
  <c r="B27"/>
  <c r="C27" s="1"/>
  <c r="D27"/>
  <c r="H27"/>
  <c r="I27" s="1"/>
  <c r="K27"/>
  <c r="M27" s="1"/>
  <c r="AB27"/>
  <c r="AC27"/>
  <c r="AD27"/>
  <c r="AE27"/>
  <c r="AF27"/>
  <c r="A28"/>
  <c r="B28"/>
  <c r="C28" s="1"/>
  <c r="H28"/>
  <c r="I28" s="1"/>
  <c r="AB28"/>
  <c r="AC28"/>
  <c r="AD28"/>
  <c r="AE28"/>
  <c r="AF28"/>
  <c r="A29"/>
  <c r="B29"/>
  <c r="C29"/>
  <c r="D29"/>
  <c r="H29"/>
  <c r="I29" s="1"/>
  <c r="AB29"/>
  <c r="AC29"/>
  <c r="AD29"/>
  <c r="AE29"/>
  <c r="AF29"/>
  <c r="A30"/>
  <c r="B30"/>
  <c r="C30" s="1"/>
  <c r="H30"/>
  <c r="I30" s="1"/>
  <c r="AB30"/>
  <c r="AC30"/>
  <c r="AD30"/>
  <c r="AE30"/>
  <c r="AF30"/>
  <c r="A31"/>
  <c r="B31"/>
  <c r="C31"/>
  <c r="D31"/>
  <c r="H31"/>
  <c r="I31" s="1"/>
  <c r="AB31"/>
  <c r="AC31"/>
  <c r="AD31"/>
  <c r="AE31"/>
  <c r="AF31"/>
  <c r="A32"/>
  <c r="B32"/>
  <c r="C32" s="1"/>
  <c r="H32"/>
  <c r="I32" s="1"/>
  <c r="AB32"/>
  <c r="AC32"/>
  <c r="AD32"/>
  <c r="AE32"/>
  <c r="AF32"/>
  <c r="A33"/>
  <c r="B33"/>
  <c r="C33" s="1"/>
  <c r="D33"/>
  <c r="H33"/>
  <c r="I33" s="1"/>
  <c r="AB33"/>
  <c r="AC33"/>
  <c r="AD33"/>
  <c r="AE33"/>
  <c r="AF33"/>
  <c r="A34"/>
  <c r="B34"/>
  <c r="C34" s="1"/>
  <c r="H34"/>
  <c r="I34" s="1"/>
  <c r="AB34"/>
  <c r="AC34"/>
  <c r="AD34"/>
  <c r="AE34"/>
  <c r="AF34"/>
  <c r="A35"/>
  <c r="B35"/>
  <c r="C35" s="1"/>
  <c r="D35"/>
  <c r="H35"/>
  <c r="I35" s="1"/>
  <c r="AB35"/>
  <c r="AC35"/>
  <c r="AD35"/>
  <c r="AE35"/>
  <c r="AF35"/>
  <c r="A36"/>
  <c r="B36"/>
  <c r="C36" s="1"/>
  <c r="H36"/>
  <c r="I36" s="1"/>
  <c r="AB36"/>
  <c r="AC36"/>
  <c r="AD36"/>
  <c r="AE36"/>
  <c r="AF36"/>
  <c r="A37"/>
  <c r="B37"/>
  <c r="C37" s="1"/>
  <c r="D37"/>
  <c r="H37"/>
  <c r="I37" s="1"/>
  <c r="AB37"/>
  <c r="AC37"/>
  <c r="AD37"/>
  <c r="AE37"/>
  <c r="AF37"/>
  <c r="A38"/>
  <c r="B38"/>
  <c r="C38" s="1"/>
  <c r="H38"/>
  <c r="J38" s="1"/>
  <c r="AB38"/>
  <c r="AC38"/>
  <c r="AD38"/>
  <c r="AE38"/>
  <c r="AF38"/>
  <c r="A39"/>
  <c r="B39"/>
  <c r="C39" s="1"/>
  <c r="D39"/>
  <c r="H39"/>
  <c r="I39" s="1"/>
  <c r="AB39"/>
  <c r="AC39"/>
  <c r="AD39"/>
  <c r="AE39"/>
  <c r="AF39"/>
  <c r="A40"/>
  <c r="B40"/>
  <c r="C40" s="1"/>
  <c r="H40"/>
  <c r="I40" s="1"/>
  <c r="AB40"/>
  <c r="AC40"/>
  <c r="AD40"/>
  <c r="AE40"/>
  <c r="AF40"/>
  <c r="A41"/>
  <c r="B41"/>
  <c r="C41" s="1"/>
  <c r="D41"/>
  <c r="H41"/>
  <c r="I41" s="1"/>
  <c r="AB41"/>
  <c r="AC41"/>
  <c r="AD41"/>
  <c r="AE41"/>
  <c r="AF41"/>
  <c r="A42"/>
  <c r="B42"/>
  <c r="C42" s="1"/>
  <c r="H42"/>
  <c r="J42" s="1"/>
  <c r="AB42"/>
  <c r="AC42"/>
  <c r="AD42"/>
  <c r="AE42"/>
  <c r="AF42"/>
  <c r="A43"/>
  <c r="B43"/>
  <c r="C43" s="1"/>
  <c r="D43"/>
  <c r="H43"/>
  <c r="I43" s="1"/>
  <c r="AB43"/>
  <c r="AC43"/>
  <c r="AD43"/>
  <c r="AE43"/>
  <c r="AF43"/>
  <c r="A44"/>
  <c r="B44"/>
  <c r="C44" s="1"/>
  <c r="H44"/>
  <c r="J44" s="1"/>
  <c r="AB44"/>
  <c r="AC44"/>
  <c r="AD44"/>
  <c r="AE44"/>
  <c r="AF44"/>
  <c r="A45"/>
  <c r="B45"/>
  <c r="C45" s="1"/>
  <c r="D45"/>
  <c r="H45"/>
  <c r="I45" s="1"/>
  <c r="AB45"/>
  <c r="AC45"/>
  <c r="AD45"/>
  <c r="AE45"/>
  <c r="AF45"/>
  <c r="A46"/>
  <c r="B46"/>
  <c r="C46" s="1"/>
  <c r="H46"/>
  <c r="J46" s="1"/>
  <c r="AB46"/>
  <c r="AC46"/>
  <c r="AD46"/>
  <c r="AE46"/>
  <c r="AF46"/>
  <c r="A47"/>
  <c r="B47"/>
  <c r="C47" s="1"/>
  <c r="D47"/>
  <c r="H47"/>
  <c r="I47" s="1"/>
  <c r="AB47"/>
  <c r="AC47"/>
  <c r="AD47"/>
  <c r="AE47"/>
  <c r="AF47"/>
  <c r="A48"/>
  <c r="B48"/>
  <c r="C48" s="1"/>
  <c r="H48"/>
  <c r="I48" s="1"/>
  <c r="AB48"/>
  <c r="AC48"/>
  <c r="AD48"/>
  <c r="AE48"/>
  <c r="AF48"/>
  <c r="A49"/>
  <c r="B49"/>
  <c r="C49" s="1"/>
  <c r="D49"/>
  <c r="H49"/>
  <c r="I49" s="1"/>
  <c r="AB49"/>
  <c r="AC49"/>
  <c r="AD49"/>
  <c r="AE49"/>
  <c r="AF49"/>
  <c r="A50"/>
  <c r="B50"/>
  <c r="C50" s="1"/>
  <c r="H50"/>
  <c r="J50" s="1"/>
  <c r="AB50"/>
  <c r="AC50"/>
  <c r="AD50"/>
  <c r="AE50"/>
  <c r="AF50"/>
  <c r="A51"/>
  <c r="B51"/>
  <c r="C51" s="1"/>
  <c r="D51"/>
  <c r="H51"/>
  <c r="I51" s="1"/>
  <c r="AB51"/>
  <c r="AC51"/>
  <c r="AD51"/>
  <c r="AE51"/>
  <c r="AF51"/>
  <c r="A52"/>
  <c r="B52"/>
  <c r="C52" s="1"/>
  <c r="H52"/>
  <c r="I52" s="1"/>
  <c r="AB52"/>
  <c r="AC52"/>
  <c r="AD52"/>
  <c r="AE52"/>
  <c r="AF52"/>
  <c r="A53"/>
  <c r="B53"/>
  <c r="C53" s="1"/>
  <c r="D53"/>
  <c r="H53"/>
  <c r="I53" s="1"/>
  <c r="AB53"/>
  <c r="AC53"/>
  <c r="AD53"/>
  <c r="AE53"/>
  <c r="AF53"/>
  <c r="A54"/>
  <c r="B54"/>
  <c r="C54" s="1"/>
  <c r="H54"/>
  <c r="J54" s="1"/>
  <c r="AB54"/>
  <c r="AC54"/>
  <c r="AD54"/>
  <c r="AE54"/>
  <c r="AF54"/>
  <c r="A55"/>
  <c r="B55"/>
  <c r="C55" s="1"/>
  <c r="D55"/>
  <c r="H55"/>
  <c r="I55" s="1"/>
  <c r="AB55"/>
  <c r="AC55"/>
  <c r="AD55"/>
  <c r="AE55"/>
  <c r="AF55"/>
  <c r="A56"/>
  <c r="B56"/>
  <c r="C56" s="1"/>
  <c r="H56"/>
  <c r="I56" s="1"/>
  <c r="AB56"/>
  <c r="AC56"/>
  <c r="AD56"/>
  <c r="AE56"/>
  <c r="AF56"/>
  <c r="A57"/>
  <c r="B57"/>
  <c r="C57" s="1"/>
  <c r="D57"/>
  <c r="H57"/>
  <c r="I57" s="1"/>
  <c r="AB57"/>
  <c r="AC57"/>
  <c r="AD57"/>
  <c r="AE57"/>
  <c r="AF57"/>
  <c r="A58"/>
  <c r="B58"/>
  <c r="C58" s="1"/>
  <c r="H58"/>
  <c r="J58" s="1"/>
  <c r="AB58"/>
  <c r="AC58"/>
  <c r="AD58"/>
  <c r="AE58"/>
  <c r="AF58"/>
  <c r="A59"/>
  <c r="B59"/>
  <c r="C59" s="1"/>
  <c r="D59"/>
  <c r="H59"/>
  <c r="I59" s="1"/>
  <c r="AB59"/>
  <c r="AC59"/>
  <c r="AD59"/>
  <c r="AE59"/>
  <c r="AF59"/>
  <c r="A60"/>
  <c r="B60"/>
  <c r="C60" s="1"/>
  <c r="H60"/>
  <c r="I60" s="1"/>
  <c r="AB60"/>
  <c r="AC60"/>
  <c r="AD60"/>
  <c r="AE60"/>
  <c r="AF60"/>
  <c r="A61"/>
  <c r="B61"/>
  <c r="C61" s="1"/>
  <c r="D61"/>
  <c r="H61"/>
  <c r="I61" s="1"/>
  <c r="AB61"/>
  <c r="AC61"/>
  <c r="AD61"/>
  <c r="AE61"/>
  <c r="AF61"/>
  <c r="A62"/>
  <c r="B62"/>
  <c r="C62" s="1"/>
  <c r="H62"/>
  <c r="J62" s="1"/>
  <c r="AB62"/>
  <c r="AC62"/>
  <c r="AD62"/>
  <c r="AE62"/>
  <c r="AF62"/>
  <c r="A63"/>
  <c r="B63"/>
  <c r="C63" s="1"/>
  <c r="D63"/>
  <c r="H63"/>
  <c r="I63" s="1"/>
  <c r="AB63"/>
  <c r="AC63"/>
  <c r="AD63"/>
  <c r="AE63"/>
  <c r="AF63"/>
  <c r="A64"/>
  <c r="B64"/>
  <c r="C64" s="1"/>
  <c r="H64"/>
  <c r="I64" s="1"/>
  <c r="AB64"/>
  <c r="AC64"/>
  <c r="AD64"/>
  <c r="AE64"/>
  <c r="AF64"/>
  <c r="A65"/>
  <c r="B65"/>
  <c r="C65" s="1"/>
  <c r="D65"/>
  <c r="H65"/>
  <c r="I65" s="1"/>
  <c r="AB65"/>
  <c r="AC65"/>
  <c r="AD65"/>
  <c r="AE65"/>
  <c r="AF65"/>
  <c r="A67"/>
  <c r="AB67"/>
  <c r="AC67"/>
  <c r="AD67"/>
  <c r="AE67"/>
  <c r="AF67"/>
  <c r="A68"/>
  <c r="AB68"/>
  <c r="AC68"/>
  <c r="AD68"/>
  <c r="AE68"/>
  <c r="AF68"/>
  <c r="A69"/>
  <c r="AB69"/>
  <c r="AC69"/>
  <c r="AD69"/>
  <c r="AE69"/>
  <c r="AF69"/>
  <c r="A70"/>
  <c r="AB70"/>
  <c r="AC70"/>
  <c r="AD70"/>
  <c r="AE70"/>
  <c r="AF70"/>
  <c r="A71"/>
  <c r="AB71"/>
  <c r="AC71"/>
  <c r="AD71"/>
  <c r="AE71"/>
  <c r="AF71"/>
  <c r="A72"/>
  <c r="AB72"/>
  <c r="AC72"/>
  <c r="AD72"/>
  <c r="AE72"/>
  <c r="AF72"/>
  <c r="A73"/>
  <c r="AB73"/>
  <c r="AC73"/>
  <c r="AD73"/>
  <c r="AE73"/>
  <c r="AF73"/>
  <c r="A74"/>
  <c r="AB74"/>
  <c r="AC74"/>
  <c r="AD74"/>
  <c r="AE74"/>
  <c r="AF74"/>
  <c r="A75"/>
  <c r="AB75"/>
  <c r="AC75"/>
  <c r="AD75"/>
  <c r="AE75"/>
  <c r="AF75"/>
  <c r="A76"/>
  <c r="AB76"/>
  <c r="AC76"/>
  <c r="AD76"/>
  <c r="AE76"/>
  <c r="AF76"/>
  <c r="A77"/>
  <c r="AB77"/>
  <c r="AC77"/>
  <c r="AD77"/>
  <c r="AE77"/>
  <c r="AF77"/>
  <c r="A78"/>
  <c r="AB78"/>
  <c r="AC78"/>
  <c r="AD78"/>
  <c r="AE78"/>
  <c r="AF78"/>
  <c r="A79"/>
  <c r="AB79"/>
  <c r="AC79"/>
  <c r="AD79"/>
  <c r="AE79"/>
  <c r="AF79"/>
  <c r="A80"/>
  <c r="AB80"/>
  <c r="AC80"/>
  <c r="AD80"/>
  <c r="AE80"/>
  <c r="AF80"/>
  <c r="A81"/>
  <c r="AB81"/>
  <c r="AC81"/>
  <c r="AD81"/>
  <c r="AE81"/>
  <c r="AF81"/>
  <c r="A82"/>
  <c r="AB82"/>
  <c r="AC82"/>
  <c r="AD82"/>
  <c r="AE82"/>
  <c r="AF82"/>
  <c r="A83"/>
  <c r="AB83"/>
  <c r="AC83"/>
  <c r="AD83"/>
  <c r="AE83"/>
  <c r="AF83"/>
  <c r="A84"/>
  <c r="AB84"/>
  <c r="AC84"/>
  <c r="AD84"/>
  <c r="AE84"/>
  <c r="AF84"/>
  <c r="A85"/>
  <c r="AB85"/>
  <c r="AC85"/>
  <c r="AD85"/>
  <c r="AE85"/>
  <c r="AF85"/>
  <c r="A86"/>
  <c r="AB86"/>
  <c r="AC86"/>
  <c r="AD86"/>
  <c r="AE86"/>
  <c r="AF86"/>
  <c r="A87"/>
  <c r="AB87"/>
  <c r="AC87"/>
  <c r="AD87"/>
  <c r="AE87"/>
  <c r="AF87"/>
  <c r="A88"/>
  <c r="AB88"/>
  <c r="AC88"/>
  <c r="AD88"/>
  <c r="AE88"/>
  <c r="AF88"/>
  <c r="A89"/>
  <c r="AB89"/>
  <c r="AC89"/>
  <c r="AD89"/>
  <c r="AE89"/>
  <c r="AF89"/>
  <c r="A90"/>
  <c r="AB90"/>
  <c r="AC90"/>
  <c r="AD90"/>
  <c r="AE90"/>
  <c r="AF90"/>
  <c r="A91"/>
  <c r="AB91"/>
  <c r="AC91"/>
  <c r="AD91"/>
  <c r="AE91"/>
  <c r="AF91"/>
  <c r="A92"/>
  <c r="AB92"/>
  <c r="AC92"/>
  <c r="AD92"/>
  <c r="AE92"/>
  <c r="AF92"/>
  <c r="A93"/>
  <c r="AB93"/>
  <c r="AC93"/>
  <c r="AD93"/>
  <c r="AE93"/>
  <c r="AF93"/>
  <c r="A94"/>
  <c r="AB94"/>
  <c r="AC94"/>
  <c r="AD94"/>
  <c r="AE94"/>
  <c r="AF94"/>
  <c r="A95"/>
  <c r="AB95"/>
  <c r="AC95"/>
  <c r="AD95"/>
  <c r="AE95"/>
  <c r="AF95"/>
  <c r="A96"/>
  <c r="AB96"/>
  <c r="AC96"/>
  <c r="AD96"/>
  <c r="AE96"/>
  <c r="AF96"/>
  <c r="A97"/>
  <c r="AB97"/>
  <c r="AC97"/>
  <c r="AD97"/>
  <c r="AE97"/>
  <c r="AF97"/>
  <c r="A98"/>
  <c r="AB98"/>
  <c r="AC98"/>
  <c r="AD98"/>
  <c r="AE98"/>
  <c r="AF98"/>
  <c r="A100"/>
  <c r="AB100"/>
  <c r="AC100"/>
  <c r="AD100"/>
  <c r="AE100"/>
  <c r="AF100"/>
  <c r="A101"/>
  <c r="AB101"/>
  <c r="AC101"/>
  <c r="AD101"/>
  <c r="AE101"/>
  <c r="AF101"/>
  <c r="A102"/>
  <c r="AB102"/>
  <c r="AC102"/>
  <c r="AD102"/>
  <c r="AE102"/>
  <c r="AF102"/>
  <c r="A103"/>
  <c r="AB103"/>
  <c r="AC103"/>
  <c r="AD103"/>
  <c r="AE103"/>
  <c r="AF103"/>
  <c r="A104"/>
  <c r="AB104"/>
  <c r="AC104"/>
  <c r="AD104"/>
  <c r="AE104"/>
  <c r="AF104"/>
  <c r="A105"/>
  <c r="AB105"/>
  <c r="AC105"/>
  <c r="AD105"/>
  <c r="AE105"/>
  <c r="AF105"/>
  <c r="A106"/>
  <c r="AB106"/>
  <c r="AC106"/>
  <c r="AD106"/>
  <c r="AE106"/>
  <c r="AF106"/>
  <c r="A107"/>
  <c r="AB107"/>
  <c r="AC107"/>
  <c r="AD107"/>
  <c r="AE107"/>
  <c r="AF107"/>
  <c r="A108"/>
  <c r="AB108"/>
  <c r="AC108"/>
  <c r="AD108"/>
  <c r="AE108"/>
  <c r="AF108"/>
  <c r="A109"/>
  <c r="AB109"/>
  <c r="AC109"/>
  <c r="AD109"/>
  <c r="AE109"/>
  <c r="AF109"/>
  <c r="A110"/>
  <c r="AB110"/>
  <c r="AC110"/>
  <c r="AD110"/>
  <c r="AE110"/>
  <c r="AF110"/>
  <c r="A111"/>
  <c r="AB111"/>
  <c r="AC111"/>
  <c r="AD111"/>
  <c r="AE111"/>
  <c r="AF111"/>
  <c r="A112"/>
  <c r="AB112"/>
  <c r="AC112"/>
  <c r="AD112"/>
  <c r="AE112"/>
  <c r="AF112"/>
  <c r="A113"/>
  <c r="AB113"/>
  <c r="AC113"/>
  <c r="AD113"/>
  <c r="AE113"/>
  <c r="AF113"/>
  <c r="A114"/>
  <c r="AB114"/>
  <c r="AC114"/>
  <c r="AD114"/>
  <c r="AE114"/>
  <c r="AF114"/>
  <c r="A115"/>
  <c r="AB115"/>
  <c r="AC115"/>
  <c r="AD115"/>
  <c r="AE115"/>
  <c r="AF115"/>
  <c r="A117"/>
  <c r="AB117"/>
  <c r="AC117"/>
  <c r="AD117"/>
  <c r="AE117"/>
  <c r="AF117"/>
  <c r="A118"/>
  <c r="AB118"/>
  <c r="AC118"/>
  <c r="AD118"/>
  <c r="AE118"/>
  <c r="AF118"/>
  <c r="A119"/>
  <c r="AB119"/>
  <c r="AC119"/>
  <c r="AD119"/>
  <c r="AE119"/>
  <c r="AF119"/>
  <c r="A120"/>
  <c r="AB120"/>
  <c r="AC120"/>
  <c r="AD120"/>
  <c r="AE120"/>
  <c r="AF120"/>
  <c r="A121"/>
  <c r="AB121"/>
  <c r="AC121"/>
  <c r="AD121"/>
  <c r="AE121"/>
  <c r="AF121"/>
  <c r="A122"/>
  <c r="AB122"/>
  <c r="AC122"/>
  <c r="AD122"/>
  <c r="AE122"/>
  <c r="AF122"/>
  <c r="A123"/>
  <c r="AB123"/>
  <c r="AC123"/>
  <c r="AD123"/>
  <c r="AE123"/>
  <c r="AF123"/>
  <c r="A124"/>
  <c r="AB124"/>
  <c r="AC124"/>
  <c r="AD124"/>
  <c r="AE124"/>
  <c r="AF124"/>
  <c r="A126"/>
  <c r="AB126"/>
  <c r="AC126"/>
  <c r="AD126"/>
  <c r="AE126"/>
  <c r="AF126"/>
  <c r="A127"/>
  <c r="AB127"/>
  <c r="AC127"/>
  <c r="AD127"/>
  <c r="AE127"/>
  <c r="AF127"/>
  <c r="A128"/>
  <c r="AB128"/>
  <c r="AC128"/>
  <c r="AD128"/>
  <c r="AE128"/>
  <c r="AF128"/>
  <c r="A129"/>
  <c r="AB129"/>
  <c r="AC129"/>
  <c r="AD129"/>
  <c r="AE129"/>
  <c r="AF129"/>
  <c r="A131"/>
  <c r="AB131"/>
  <c r="AC131"/>
  <c r="AD131"/>
  <c r="AE131"/>
  <c r="AF131"/>
  <c r="A132"/>
  <c r="AB132"/>
  <c r="AC132"/>
  <c r="AD132"/>
  <c r="AE132"/>
  <c r="AF132"/>
  <c r="A134"/>
  <c r="AB134"/>
  <c r="AC134"/>
  <c r="AD134"/>
  <c r="AE134"/>
  <c r="AF134"/>
  <c r="A2" i="58"/>
  <c r="B2"/>
  <c r="H2"/>
  <c r="I2" s="1"/>
  <c r="AB2"/>
  <c r="AC2"/>
  <c r="AD2"/>
  <c r="AE2"/>
  <c r="AF2"/>
  <c r="A3"/>
  <c r="B3"/>
  <c r="C3" s="1"/>
  <c r="D3"/>
  <c r="H3"/>
  <c r="AB3"/>
  <c r="AC3"/>
  <c r="AD3"/>
  <c r="AE3"/>
  <c r="AF3"/>
  <c r="A4"/>
  <c r="B4"/>
  <c r="E4"/>
  <c r="H4"/>
  <c r="I4" s="1"/>
  <c r="AB4"/>
  <c r="AC4"/>
  <c r="AD4"/>
  <c r="AE4"/>
  <c r="AF4"/>
  <c r="A5"/>
  <c r="B5"/>
  <c r="C5"/>
  <c r="D5"/>
  <c r="H5"/>
  <c r="AB5"/>
  <c r="AC5"/>
  <c r="AD5"/>
  <c r="AE5"/>
  <c r="AF5"/>
  <c r="A6"/>
  <c r="B6"/>
  <c r="H6"/>
  <c r="J6" s="1"/>
  <c r="AB6"/>
  <c r="AC6"/>
  <c r="AD6"/>
  <c r="AE6"/>
  <c r="AF6"/>
  <c r="A7"/>
  <c r="B7"/>
  <c r="C7"/>
  <c r="D7"/>
  <c r="H7"/>
  <c r="AB7"/>
  <c r="AC7"/>
  <c r="AD7"/>
  <c r="AE7"/>
  <c r="AF7"/>
  <c r="A8"/>
  <c r="B8"/>
  <c r="H8"/>
  <c r="I8" s="1"/>
  <c r="AB8"/>
  <c r="AC8"/>
  <c r="AD8"/>
  <c r="AE8"/>
  <c r="AF8"/>
  <c r="A9"/>
  <c r="B9"/>
  <c r="C9"/>
  <c r="D9"/>
  <c r="H9"/>
  <c r="AB9"/>
  <c r="AC9"/>
  <c r="AD9"/>
  <c r="AE9"/>
  <c r="AF9"/>
  <c r="A10"/>
  <c r="B10"/>
  <c r="H10"/>
  <c r="I10" s="1"/>
  <c r="AB10"/>
  <c r="AC10"/>
  <c r="AD10"/>
  <c r="AE10"/>
  <c r="AF10"/>
  <c r="A11"/>
  <c r="B11"/>
  <c r="C11"/>
  <c r="D11"/>
  <c r="H11"/>
  <c r="AB11"/>
  <c r="AC11"/>
  <c r="AD11"/>
  <c r="AE11"/>
  <c r="AF11"/>
  <c r="A12"/>
  <c r="B12"/>
  <c r="H12"/>
  <c r="I12" s="1"/>
  <c r="AB12"/>
  <c r="AC12"/>
  <c r="AD12"/>
  <c r="AE12"/>
  <c r="AF12"/>
  <c r="A13"/>
  <c r="B13"/>
  <c r="C13"/>
  <c r="D13"/>
  <c r="H13"/>
  <c r="AB13"/>
  <c r="AC13"/>
  <c r="AD13"/>
  <c r="AE13"/>
  <c r="AF13"/>
  <c r="A14"/>
  <c r="B14"/>
  <c r="H14"/>
  <c r="I14" s="1"/>
  <c r="AB14"/>
  <c r="AC14"/>
  <c r="AD14"/>
  <c r="AE14"/>
  <c r="AF14"/>
  <c r="A15"/>
  <c r="B15"/>
  <c r="C15"/>
  <c r="D15"/>
  <c r="H15"/>
  <c r="AB15"/>
  <c r="AC15"/>
  <c r="AD15"/>
  <c r="AE15"/>
  <c r="AF15"/>
  <c r="A16"/>
  <c r="B16"/>
  <c r="H16"/>
  <c r="I16" s="1"/>
  <c r="AB16"/>
  <c r="AC16"/>
  <c r="AD16"/>
  <c r="AE16"/>
  <c r="AF16"/>
  <c r="A17"/>
  <c r="B17"/>
  <c r="C17"/>
  <c r="D17"/>
  <c r="H17"/>
  <c r="AB17"/>
  <c r="AC17"/>
  <c r="AD17"/>
  <c r="AE17"/>
  <c r="AF17"/>
  <c r="A18"/>
  <c r="B18"/>
  <c r="H18"/>
  <c r="J18" s="1"/>
  <c r="AB18"/>
  <c r="AC18"/>
  <c r="AD18"/>
  <c r="AE18"/>
  <c r="AF18"/>
  <c r="A19"/>
  <c r="B19"/>
  <c r="C19"/>
  <c r="D19"/>
  <c r="H19"/>
  <c r="AB19"/>
  <c r="AC19"/>
  <c r="AD19"/>
  <c r="AE19"/>
  <c r="AF19"/>
  <c r="A20"/>
  <c r="B20"/>
  <c r="H20"/>
  <c r="I20" s="1"/>
  <c r="AB20"/>
  <c r="AC20"/>
  <c r="AD20"/>
  <c r="AE20"/>
  <c r="AF20"/>
  <c r="A21"/>
  <c r="B21"/>
  <c r="C21"/>
  <c r="D21"/>
  <c r="H21"/>
  <c r="AB21"/>
  <c r="AC21"/>
  <c r="AD21"/>
  <c r="AE21"/>
  <c r="AF21"/>
  <c r="A22"/>
  <c r="B22"/>
  <c r="C22" s="1"/>
  <c r="D22"/>
  <c r="H22"/>
  <c r="J22" s="1"/>
  <c r="AB22"/>
  <c r="AC22"/>
  <c r="AD22"/>
  <c r="AE22"/>
  <c r="AF22"/>
  <c r="A23"/>
  <c r="B23"/>
  <c r="C23" s="1"/>
  <c r="D23"/>
  <c r="H23"/>
  <c r="J23" s="1"/>
  <c r="AB23"/>
  <c r="AC23"/>
  <c r="AD23"/>
  <c r="AE23"/>
  <c r="AF23"/>
  <c r="A24"/>
  <c r="B24"/>
  <c r="D24" s="1"/>
  <c r="H24"/>
  <c r="J24" s="1"/>
  <c r="AB24"/>
  <c r="AC24"/>
  <c r="AD24"/>
  <c r="AE24"/>
  <c r="AF24"/>
  <c r="A25"/>
  <c r="B25"/>
  <c r="C25"/>
  <c r="D25"/>
  <c r="H25"/>
  <c r="J25" s="1"/>
  <c r="AB25"/>
  <c r="AC25"/>
  <c r="AD25"/>
  <c r="AE25"/>
  <c r="AF25"/>
  <c r="A26"/>
  <c r="B26"/>
  <c r="D26" s="1"/>
  <c r="C26"/>
  <c r="H26"/>
  <c r="I26" s="1"/>
  <c r="AB26"/>
  <c r="AC26"/>
  <c r="AD26"/>
  <c r="AE26"/>
  <c r="AF26"/>
  <c r="A27"/>
  <c r="B27"/>
  <c r="C27" s="1"/>
  <c r="D27"/>
  <c r="H27"/>
  <c r="J27" s="1"/>
  <c r="AB27"/>
  <c r="AC27"/>
  <c r="AD27"/>
  <c r="AE27"/>
  <c r="AF27"/>
  <c r="A28"/>
  <c r="B28"/>
  <c r="D28" s="1"/>
  <c r="H28"/>
  <c r="J28" s="1"/>
  <c r="AB28"/>
  <c r="AC28"/>
  <c r="AD28"/>
  <c r="AE28"/>
  <c r="AF28"/>
  <c r="A29"/>
  <c r="B29"/>
  <c r="C29"/>
  <c r="D29"/>
  <c r="H29"/>
  <c r="J29" s="1"/>
  <c r="AB29"/>
  <c r="AC29"/>
  <c r="AD29"/>
  <c r="AE29"/>
  <c r="AF29"/>
  <c r="A30"/>
  <c r="B30"/>
  <c r="D30" s="1"/>
  <c r="C30"/>
  <c r="H30"/>
  <c r="J30" s="1"/>
  <c r="AB30"/>
  <c r="AC30"/>
  <c r="AD30"/>
  <c r="AE30"/>
  <c r="AF30"/>
  <c r="A31"/>
  <c r="B31"/>
  <c r="C31" s="1"/>
  <c r="D31"/>
  <c r="H31"/>
  <c r="J31" s="1"/>
  <c r="AB31"/>
  <c r="AC31"/>
  <c r="AD31"/>
  <c r="AE31"/>
  <c r="AF31"/>
  <c r="A32"/>
  <c r="B32"/>
  <c r="D32" s="1"/>
  <c r="H32"/>
  <c r="J32" s="1"/>
  <c r="AB32"/>
  <c r="AC32"/>
  <c r="AD32"/>
  <c r="AE32"/>
  <c r="AF32"/>
  <c r="A33"/>
  <c r="B33"/>
  <c r="C33"/>
  <c r="D33"/>
  <c r="H33"/>
  <c r="J33" s="1"/>
  <c r="AB33"/>
  <c r="AC33"/>
  <c r="AD33"/>
  <c r="AE33"/>
  <c r="AF33"/>
  <c r="A35"/>
  <c r="AB35"/>
  <c r="AC35"/>
  <c r="AD35"/>
  <c r="AE35"/>
  <c r="AF35"/>
  <c r="A36"/>
  <c r="AB36"/>
  <c r="AC36"/>
  <c r="AD36"/>
  <c r="AE36"/>
  <c r="AF36"/>
  <c r="A37"/>
  <c r="AB37"/>
  <c r="AC37"/>
  <c r="AD37"/>
  <c r="AE37"/>
  <c r="AF37"/>
  <c r="A38"/>
  <c r="AB38"/>
  <c r="AC38"/>
  <c r="AD38"/>
  <c r="AE38"/>
  <c r="AF38"/>
  <c r="A39"/>
  <c r="AB39"/>
  <c r="AC39"/>
  <c r="AD39"/>
  <c r="AE39"/>
  <c r="AF39"/>
  <c r="A40"/>
  <c r="AB40"/>
  <c r="AC40"/>
  <c r="AD40"/>
  <c r="AE40"/>
  <c r="AF40"/>
  <c r="A41"/>
  <c r="AB41"/>
  <c r="AC41"/>
  <c r="AD41"/>
  <c r="AE41"/>
  <c r="AF41"/>
  <c r="A42"/>
  <c r="AB42"/>
  <c r="AC42"/>
  <c r="AD42"/>
  <c r="AE42"/>
  <c r="AF42"/>
  <c r="A43"/>
  <c r="AB43"/>
  <c r="AC43"/>
  <c r="AD43"/>
  <c r="AE43"/>
  <c r="AF43"/>
  <c r="A44"/>
  <c r="AB44"/>
  <c r="AC44"/>
  <c r="AD44"/>
  <c r="AE44"/>
  <c r="AF44"/>
  <c r="A45"/>
  <c r="AB45"/>
  <c r="AC45"/>
  <c r="AD45"/>
  <c r="AE45"/>
  <c r="AF45"/>
  <c r="A46"/>
  <c r="AB46"/>
  <c r="AC46"/>
  <c r="AD46"/>
  <c r="AE46"/>
  <c r="AF46"/>
  <c r="A47"/>
  <c r="AB47"/>
  <c r="AC47"/>
  <c r="AD47"/>
  <c r="AE47"/>
  <c r="AF47"/>
  <c r="A48"/>
  <c r="AB48"/>
  <c r="AC48"/>
  <c r="AD48"/>
  <c r="AE48"/>
  <c r="AF48"/>
  <c r="A49"/>
  <c r="AB49"/>
  <c r="AC49"/>
  <c r="AD49"/>
  <c r="AE49"/>
  <c r="AF49"/>
  <c r="A50"/>
  <c r="AB50"/>
  <c r="AC50"/>
  <c r="AD50"/>
  <c r="AE50"/>
  <c r="AF50"/>
  <c r="A52"/>
  <c r="AB52"/>
  <c r="AC52"/>
  <c r="AD52"/>
  <c r="AE52"/>
  <c r="AF52"/>
  <c r="A53"/>
  <c r="AB53"/>
  <c r="AC53"/>
  <c r="AD53"/>
  <c r="AE53"/>
  <c r="AF53"/>
  <c r="A54"/>
  <c r="AB54"/>
  <c r="AC54"/>
  <c r="AD54"/>
  <c r="AE54"/>
  <c r="AF54"/>
  <c r="A55"/>
  <c r="AB55"/>
  <c r="AC55"/>
  <c r="AD55"/>
  <c r="AE55"/>
  <c r="AF55"/>
  <c r="A56"/>
  <c r="AB56"/>
  <c r="AC56"/>
  <c r="AD56"/>
  <c r="AE56"/>
  <c r="AF56"/>
  <c r="A57"/>
  <c r="AB57"/>
  <c r="AC57"/>
  <c r="AD57"/>
  <c r="AE57"/>
  <c r="AF57"/>
  <c r="A58"/>
  <c r="AB58"/>
  <c r="AC58"/>
  <c r="AD58"/>
  <c r="AE58"/>
  <c r="AF58"/>
  <c r="A59"/>
  <c r="AB59"/>
  <c r="AC59"/>
  <c r="AD59"/>
  <c r="AE59"/>
  <c r="AF59"/>
  <c r="A61"/>
  <c r="AB61"/>
  <c r="AC61"/>
  <c r="AD61"/>
  <c r="AE61"/>
  <c r="AF61"/>
  <c r="A62"/>
  <c r="AB62"/>
  <c r="AC62"/>
  <c r="AD62"/>
  <c r="AE62"/>
  <c r="AF62"/>
  <c r="A63"/>
  <c r="AB63"/>
  <c r="AC63"/>
  <c r="AD63"/>
  <c r="AE63"/>
  <c r="AF63"/>
  <c r="A64"/>
  <c r="AB64"/>
  <c r="AC64"/>
  <c r="AD64"/>
  <c r="AE64"/>
  <c r="AF64"/>
  <c r="A66"/>
  <c r="AB66"/>
  <c r="AC66"/>
  <c r="AD66"/>
  <c r="AE66"/>
  <c r="AF66"/>
  <c r="A67"/>
  <c r="AB67"/>
  <c r="AC67"/>
  <c r="AD67"/>
  <c r="AE67"/>
  <c r="AF67"/>
  <c r="A69"/>
  <c r="AB69"/>
  <c r="AC69"/>
  <c r="AD69"/>
  <c r="AE69"/>
  <c r="AF69"/>
  <c r="A2" i="38"/>
  <c r="B2"/>
  <c r="C2"/>
  <c r="D2"/>
  <c r="E2"/>
  <c r="F2" s="1"/>
  <c r="T2"/>
  <c r="U2"/>
  <c r="V2"/>
  <c r="W2"/>
  <c r="X2"/>
  <c r="A3"/>
  <c r="B3"/>
  <c r="C3"/>
  <c r="D3"/>
  <c r="E3"/>
  <c r="F3" s="1"/>
  <c r="T3"/>
  <c r="U3"/>
  <c r="V3"/>
  <c r="W3"/>
  <c r="X3"/>
  <c r="A4"/>
  <c r="B4"/>
  <c r="C4"/>
  <c r="D4"/>
  <c r="E4"/>
  <c r="F4" s="1"/>
  <c r="T4"/>
  <c r="U4"/>
  <c r="V4"/>
  <c r="W4"/>
  <c r="X4"/>
  <c r="A5"/>
  <c r="B5"/>
  <c r="C5"/>
  <c r="D5"/>
  <c r="E5"/>
  <c r="F5" s="1"/>
  <c r="T5"/>
  <c r="U5"/>
  <c r="V5"/>
  <c r="W5"/>
  <c r="X5"/>
  <c r="A6"/>
  <c r="B6"/>
  <c r="C6"/>
  <c r="D6"/>
  <c r="E6"/>
  <c r="F6" s="1"/>
  <c r="T6"/>
  <c r="U6"/>
  <c r="V6"/>
  <c r="W6"/>
  <c r="X6"/>
  <c r="A7"/>
  <c r="B7"/>
  <c r="C7"/>
  <c r="D7"/>
  <c r="E7"/>
  <c r="F7" s="1"/>
  <c r="T7"/>
  <c r="U7"/>
  <c r="V7"/>
  <c r="W7"/>
  <c r="X7"/>
  <c r="A8"/>
  <c r="B8"/>
  <c r="C8"/>
  <c r="D8"/>
  <c r="E8"/>
  <c r="F8" s="1"/>
  <c r="T8"/>
  <c r="U8"/>
  <c r="V8"/>
  <c r="W8"/>
  <c r="X8"/>
  <c r="A9"/>
  <c r="B9"/>
  <c r="C9"/>
  <c r="D9"/>
  <c r="E9"/>
  <c r="F9" s="1"/>
  <c r="T9"/>
  <c r="U9"/>
  <c r="V9"/>
  <c r="W9"/>
  <c r="X9"/>
  <c r="A10"/>
  <c r="B10"/>
  <c r="C10"/>
  <c r="D10"/>
  <c r="E10"/>
  <c r="F10" s="1"/>
  <c r="T10"/>
  <c r="U10"/>
  <c r="V10"/>
  <c r="W10"/>
  <c r="X10"/>
  <c r="A11"/>
  <c r="B11"/>
  <c r="C11"/>
  <c r="D11"/>
  <c r="E11"/>
  <c r="F11" s="1"/>
  <c r="T11"/>
  <c r="U11"/>
  <c r="V11"/>
  <c r="W11"/>
  <c r="X11"/>
  <c r="A12"/>
  <c r="B12"/>
  <c r="C12"/>
  <c r="D12"/>
  <c r="E12"/>
  <c r="F12" s="1"/>
  <c r="T12"/>
  <c r="U12"/>
  <c r="V12"/>
  <c r="W12"/>
  <c r="X12"/>
  <c r="A13"/>
  <c r="B13"/>
  <c r="C13"/>
  <c r="D13"/>
  <c r="E13"/>
  <c r="F13" s="1"/>
  <c r="T13"/>
  <c r="U13"/>
  <c r="V13"/>
  <c r="W13"/>
  <c r="X13"/>
  <c r="A14"/>
  <c r="B14"/>
  <c r="C14"/>
  <c r="D14"/>
  <c r="E14"/>
  <c r="F14" s="1"/>
  <c r="T14"/>
  <c r="U14"/>
  <c r="V14"/>
  <c r="W14"/>
  <c r="X14"/>
  <c r="A15"/>
  <c r="B15"/>
  <c r="C15"/>
  <c r="D15"/>
  <c r="E15"/>
  <c r="F15" s="1"/>
  <c r="T15"/>
  <c r="U15"/>
  <c r="V15"/>
  <c r="W15"/>
  <c r="X15"/>
  <c r="A16"/>
  <c r="B16"/>
  <c r="C16"/>
  <c r="D16"/>
  <c r="E16"/>
  <c r="F16" s="1"/>
  <c r="T16"/>
  <c r="U16"/>
  <c r="V16"/>
  <c r="W16"/>
  <c r="X16"/>
  <c r="A17"/>
  <c r="B17"/>
  <c r="C17"/>
  <c r="D17"/>
  <c r="E17"/>
  <c r="F17" s="1"/>
  <c r="T17"/>
  <c r="U17"/>
  <c r="V17"/>
  <c r="W17"/>
  <c r="X17"/>
  <c r="A18"/>
  <c r="B18"/>
  <c r="C18"/>
  <c r="D18"/>
  <c r="E18"/>
  <c r="F18" s="1"/>
  <c r="T18"/>
  <c r="U18"/>
  <c r="V18"/>
  <c r="W18"/>
  <c r="X18"/>
  <c r="A19"/>
  <c r="B19"/>
  <c r="C19"/>
  <c r="D19"/>
  <c r="E19"/>
  <c r="F19" s="1"/>
  <c r="T19"/>
  <c r="U19"/>
  <c r="V19"/>
  <c r="W19"/>
  <c r="X19"/>
  <c r="A20"/>
  <c r="B20"/>
  <c r="C20"/>
  <c r="D20"/>
  <c r="E20"/>
  <c r="F20" s="1"/>
  <c r="T20"/>
  <c r="U20"/>
  <c r="V20"/>
  <c r="W20"/>
  <c r="X20"/>
  <c r="A21"/>
  <c r="B21"/>
  <c r="C21"/>
  <c r="D21"/>
  <c r="E21"/>
  <c r="F21" s="1"/>
  <c r="T21"/>
  <c r="U21"/>
  <c r="V21"/>
  <c r="W21"/>
  <c r="X21"/>
  <c r="A22"/>
  <c r="B22"/>
  <c r="C22"/>
  <c r="D22"/>
  <c r="E22"/>
  <c r="F22" s="1"/>
  <c r="T22"/>
  <c r="U22"/>
  <c r="V22"/>
  <c r="W22"/>
  <c r="X22"/>
  <c r="A23"/>
  <c r="B23"/>
  <c r="C23"/>
  <c r="D23"/>
  <c r="E23"/>
  <c r="F23" s="1"/>
  <c r="T23"/>
  <c r="U23"/>
  <c r="V23"/>
  <c r="W23"/>
  <c r="X23"/>
  <c r="A24"/>
  <c r="B24"/>
  <c r="C24"/>
  <c r="D24"/>
  <c r="E24"/>
  <c r="F24" s="1"/>
  <c r="T24"/>
  <c r="U24"/>
  <c r="V24"/>
  <c r="W24"/>
  <c r="X24"/>
  <c r="A25"/>
  <c r="B25"/>
  <c r="C25"/>
  <c r="D25"/>
  <c r="E25"/>
  <c r="F25" s="1"/>
  <c r="T25"/>
  <c r="U25"/>
  <c r="V25"/>
  <c r="W25"/>
  <c r="X25"/>
  <c r="A26"/>
  <c r="B26"/>
  <c r="C26"/>
  <c r="D26"/>
  <c r="E26"/>
  <c r="F26" s="1"/>
  <c r="T26"/>
  <c r="U26"/>
  <c r="V26"/>
  <c r="W26"/>
  <c r="X26"/>
  <c r="A27"/>
  <c r="B27"/>
  <c r="C27"/>
  <c r="D27"/>
  <c r="E27"/>
  <c r="F27" s="1"/>
  <c r="T27"/>
  <c r="U27"/>
  <c r="V27"/>
  <c r="W27"/>
  <c r="X27"/>
  <c r="A28"/>
  <c r="B28"/>
  <c r="C28"/>
  <c r="D28"/>
  <c r="E28"/>
  <c r="F28" s="1"/>
  <c r="T28"/>
  <c r="U28"/>
  <c r="V28"/>
  <c r="W28"/>
  <c r="X28"/>
  <c r="A29"/>
  <c r="B29"/>
  <c r="C29"/>
  <c r="D29"/>
  <c r="E29"/>
  <c r="F29" s="1"/>
  <c r="T29"/>
  <c r="U29"/>
  <c r="V29"/>
  <c r="W29"/>
  <c r="X29"/>
  <c r="A30"/>
  <c r="B30"/>
  <c r="C30"/>
  <c r="D30"/>
  <c r="E30"/>
  <c r="F30" s="1"/>
  <c r="T30"/>
  <c r="U30"/>
  <c r="V30"/>
  <c r="W30"/>
  <c r="X30"/>
  <c r="A31"/>
  <c r="B31"/>
  <c r="C31"/>
  <c r="D31"/>
  <c r="E31"/>
  <c r="F31" s="1"/>
  <c r="T31"/>
  <c r="U31"/>
  <c r="V31"/>
  <c r="W31"/>
  <c r="X31"/>
  <c r="A32"/>
  <c r="B32"/>
  <c r="C32"/>
  <c r="D32"/>
  <c r="E32"/>
  <c r="F32" s="1"/>
  <c r="T32"/>
  <c r="U32"/>
  <c r="V32"/>
  <c r="W32"/>
  <c r="X32"/>
  <c r="A33"/>
  <c r="B33"/>
  <c r="C33"/>
  <c r="D33"/>
  <c r="E33"/>
  <c r="F33" s="1"/>
  <c r="T33"/>
  <c r="U33"/>
  <c r="V33"/>
  <c r="W33"/>
  <c r="X33"/>
  <c r="A34"/>
  <c r="B34"/>
  <c r="C34"/>
  <c r="D34"/>
  <c r="E34"/>
  <c r="F34" s="1"/>
  <c r="T34"/>
  <c r="U34"/>
  <c r="V34"/>
  <c r="W34"/>
  <c r="X34"/>
  <c r="A35"/>
  <c r="B35"/>
  <c r="C35"/>
  <c r="D35"/>
  <c r="E35"/>
  <c r="F35" s="1"/>
  <c r="T35"/>
  <c r="U35"/>
  <c r="V35"/>
  <c r="W35"/>
  <c r="X35"/>
  <c r="A36"/>
  <c r="B36"/>
  <c r="C36"/>
  <c r="D36"/>
  <c r="E36"/>
  <c r="F36" s="1"/>
  <c r="T36"/>
  <c r="U36"/>
  <c r="V36"/>
  <c r="W36"/>
  <c r="X36"/>
  <c r="A37"/>
  <c r="B37"/>
  <c r="C37"/>
  <c r="D37"/>
  <c r="E37"/>
  <c r="F37" s="1"/>
  <c r="T37"/>
  <c r="U37"/>
  <c r="V37"/>
  <c r="W37"/>
  <c r="X37"/>
  <c r="A38"/>
  <c r="B38"/>
  <c r="C38"/>
  <c r="D38"/>
  <c r="E38"/>
  <c r="F38" s="1"/>
  <c r="T38"/>
  <c r="U38"/>
  <c r="V38"/>
  <c r="W38"/>
  <c r="X38"/>
  <c r="A39"/>
  <c r="B39"/>
  <c r="C39"/>
  <c r="D39"/>
  <c r="E39"/>
  <c r="F39" s="1"/>
  <c r="T39"/>
  <c r="U39"/>
  <c r="V39"/>
  <c r="W39"/>
  <c r="X39"/>
  <c r="A40"/>
  <c r="B40"/>
  <c r="C40"/>
  <c r="D40"/>
  <c r="E40"/>
  <c r="F40" s="1"/>
  <c r="T40"/>
  <c r="U40"/>
  <c r="V40"/>
  <c r="W40"/>
  <c r="X40"/>
  <c r="A41"/>
  <c r="B41"/>
  <c r="C41"/>
  <c r="D41"/>
  <c r="E41"/>
  <c r="F41" s="1"/>
  <c r="T41"/>
  <c r="U41"/>
  <c r="V41"/>
  <c r="W41"/>
  <c r="X41"/>
  <c r="A42"/>
  <c r="B42"/>
  <c r="C42"/>
  <c r="D42"/>
  <c r="E42"/>
  <c r="F42" s="1"/>
  <c r="T42"/>
  <c r="U42"/>
  <c r="V42"/>
  <c r="W42"/>
  <c r="X42"/>
  <c r="A43"/>
  <c r="B43"/>
  <c r="C43"/>
  <c r="D43"/>
  <c r="E43"/>
  <c r="F43" s="1"/>
  <c r="T43"/>
  <c r="U43"/>
  <c r="V43"/>
  <c r="W43"/>
  <c r="X43"/>
  <c r="A44"/>
  <c r="B44"/>
  <c r="C44"/>
  <c r="D44"/>
  <c r="E44"/>
  <c r="F44" s="1"/>
  <c r="T44"/>
  <c r="U44"/>
  <c r="V44"/>
  <c r="W44"/>
  <c r="X44"/>
  <c r="A45"/>
  <c r="B45"/>
  <c r="C45"/>
  <c r="D45"/>
  <c r="E45"/>
  <c r="F45" s="1"/>
  <c r="T45"/>
  <c r="U45"/>
  <c r="V45"/>
  <c r="W45"/>
  <c r="X45"/>
  <c r="A46"/>
  <c r="B46"/>
  <c r="C46"/>
  <c r="D46"/>
  <c r="E46"/>
  <c r="F46" s="1"/>
  <c r="T46"/>
  <c r="U46"/>
  <c r="V46"/>
  <c r="W46"/>
  <c r="X46"/>
  <c r="A47"/>
  <c r="B47"/>
  <c r="C47"/>
  <c r="D47"/>
  <c r="E47"/>
  <c r="F47" s="1"/>
  <c r="T47"/>
  <c r="U47"/>
  <c r="V47"/>
  <c r="W47"/>
  <c r="X47"/>
  <c r="A48"/>
  <c r="B48"/>
  <c r="C48"/>
  <c r="D48"/>
  <c r="E48"/>
  <c r="F48" s="1"/>
  <c r="T48"/>
  <c r="U48"/>
  <c r="V48"/>
  <c r="W48"/>
  <c r="X48"/>
  <c r="A49"/>
  <c r="B49"/>
  <c r="C49"/>
  <c r="D49"/>
  <c r="E49"/>
  <c r="F49" s="1"/>
  <c r="T49"/>
  <c r="U49"/>
  <c r="V49"/>
  <c r="W49"/>
  <c r="X49"/>
  <c r="A50"/>
  <c r="B50"/>
  <c r="C50"/>
  <c r="D50"/>
  <c r="E50"/>
  <c r="F50" s="1"/>
  <c r="T50"/>
  <c r="U50"/>
  <c r="V50"/>
  <c r="W50"/>
  <c r="X50"/>
  <c r="A51"/>
  <c r="B51"/>
  <c r="C51"/>
  <c r="D51"/>
  <c r="E51"/>
  <c r="F51" s="1"/>
  <c r="T51"/>
  <c r="U51"/>
  <c r="V51"/>
  <c r="W51"/>
  <c r="X51"/>
  <c r="A52"/>
  <c r="B52"/>
  <c r="C52"/>
  <c r="D52"/>
  <c r="E52"/>
  <c r="F52" s="1"/>
  <c r="T52"/>
  <c r="U52"/>
  <c r="V52"/>
  <c r="W52"/>
  <c r="X52"/>
  <c r="A53"/>
  <c r="B53"/>
  <c r="C53"/>
  <c r="D53"/>
  <c r="E53"/>
  <c r="F53" s="1"/>
  <c r="T53"/>
  <c r="U53"/>
  <c r="V53"/>
  <c r="W53"/>
  <c r="X53"/>
  <c r="A54"/>
  <c r="B54"/>
  <c r="C54"/>
  <c r="D54"/>
  <c r="E54"/>
  <c r="F54" s="1"/>
  <c r="T54"/>
  <c r="U54"/>
  <c r="V54"/>
  <c r="W54"/>
  <c r="X54"/>
  <c r="A55"/>
  <c r="B55"/>
  <c r="C55"/>
  <c r="D55"/>
  <c r="E55"/>
  <c r="F55" s="1"/>
  <c r="T55"/>
  <c r="U55"/>
  <c r="V55"/>
  <c r="W55"/>
  <c r="X55"/>
  <c r="A56"/>
  <c r="B56"/>
  <c r="C56"/>
  <c r="D56"/>
  <c r="E56"/>
  <c r="F56" s="1"/>
  <c r="T56"/>
  <c r="U56"/>
  <c r="V56"/>
  <c r="W56"/>
  <c r="X56"/>
  <c r="A57"/>
  <c r="B57"/>
  <c r="C57"/>
  <c r="D57"/>
  <c r="E57"/>
  <c r="F57" s="1"/>
  <c r="T57"/>
  <c r="U57"/>
  <c r="V57"/>
  <c r="W57"/>
  <c r="X57"/>
  <c r="A58"/>
  <c r="B58"/>
  <c r="C58"/>
  <c r="D58"/>
  <c r="E58"/>
  <c r="F58" s="1"/>
  <c r="T58"/>
  <c r="U58"/>
  <c r="V58"/>
  <c r="W58"/>
  <c r="X58"/>
  <c r="A59"/>
  <c r="B59"/>
  <c r="C59"/>
  <c r="D59"/>
  <c r="E59"/>
  <c r="F59" s="1"/>
  <c r="T59"/>
  <c r="U59"/>
  <c r="V59"/>
  <c r="W59"/>
  <c r="X59"/>
  <c r="A60"/>
  <c r="B60"/>
  <c r="C60"/>
  <c r="D60"/>
  <c r="E60"/>
  <c r="F60" s="1"/>
  <c r="T60"/>
  <c r="U60"/>
  <c r="V60"/>
  <c r="W60"/>
  <c r="X60"/>
  <c r="A61"/>
  <c r="B61"/>
  <c r="C61"/>
  <c r="D61"/>
  <c r="E61"/>
  <c r="F61" s="1"/>
  <c r="T61"/>
  <c r="U61"/>
  <c r="V61"/>
  <c r="W61"/>
  <c r="X61"/>
  <c r="A62"/>
  <c r="B62"/>
  <c r="C62"/>
  <c r="D62"/>
  <c r="E62"/>
  <c r="F62" s="1"/>
  <c r="T62"/>
  <c r="U62"/>
  <c r="V62"/>
  <c r="W62"/>
  <c r="X62"/>
  <c r="A63"/>
  <c r="B63"/>
  <c r="C63"/>
  <c r="D63"/>
  <c r="E63"/>
  <c r="F63" s="1"/>
  <c r="T63"/>
  <c r="U63"/>
  <c r="V63"/>
  <c r="W63"/>
  <c r="X63"/>
  <c r="A64"/>
  <c r="B64"/>
  <c r="C64"/>
  <c r="D64"/>
  <c r="E64"/>
  <c r="F64" s="1"/>
  <c r="T64"/>
  <c r="U64"/>
  <c r="V64"/>
  <c r="W64"/>
  <c r="X64"/>
  <c r="A65"/>
  <c r="B65"/>
  <c r="C65"/>
  <c r="D65"/>
  <c r="E65"/>
  <c r="F65" s="1"/>
  <c r="T65"/>
  <c r="U65"/>
  <c r="V65"/>
  <c r="W65"/>
  <c r="X65"/>
  <c r="A67"/>
  <c r="T67"/>
  <c r="U67"/>
  <c r="V67"/>
  <c r="W67"/>
  <c r="X67"/>
  <c r="A68"/>
  <c r="T68"/>
  <c r="U68"/>
  <c r="V68"/>
  <c r="W68"/>
  <c r="X68"/>
  <c r="A69"/>
  <c r="T69"/>
  <c r="U69"/>
  <c r="V69"/>
  <c r="W69"/>
  <c r="X69"/>
  <c r="A70"/>
  <c r="T70"/>
  <c r="U70"/>
  <c r="V70"/>
  <c r="W70"/>
  <c r="X70"/>
  <c r="A71"/>
  <c r="T71"/>
  <c r="U71"/>
  <c r="V71"/>
  <c r="W71"/>
  <c r="X71"/>
  <c r="A72"/>
  <c r="T72"/>
  <c r="U72"/>
  <c r="V72"/>
  <c r="W72"/>
  <c r="X72"/>
  <c r="A73"/>
  <c r="T73"/>
  <c r="U73"/>
  <c r="V73"/>
  <c r="W73"/>
  <c r="X73"/>
  <c r="A74"/>
  <c r="T74"/>
  <c r="U74"/>
  <c r="V74"/>
  <c r="W74"/>
  <c r="X74"/>
  <c r="A75"/>
  <c r="T75"/>
  <c r="U75"/>
  <c r="V75"/>
  <c r="W75"/>
  <c r="X75"/>
  <c r="A76"/>
  <c r="T76"/>
  <c r="U76"/>
  <c r="V76"/>
  <c r="W76"/>
  <c r="X76"/>
  <c r="A77"/>
  <c r="T77"/>
  <c r="U77"/>
  <c r="V77"/>
  <c r="W77"/>
  <c r="X77"/>
  <c r="A78"/>
  <c r="T78"/>
  <c r="U78"/>
  <c r="V78"/>
  <c r="W78"/>
  <c r="X78"/>
  <c r="A79"/>
  <c r="T79"/>
  <c r="U79"/>
  <c r="V79"/>
  <c r="W79"/>
  <c r="X79"/>
  <c r="A80"/>
  <c r="T80"/>
  <c r="U80"/>
  <c r="V80"/>
  <c r="W80"/>
  <c r="X80"/>
  <c r="A81"/>
  <c r="T81"/>
  <c r="U81"/>
  <c r="V81"/>
  <c r="W81"/>
  <c r="X81"/>
  <c r="A82"/>
  <c r="T82"/>
  <c r="U82"/>
  <c r="V82"/>
  <c r="W82"/>
  <c r="X82"/>
  <c r="A83"/>
  <c r="T83"/>
  <c r="U83"/>
  <c r="V83"/>
  <c r="W83"/>
  <c r="X83"/>
  <c r="A84"/>
  <c r="T84"/>
  <c r="U84"/>
  <c r="V84"/>
  <c r="W84"/>
  <c r="X84"/>
  <c r="A85"/>
  <c r="T85"/>
  <c r="U85"/>
  <c r="V85"/>
  <c r="W85"/>
  <c r="X85"/>
  <c r="A86"/>
  <c r="T86"/>
  <c r="U86"/>
  <c r="V86"/>
  <c r="W86"/>
  <c r="X86"/>
  <c r="A87"/>
  <c r="T87"/>
  <c r="U87"/>
  <c r="V87"/>
  <c r="W87"/>
  <c r="X87"/>
  <c r="A88"/>
  <c r="T88"/>
  <c r="U88"/>
  <c r="V88"/>
  <c r="W88"/>
  <c r="X88"/>
  <c r="A89"/>
  <c r="T89"/>
  <c r="U89"/>
  <c r="V89"/>
  <c r="W89"/>
  <c r="X89"/>
  <c r="A90"/>
  <c r="T90"/>
  <c r="U90"/>
  <c r="V90"/>
  <c r="W90"/>
  <c r="X90"/>
  <c r="A91"/>
  <c r="T91"/>
  <c r="U91"/>
  <c r="V91"/>
  <c r="W91"/>
  <c r="X91"/>
  <c r="A92"/>
  <c r="T92"/>
  <c r="U92"/>
  <c r="V92"/>
  <c r="W92"/>
  <c r="X92"/>
  <c r="A93"/>
  <c r="T93"/>
  <c r="U93"/>
  <c r="V93"/>
  <c r="W93"/>
  <c r="X93"/>
  <c r="A94"/>
  <c r="T94"/>
  <c r="U94"/>
  <c r="V94"/>
  <c r="W94"/>
  <c r="X94"/>
  <c r="A95"/>
  <c r="T95"/>
  <c r="U95"/>
  <c r="V95"/>
  <c r="W95"/>
  <c r="X95"/>
  <c r="A96"/>
  <c r="T96"/>
  <c r="U96"/>
  <c r="V96"/>
  <c r="W96"/>
  <c r="X96"/>
  <c r="A97"/>
  <c r="T97"/>
  <c r="U97"/>
  <c r="V97"/>
  <c r="W97"/>
  <c r="X97"/>
  <c r="A98"/>
  <c r="T98"/>
  <c r="U98"/>
  <c r="V98"/>
  <c r="W98"/>
  <c r="X98"/>
  <c r="A100"/>
  <c r="T100"/>
  <c r="U100"/>
  <c r="V100"/>
  <c r="W100"/>
  <c r="X100"/>
  <c r="A101"/>
  <c r="T101"/>
  <c r="U101"/>
  <c r="V101"/>
  <c r="W101"/>
  <c r="X101"/>
  <c r="A102"/>
  <c r="T102"/>
  <c r="U102"/>
  <c r="V102"/>
  <c r="W102"/>
  <c r="X102"/>
  <c r="A103"/>
  <c r="T103"/>
  <c r="U103"/>
  <c r="V103"/>
  <c r="W103"/>
  <c r="X103"/>
  <c r="A104"/>
  <c r="T104"/>
  <c r="U104"/>
  <c r="V104"/>
  <c r="W104"/>
  <c r="X104"/>
  <c r="A105"/>
  <c r="T105"/>
  <c r="U105"/>
  <c r="V105"/>
  <c r="W105"/>
  <c r="X105"/>
  <c r="A106"/>
  <c r="T106"/>
  <c r="U106"/>
  <c r="V106"/>
  <c r="W106"/>
  <c r="X106"/>
  <c r="A107"/>
  <c r="T107"/>
  <c r="U107"/>
  <c r="V107"/>
  <c r="W107"/>
  <c r="X107"/>
  <c r="A108"/>
  <c r="T108"/>
  <c r="U108"/>
  <c r="V108"/>
  <c r="W108"/>
  <c r="X108"/>
  <c r="A109"/>
  <c r="T109"/>
  <c r="U109"/>
  <c r="V109"/>
  <c r="W109"/>
  <c r="X109"/>
  <c r="A110"/>
  <c r="T110"/>
  <c r="U110"/>
  <c r="V110"/>
  <c r="W110"/>
  <c r="X110"/>
  <c r="A111"/>
  <c r="T111"/>
  <c r="U111"/>
  <c r="V111"/>
  <c r="W111"/>
  <c r="X111"/>
  <c r="A112"/>
  <c r="T112"/>
  <c r="U112"/>
  <c r="V112"/>
  <c r="W112"/>
  <c r="X112"/>
  <c r="A113"/>
  <c r="T113"/>
  <c r="U113"/>
  <c r="V113"/>
  <c r="W113"/>
  <c r="X113"/>
  <c r="A114"/>
  <c r="T114"/>
  <c r="U114"/>
  <c r="V114"/>
  <c r="W114"/>
  <c r="X114"/>
  <c r="A115"/>
  <c r="T115"/>
  <c r="U115"/>
  <c r="V115"/>
  <c r="W115"/>
  <c r="X115"/>
  <c r="A117"/>
  <c r="T117"/>
  <c r="U117"/>
  <c r="V117"/>
  <c r="W117"/>
  <c r="X117"/>
  <c r="A118"/>
  <c r="T118"/>
  <c r="U118"/>
  <c r="V118"/>
  <c r="W118"/>
  <c r="X118"/>
  <c r="A119"/>
  <c r="T119"/>
  <c r="U119"/>
  <c r="V119"/>
  <c r="W119"/>
  <c r="X119"/>
  <c r="A120"/>
  <c r="T120"/>
  <c r="U120"/>
  <c r="V120"/>
  <c r="W120"/>
  <c r="X120"/>
  <c r="A121"/>
  <c r="T121"/>
  <c r="U121"/>
  <c r="V121"/>
  <c r="W121"/>
  <c r="X121"/>
  <c r="A122"/>
  <c r="T122"/>
  <c r="U122"/>
  <c r="V122"/>
  <c r="W122"/>
  <c r="X122"/>
  <c r="A123"/>
  <c r="T123"/>
  <c r="U123"/>
  <c r="V123"/>
  <c r="W123"/>
  <c r="X123"/>
  <c r="A124"/>
  <c r="T124"/>
  <c r="U124"/>
  <c r="V124"/>
  <c r="W124"/>
  <c r="X124"/>
  <c r="A126"/>
  <c r="T126"/>
  <c r="U126"/>
  <c r="V126"/>
  <c r="W126"/>
  <c r="X126"/>
  <c r="A127"/>
  <c r="T127"/>
  <c r="U127"/>
  <c r="V127"/>
  <c r="W127"/>
  <c r="X127"/>
  <c r="A128"/>
  <c r="T128"/>
  <c r="U128"/>
  <c r="V128"/>
  <c r="W128"/>
  <c r="X128"/>
  <c r="A129"/>
  <c r="T129"/>
  <c r="U129"/>
  <c r="V129"/>
  <c r="W129"/>
  <c r="X129"/>
  <c r="A131"/>
  <c r="T131"/>
  <c r="U131"/>
  <c r="V131"/>
  <c r="W131"/>
  <c r="X131"/>
  <c r="A132"/>
  <c r="T132"/>
  <c r="U132"/>
  <c r="V132"/>
  <c r="W132"/>
  <c r="X132"/>
  <c r="A134"/>
  <c r="T134"/>
  <c r="U134"/>
  <c r="V134"/>
  <c r="W134"/>
  <c r="X134"/>
  <c r="A2" i="54"/>
  <c r="B2"/>
  <c r="C2" s="1"/>
  <c r="D2"/>
  <c r="E2"/>
  <c r="F2" s="1"/>
  <c r="T2"/>
  <c r="M2" s="1"/>
  <c r="U2"/>
  <c r="V2"/>
  <c r="W2"/>
  <c r="X2"/>
  <c r="A3"/>
  <c r="B3"/>
  <c r="C3" s="1"/>
  <c r="E3"/>
  <c r="F3" s="1"/>
  <c r="T3"/>
  <c r="U3"/>
  <c r="V3"/>
  <c r="W3"/>
  <c r="X3"/>
  <c r="A4"/>
  <c r="B4"/>
  <c r="C4" s="1"/>
  <c r="D4"/>
  <c r="E4"/>
  <c r="F4" s="1"/>
  <c r="T4"/>
  <c r="M4" s="1"/>
  <c r="U4"/>
  <c r="V4"/>
  <c r="W4"/>
  <c r="X4"/>
  <c r="A5"/>
  <c r="B5"/>
  <c r="C5" s="1"/>
  <c r="E5"/>
  <c r="F5" s="1"/>
  <c r="T5"/>
  <c r="M5" s="1"/>
  <c r="U5"/>
  <c r="V5"/>
  <c r="W5"/>
  <c r="X5"/>
  <c r="A6"/>
  <c r="B6"/>
  <c r="C6" s="1"/>
  <c r="D6"/>
  <c r="E6"/>
  <c r="F6" s="1"/>
  <c r="T6"/>
  <c r="M6" s="1"/>
  <c r="U6"/>
  <c r="V6"/>
  <c r="W6"/>
  <c r="X6"/>
  <c r="A7"/>
  <c r="B7"/>
  <c r="C7" s="1"/>
  <c r="E7"/>
  <c r="F7" s="1"/>
  <c r="T7"/>
  <c r="M7" s="1"/>
  <c r="U7"/>
  <c r="V7"/>
  <c r="W7"/>
  <c r="X7"/>
  <c r="A8"/>
  <c r="B8"/>
  <c r="C8" s="1"/>
  <c r="D8"/>
  <c r="E8"/>
  <c r="F8" s="1"/>
  <c r="T8"/>
  <c r="M8" s="1"/>
  <c r="U8"/>
  <c r="V8"/>
  <c r="W8"/>
  <c r="X8"/>
  <c r="A9"/>
  <c r="B9"/>
  <c r="C9" s="1"/>
  <c r="E9"/>
  <c r="F9" s="1"/>
  <c r="T9"/>
  <c r="M9" s="1"/>
  <c r="U9"/>
  <c r="V9"/>
  <c r="W9"/>
  <c r="X9"/>
  <c r="A10"/>
  <c r="B10"/>
  <c r="C10" s="1"/>
  <c r="D10"/>
  <c r="E10"/>
  <c r="F10" s="1"/>
  <c r="T10"/>
  <c r="M10" s="1"/>
  <c r="U10"/>
  <c r="V10"/>
  <c r="W10"/>
  <c r="X10"/>
  <c r="A11"/>
  <c r="B11"/>
  <c r="C11" s="1"/>
  <c r="E11"/>
  <c r="F11" s="1"/>
  <c r="T11"/>
  <c r="M11" s="1"/>
  <c r="U11"/>
  <c r="V11"/>
  <c r="W11"/>
  <c r="X11"/>
  <c r="A12"/>
  <c r="B12"/>
  <c r="C12" s="1"/>
  <c r="D12"/>
  <c r="E12"/>
  <c r="F12" s="1"/>
  <c r="T12"/>
  <c r="M12" s="1"/>
  <c r="U12"/>
  <c r="V12"/>
  <c r="W12"/>
  <c r="X12"/>
  <c r="A13"/>
  <c r="B13"/>
  <c r="C13" s="1"/>
  <c r="E13"/>
  <c r="F13" s="1"/>
  <c r="T13"/>
  <c r="M13" s="1"/>
  <c r="U13"/>
  <c r="V13"/>
  <c r="W13"/>
  <c r="X13"/>
  <c r="A14"/>
  <c r="B14"/>
  <c r="C14" s="1"/>
  <c r="D14"/>
  <c r="E14"/>
  <c r="F14" s="1"/>
  <c r="T14"/>
  <c r="M14" s="1"/>
  <c r="U14"/>
  <c r="V14"/>
  <c r="W14"/>
  <c r="X14"/>
  <c r="A15"/>
  <c r="B15"/>
  <c r="C15" s="1"/>
  <c r="E15"/>
  <c r="F15" s="1"/>
  <c r="T15"/>
  <c r="M15" s="1"/>
  <c r="U15"/>
  <c r="V15"/>
  <c r="W15"/>
  <c r="X15"/>
  <c r="A16"/>
  <c r="B16"/>
  <c r="C16" s="1"/>
  <c r="D16"/>
  <c r="E16"/>
  <c r="F16" s="1"/>
  <c r="T16"/>
  <c r="U16"/>
  <c r="V16"/>
  <c r="W16"/>
  <c r="X16"/>
  <c r="A17"/>
  <c r="B17"/>
  <c r="C17" s="1"/>
  <c r="E17"/>
  <c r="F17" s="1"/>
  <c r="T17"/>
  <c r="M17" s="1"/>
  <c r="U17"/>
  <c r="V17"/>
  <c r="W17"/>
  <c r="X17"/>
  <c r="A18"/>
  <c r="B18"/>
  <c r="C18" s="1"/>
  <c r="D18"/>
  <c r="E18"/>
  <c r="F18" s="1"/>
  <c r="T18"/>
  <c r="M18" s="1"/>
  <c r="U18"/>
  <c r="V18"/>
  <c r="W18"/>
  <c r="X18"/>
  <c r="A19"/>
  <c r="B19"/>
  <c r="C19" s="1"/>
  <c r="E19"/>
  <c r="F19" s="1"/>
  <c r="T19"/>
  <c r="M19" s="1"/>
  <c r="U19"/>
  <c r="V19"/>
  <c r="W19"/>
  <c r="X19"/>
  <c r="A20"/>
  <c r="B20"/>
  <c r="C20" s="1"/>
  <c r="D20"/>
  <c r="E20"/>
  <c r="F20" s="1"/>
  <c r="T20"/>
  <c r="M20" s="1"/>
  <c r="U20"/>
  <c r="V20"/>
  <c r="W20"/>
  <c r="X20"/>
  <c r="A21"/>
  <c r="B21"/>
  <c r="C21" s="1"/>
  <c r="E21"/>
  <c r="F21" s="1"/>
  <c r="T21"/>
  <c r="M21" s="1"/>
  <c r="U21"/>
  <c r="V21"/>
  <c r="W21"/>
  <c r="X21"/>
  <c r="A22"/>
  <c r="B22"/>
  <c r="C22" s="1"/>
  <c r="D22"/>
  <c r="E22"/>
  <c r="F22" s="1"/>
  <c r="T22"/>
  <c r="M22" s="1"/>
  <c r="U22"/>
  <c r="V22"/>
  <c r="W22"/>
  <c r="X22"/>
  <c r="A23"/>
  <c r="B23"/>
  <c r="C23" s="1"/>
  <c r="E23"/>
  <c r="F23" s="1"/>
  <c r="T23"/>
  <c r="M23" s="1"/>
  <c r="U23"/>
  <c r="V23"/>
  <c r="W23"/>
  <c r="X23"/>
  <c r="A24"/>
  <c r="B24"/>
  <c r="C24" s="1"/>
  <c r="D24"/>
  <c r="E24"/>
  <c r="F24" s="1"/>
  <c r="T24"/>
  <c r="M24" s="1"/>
  <c r="U24"/>
  <c r="V24"/>
  <c r="W24"/>
  <c r="X24"/>
  <c r="A25"/>
  <c r="B25"/>
  <c r="C25" s="1"/>
  <c r="E25"/>
  <c r="F25" s="1"/>
  <c r="T25"/>
  <c r="M25" s="1"/>
  <c r="U25"/>
  <c r="V25"/>
  <c r="W25"/>
  <c r="X25"/>
  <c r="A26"/>
  <c r="B26"/>
  <c r="C26" s="1"/>
  <c r="D26"/>
  <c r="E26"/>
  <c r="F26" s="1"/>
  <c r="T26"/>
  <c r="M26" s="1"/>
  <c r="U26"/>
  <c r="V26"/>
  <c r="W26"/>
  <c r="X26"/>
  <c r="A27"/>
  <c r="B27"/>
  <c r="C27" s="1"/>
  <c r="E27"/>
  <c r="F27" s="1"/>
  <c r="T27"/>
  <c r="M27" s="1"/>
  <c r="U27"/>
  <c r="V27"/>
  <c r="W27"/>
  <c r="X27"/>
  <c r="A28"/>
  <c r="B28"/>
  <c r="C28" s="1"/>
  <c r="D28"/>
  <c r="E28"/>
  <c r="F28" s="1"/>
  <c r="T28"/>
  <c r="M28" s="1"/>
  <c r="U28"/>
  <c r="V28"/>
  <c r="W28"/>
  <c r="X28"/>
  <c r="A29"/>
  <c r="B29"/>
  <c r="C29" s="1"/>
  <c r="E29"/>
  <c r="F29" s="1"/>
  <c r="T29"/>
  <c r="M29" s="1"/>
  <c r="U29"/>
  <c r="V29"/>
  <c r="W29"/>
  <c r="X29"/>
  <c r="A30"/>
  <c r="B30"/>
  <c r="C30" s="1"/>
  <c r="D30"/>
  <c r="E30"/>
  <c r="F30" s="1"/>
  <c r="T30"/>
  <c r="M30" s="1"/>
  <c r="U30"/>
  <c r="V30"/>
  <c r="W30"/>
  <c r="X30"/>
  <c r="A31"/>
  <c r="B31"/>
  <c r="C31" s="1"/>
  <c r="E31"/>
  <c r="F31" s="1"/>
  <c r="T31"/>
  <c r="U31"/>
  <c r="V31"/>
  <c r="W31"/>
  <c r="X31"/>
  <c r="A32"/>
  <c r="B32"/>
  <c r="C32" s="1"/>
  <c r="D32"/>
  <c r="E32"/>
  <c r="F32" s="1"/>
  <c r="T32"/>
  <c r="U32"/>
  <c r="V32"/>
  <c r="W32"/>
  <c r="X32"/>
  <c r="A33"/>
  <c r="B33"/>
  <c r="C33" s="1"/>
  <c r="E33"/>
  <c r="F33" s="1"/>
  <c r="T33"/>
  <c r="U33"/>
  <c r="V33"/>
  <c r="W33"/>
  <c r="X33"/>
  <c r="A35"/>
  <c r="T35"/>
  <c r="U35"/>
  <c r="V35"/>
  <c r="W35"/>
  <c r="X35"/>
  <c r="A36"/>
  <c r="T36"/>
  <c r="U36"/>
  <c r="V36"/>
  <c r="W36"/>
  <c r="X36"/>
  <c r="A37"/>
  <c r="T37"/>
  <c r="U37"/>
  <c r="V37"/>
  <c r="W37"/>
  <c r="X37"/>
  <c r="A38"/>
  <c r="T38"/>
  <c r="U38"/>
  <c r="V38"/>
  <c r="W38"/>
  <c r="X38"/>
  <c r="A39"/>
  <c r="T39"/>
  <c r="U39"/>
  <c r="V39"/>
  <c r="W39"/>
  <c r="X39"/>
  <c r="A40"/>
  <c r="T40"/>
  <c r="U40"/>
  <c r="V40"/>
  <c r="W40"/>
  <c r="X40"/>
  <c r="A41"/>
  <c r="T41"/>
  <c r="U41"/>
  <c r="V41"/>
  <c r="W41"/>
  <c r="X41"/>
  <c r="A42"/>
  <c r="T42"/>
  <c r="U42"/>
  <c r="V42"/>
  <c r="W42"/>
  <c r="X42"/>
  <c r="A43"/>
  <c r="T43"/>
  <c r="U43"/>
  <c r="V43"/>
  <c r="W43"/>
  <c r="X43"/>
  <c r="A44"/>
  <c r="T44"/>
  <c r="U44"/>
  <c r="V44"/>
  <c r="W44"/>
  <c r="X44"/>
  <c r="A45"/>
  <c r="T45"/>
  <c r="U45"/>
  <c r="V45"/>
  <c r="W45"/>
  <c r="X45"/>
  <c r="A46"/>
  <c r="T46"/>
  <c r="U46"/>
  <c r="V46"/>
  <c r="W46"/>
  <c r="X46"/>
  <c r="A47"/>
  <c r="T47"/>
  <c r="U47"/>
  <c r="V47"/>
  <c r="W47"/>
  <c r="X47"/>
  <c r="A48"/>
  <c r="T48"/>
  <c r="U48"/>
  <c r="V48"/>
  <c r="W48"/>
  <c r="X48"/>
  <c r="A49"/>
  <c r="T49"/>
  <c r="U49"/>
  <c r="V49"/>
  <c r="W49"/>
  <c r="X49"/>
  <c r="A50"/>
  <c r="T50"/>
  <c r="U50"/>
  <c r="V50"/>
  <c r="W50"/>
  <c r="X50"/>
  <c r="A52"/>
  <c r="T52"/>
  <c r="U52"/>
  <c r="V52"/>
  <c r="W52"/>
  <c r="X52"/>
  <c r="A53"/>
  <c r="T53"/>
  <c r="U53"/>
  <c r="V53"/>
  <c r="W53"/>
  <c r="X53"/>
  <c r="A54"/>
  <c r="T54"/>
  <c r="U54"/>
  <c r="V54"/>
  <c r="W54"/>
  <c r="X54"/>
  <c r="A55"/>
  <c r="T55"/>
  <c r="U55"/>
  <c r="V55"/>
  <c r="W55"/>
  <c r="X55"/>
  <c r="A56"/>
  <c r="T56"/>
  <c r="U56"/>
  <c r="V56"/>
  <c r="W56"/>
  <c r="X56"/>
  <c r="A57"/>
  <c r="T57"/>
  <c r="U57"/>
  <c r="V57"/>
  <c r="W57"/>
  <c r="X57"/>
  <c r="A58"/>
  <c r="T58"/>
  <c r="U58"/>
  <c r="V58"/>
  <c r="W58"/>
  <c r="X58"/>
  <c r="A59"/>
  <c r="T59"/>
  <c r="U59"/>
  <c r="V59"/>
  <c r="W59"/>
  <c r="X59"/>
  <c r="A61"/>
  <c r="T61"/>
  <c r="U61"/>
  <c r="V61"/>
  <c r="W61"/>
  <c r="X61"/>
  <c r="A62"/>
  <c r="T62"/>
  <c r="U62"/>
  <c r="V62"/>
  <c r="W62"/>
  <c r="X62"/>
  <c r="A63"/>
  <c r="T63"/>
  <c r="U63"/>
  <c r="V63"/>
  <c r="W63"/>
  <c r="X63"/>
  <c r="A64"/>
  <c r="T64"/>
  <c r="U64"/>
  <c r="V64"/>
  <c r="W64"/>
  <c r="X64"/>
  <c r="A66"/>
  <c r="T66"/>
  <c r="U66"/>
  <c r="V66"/>
  <c r="W66"/>
  <c r="X66"/>
  <c r="A67"/>
  <c r="T67"/>
  <c r="U67"/>
  <c r="V67"/>
  <c r="W67"/>
  <c r="X67"/>
  <c r="A69"/>
  <c r="T69"/>
  <c r="U69"/>
  <c r="V69"/>
  <c r="W69"/>
  <c r="X69"/>
  <c r="A2" i="41"/>
  <c r="A2" i="42" s="1"/>
  <c r="B2" i="41"/>
  <c r="N2"/>
  <c r="D2" i="42" s="1"/>
  <c r="A3" i="41"/>
  <c r="H2" i="42" s="1"/>
  <c r="B3" i="41"/>
  <c r="N3"/>
  <c r="K2" i="42" s="1"/>
  <c r="A4" i="41"/>
  <c r="A11" i="42" s="1"/>
  <c r="B4" i="41"/>
  <c r="N4"/>
  <c r="D11" i="42" s="1"/>
  <c r="A5" i="41"/>
  <c r="H11" i="42" s="1"/>
  <c r="B5" i="41"/>
  <c r="N5"/>
  <c r="K11" i="42" s="1"/>
  <c r="A6" i="41"/>
  <c r="A20" i="42" s="1"/>
  <c r="B6" i="41"/>
  <c r="N6"/>
  <c r="D20" i="42" s="1"/>
  <c r="B7" i="41"/>
  <c r="N7"/>
  <c r="K20" i="42" s="1"/>
  <c r="A8" i="41"/>
  <c r="A29" i="42" s="1"/>
  <c r="B8" i="41"/>
  <c r="N8"/>
  <c r="D29" i="42" s="1"/>
  <c r="B9" i="41"/>
  <c r="N9"/>
  <c r="K29" i="42" s="1"/>
  <c r="A10" i="41"/>
  <c r="A38" i="42" s="1"/>
  <c r="B10" i="41"/>
  <c r="N10"/>
  <c r="D38" i="42" s="1"/>
  <c r="B11" i="41"/>
  <c r="N11"/>
  <c r="K38" i="42" s="1"/>
  <c r="A12" i="41"/>
  <c r="A47" i="42" s="1"/>
  <c r="B12" i="41"/>
  <c r="N12"/>
  <c r="D47" i="42" s="1"/>
  <c r="A13" i="41"/>
  <c r="H47" i="42" s="1"/>
  <c r="B13" i="41"/>
  <c r="N13"/>
  <c r="K47" i="42" s="1"/>
  <c r="B1" i="1"/>
  <c r="C1"/>
  <c r="D1"/>
  <c r="E1"/>
  <c r="F1"/>
  <c r="G1"/>
  <c r="B2"/>
  <c r="E2"/>
  <c r="H2"/>
  <c r="D2" i="2" s="1"/>
  <c r="A3" i="1"/>
  <c r="H2" i="2" s="1"/>
  <c r="B3" i="1"/>
  <c r="H3"/>
  <c r="K2" i="2" s="1"/>
  <c r="A4" i="1"/>
  <c r="A10" i="2" s="1"/>
  <c r="B4" i="1"/>
  <c r="E4"/>
  <c r="H4"/>
  <c r="D10" i="2" s="1"/>
  <c r="A5" i="1"/>
  <c r="H10" i="2" s="1"/>
  <c r="B5" i="1"/>
  <c r="H5"/>
  <c r="K10" i="2" s="1"/>
  <c r="B6" i="1"/>
  <c r="H6"/>
  <c r="D18" i="2" s="1"/>
  <c r="A7" i="1"/>
  <c r="H18" i="2" s="1"/>
  <c r="B7" i="1"/>
  <c r="H7"/>
  <c r="K18" i="2" s="1"/>
  <c r="A8" i="1"/>
  <c r="A26" i="2" s="1"/>
  <c r="B8" i="1"/>
  <c r="H8"/>
  <c r="D26" i="2" s="1"/>
  <c r="A9" i="1"/>
  <c r="H26" i="2" s="1"/>
  <c r="B9" i="1"/>
  <c r="H9"/>
  <c r="K26" i="2" s="1"/>
  <c r="B10" i="1"/>
  <c r="H10"/>
  <c r="D34" i="2" s="1"/>
  <c r="A11" i="1"/>
  <c r="H34" i="2" s="1"/>
  <c r="B11" i="1"/>
  <c r="H11"/>
  <c r="K34" i="2" s="1"/>
  <c r="B12" i="1"/>
  <c r="E12"/>
  <c r="H12"/>
  <c r="D42" i="2" s="1"/>
  <c r="A13" i="1"/>
  <c r="H42" i="2" s="1"/>
  <c r="B13" i="1"/>
  <c r="H13"/>
  <c r="K42" i="2" s="1"/>
  <c r="C128" i="36" l="1"/>
  <c r="D124"/>
  <c r="D120"/>
  <c r="D116"/>
  <c r="D112"/>
  <c r="D108"/>
  <c r="D104"/>
  <c r="D100"/>
  <c r="D98"/>
  <c r="D96"/>
  <c r="D94"/>
  <c r="D4" i="50"/>
  <c r="D33" i="54"/>
  <c r="D31"/>
  <c r="D29"/>
  <c r="D27"/>
  <c r="D25"/>
  <c r="D23"/>
  <c r="D21"/>
  <c r="D19"/>
  <c r="D17"/>
  <c r="D15"/>
  <c r="D13"/>
  <c r="D11"/>
  <c r="D9"/>
  <c r="D7"/>
  <c r="D5"/>
  <c r="D3"/>
  <c r="C32" i="58"/>
  <c r="C28"/>
  <c r="C24"/>
  <c r="J32" i="11"/>
  <c r="C5" i="48"/>
  <c r="C3"/>
  <c r="F7"/>
  <c r="K57" i="11"/>
  <c r="E7" i="58"/>
  <c r="F7" s="1"/>
  <c r="K33" i="11"/>
  <c r="M33" s="1"/>
  <c r="K31"/>
  <c r="M31" s="1"/>
  <c r="K65"/>
  <c r="M65" s="1"/>
  <c r="K59"/>
  <c r="M59" s="1"/>
  <c r="K51"/>
  <c r="M51" s="1"/>
  <c r="K61"/>
  <c r="M61" s="1"/>
  <c r="K53"/>
  <c r="M53" s="1"/>
  <c r="C26" i="57"/>
  <c r="K63" i="11"/>
  <c r="M63" s="1"/>
  <c r="K55"/>
  <c r="L55" s="1"/>
  <c r="K23"/>
  <c r="M23" s="1"/>
  <c r="K64"/>
  <c r="L64" s="1"/>
  <c r="K62"/>
  <c r="L62" s="1"/>
  <c r="K60"/>
  <c r="L60" s="1"/>
  <c r="K58"/>
  <c r="L58" s="1"/>
  <c r="K56"/>
  <c r="L56" s="1"/>
  <c r="K54"/>
  <c r="L54" s="1"/>
  <c r="K52"/>
  <c r="L52" s="1"/>
  <c r="K50"/>
  <c r="L50" s="1"/>
  <c r="K19"/>
  <c r="M19" s="1"/>
  <c r="K45"/>
  <c r="M45" s="1"/>
  <c r="E24" i="58"/>
  <c r="F24" s="1"/>
  <c r="K37" i="11"/>
  <c r="M37" s="1"/>
  <c r="E18" i="58"/>
  <c r="G18" s="1"/>
  <c r="K17"/>
  <c r="L17" s="1"/>
  <c r="E12"/>
  <c r="G12" s="1"/>
  <c r="E65" i="11"/>
  <c r="F65" s="1"/>
  <c r="E64"/>
  <c r="G64" s="1"/>
  <c r="E61"/>
  <c r="F61" s="1"/>
  <c r="E60"/>
  <c r="G60" s="1"/>
  <c r="E57"/>
  <c r="F57" s="1"/>
  <c r="E56"/>
  <c r="G56" s="1"/>
  <c r="E53"/>
  <c r="F53" s="1"/>
  <c r="E52"/>
  <c r="G52" s="1"/>
  <c r="K41"/>
  <c r="M41" s="1"/>
  <c r="K17"/>
  <c r="M17" s="1"/>
  <c r="E32" i="58"/>
  <c r="F32" s="1"/>
  <c r="E63" i="11"/>
  <c r="F63" s="1"/>
  <c r="E62"/>
  <c r="G62" s="1"/>
  <c r="E59"/>
  <c r="F59" s="1"/>
  <c r="E58"/>
  <c r="G58" s="1"/>
  <c r="E55"/>
  <c r="F55" s="1"/>
  <c r="E54"/>
  <c r="G54" s="1"/>
  <c r="E51"/>
  <c r="F51" s="1"/>
  <c r="E50"/>
  <c r="G50" s="1"/>
  <c r="K49"/>
  <c r="M49" s="1"/>
  <c r="E20" i="58"/>
  <c r="G20" s="1"/>
  <c r="K47" i="11"/>
  <c r="M47" s="1"/>
  <c r="K39"/>
  <c r="M39" s="1"/>
  <c r="E28"/>
  <c r="G28" s="1"/>
  <c r="E20"/>
  <c r="G20" s="1"/>
  <c r="K13"/>
  <c r="M13" s="1"/>
  <c r="M13" i="41" s="1"/>
  <c r="E28" i="58"/>
  <c r="F28" s="1"/>
  <c r="K43" i="11"/>
  <c r="M43" s="1"/>
  <c r="K35"/>
  <c r="M35" s="1"/>
  <c r="E32"/>
  <c r="G32" s="1"/>
  <c r="E24"/>
  <c r="G24" s="1"/>
  <c r="K30"/>
  <c r="M30" s="1"/>
  <c r="K26"/>
  <c r="L26" s="1"/>
  <c r="K22"/>
  <c r="M22" s="1"/>
  <c r="K18"/>
  <c r="L18" s="1"/>
  <c r="K15"/>
  <c r="M15" s="1"/>
  <c r="C134" i="12"/>
  <c r="C132"/>
  <c r="C126"/>
  <c r="C122"/>
  <c r="C120"/>
  <c r="C118"/>
  <c r="C116"/>
  <c r="C110"/>
  <c r="C106"/>
  <c r="C104"/>
  <c r="C102"/>
  <c r="C100"/>
  <c r="C94"/>
  <c r="C90"/>
  <c r="C88"/>
  <c r="C86"/>
  <c r="C84"/>
  <c r="C78"/>
  <c r="C74"/>
  <c r="E33" i="58"/>
  <c r="F33" s="1"/>
  <c r="E29"/>
  <c r="F29" s="1"/>
  <c r="E25"/>
  <c r="F25" s="1"/>
  <c r="E21"/>
  <c r="G21" s="1"/>
  <c r="E19"/>
  <c r="F19" s="1"/>
  <c r="K48" i="11"/>
  <c r="L48" s="1"/>
  <c r="K46"/>
  <c r="L46" s="1"/>
  <c r="K44"/>
  <c r="L44" s="1"/>
  <c r="K42"/>
  <c r="L42" s="1"/>
  <c r="K40"/>
  <c r="L40" s="1"/>
  <c r="K38"/>
  <c r="L38" s="1"/>
  <c r="K36"/>
  <c r="M36" s="1"/>
  <c r="K34"/>
  <c r="L34" s="1"/>
  <c r="K11"/>
  <c r="K11" i="41" s="1"/>
  <c r="K27" i="58"/>
  <c r="L27" s="1"/>
  <c r="K4"/>
  <c r="L4" s="1"/>
  <c r="E16" i="11"/>
  <c r="G16" s="1"/>
  <c r="E14"/>
  <c r="F14" s="1"/>
  <c r="E12"/>
  <c r="G12" s="1"/>
  <c r="G12" i="41" s="1"/>
  <c r="K9" i="11"/>
  <c r="K9" i="41" s="1"/>
  <c r="K7" i="11"/>
  <c r="K7" i="41" s="1"/>
  <c r="K5" i="11"/>
  <c r="K5" i="41" s="1"/>
  <c r="K3" i="11"/>
  <c r="L3" s="1"/>
  <c r="L3" i="41" s="1"/>
  <c r="K12" i="58"/>
  <c r="L12" s="1"/>
  <c r="E17"/>
  <c r="F17" s="1"/>
  <c r="K6"/>
  <c r="L6" s="1"/>
  <c r="E2"/>
  <c r="G2" s="1"/>
  <c r="K23"/>
  <c r="L23" s="1"/>
  <c r="K15"/>
  <c r="M15" s="1"/>
  <c r="K14"/>
  <c r="M14" s="1"/>
  <c r="E10"/>
  <c r="F10" s="1"/>
  <c r="K9"/>
  <c r="M9" s="1"/>
  <c r="K31"/>
  <c r="M31" s="1"/>
  <c r="E15"/>
  <c r="G15" s="1"/>
  <c r="E9"/>
  <c r="G9" s="1"/>
  <c r="K33"/>
  <c r="M33" s="1"/>
  <c r="K32"/>
  <c r="L32" s="1"/>
  <c r="K29"/>
  <c r="M29" s="1"/>
  <c r="K28"/>
  <c r="L28" s="1"/>
  <c r="K25"/>
  <c r="M25" s="1"/>
  <c r="K24"/>
  <c r="L24" s="1"/>
  <c r="K21"/>
  <c r="M21" s="1"/>
  <c r="K20"/>
  <c r="M20" s="1"/>
  <c r="K16"/>
  <c r="L16" s="1"/>
  <c r="E14"/>
  <c r="G14" s="1"/>
  <c r="K13"/>
  <c r="M13" s="1"/>
  <c r="E11"/>
  <c r="F11" s="1"/>
  <c r="K8"/>
  <c r="L8" s="1"/>
  <c r="E6"/>
  <c r="G6" s="1"/>
  <c r="K5"/>
  <c r="M5" s="1"/>
  <c r="E3"/>
  <c r="F3" s="1"/>
  <c r="E47" i="11"/>
  <c r="F47" s="1"/>
  <c r="E46"/>
  <c r="G46" s="1"/>
  <c r="E43"/>
  <c r="F43" s="1"/>
  <c r="E42"/>
  <c r="G42" s="1"/>
  <c r="E39"/>
  <c r="F39" s="1"/>
  <c r="E38"/>
  <c r="G38" s="1"/>
  <c r="E35"/>
  <c r="F35" s="1"/>
  <c r="E34"/>
  <c r="G34" s="1"/>
  <c r="C10" i="57"/>
  <c r="K30" i="58"/>
  <c r="L30" s="1"/>
  <c r="K26"/>
  <c r="L26" s="1"/>
  <c r="K22"/>
  <c r="L22" s="1"/>
  <c r="K19"/>
  <c r="M19" s="1"/>
  <c r="K18"/>
  <c r="L18" s="1"/>
  <c r="E16"/>
  <c r="G16" s="1"/>
  <c r="E13"/>
  <c r="F13" s="1"/>
  <c r="K11"/>
  <c r="M11" s="1"/>
  <c r="K10"/>
  <c r="L10" s="1"/>
  <c r="E8"/>
  <c r="G8" s="1"/>
  <c r="E5"/>
  <c r="F5" s="1"/>
  <c r="K2"/>
  <c r="L2" s="1"/>
  <c r="E49" i="11"/>
  <c r="F49" s="1"/>
  <c r="E48"/>
  <c r="G48" s="1"/>
  <c r="E45"/>
  <c r="F45" s="1"/>
  <c r="E44"/>
  <c r="G44" s="1"/>
  <c r="E41"/>
  <c r="F41" s="1"/>
  <c r="E40"/>
  <c r="G40" s="1"/>
  <c r="E37"/>
  <c r="G37" s="1"/>
  <c r="E36"/>
  <c r="G36" s="1"/>
  <c r="E31" i="58"/>
  <c r="F31" s="1"/>
  <c r="E30"/>
  <c r="F30" s="1"/>
  <c r="E23"/>
  <c r="F23" s="1"/>
  <c r="E22"/>
  <c r="G22" s="1"/>
  <c r="E17" i="11"/>
  <c r="F17" s="1"/>
  <c r="K14"/>
  <c r="M14" s="1"/>
  <c r="E13"/>
  <c r="E13" i="41" s="1"/>
  <c r="K10" i="11"/>
  <c r="K10" i="41" s="1"/>
  <c r="E9" i="11"/>
  <c r="G9" s="1"/>
  <c r="G9" i="41" s="1"/>
  <c r="K6" i="11"/>
  <c r="M6" s="1"/>
  <c r="M6" i="41" s="1"/>
  <c r="E5" i="11"/>
  <c r="G5" s="1"/>
  <c r="G5" i="41" s="1"/>
  <c r="K2" i="11"/>
  <c r="M2" s="1"/>
  <c r="M2" i="41" s="1"/>
  <c r="C56" i="12"/>
  <c r="C40"/>
  <c r="C24"/>
  <c r="C8"/>
  <c r="E27" i="58"/>
  <c r="F27" s="1"/>
  <c r="E26"/>
  <c r="F26" s="1"/>
  <c r="K16" i="11"/>
  <c r="M16" s="1"/>
  <c r="K12"/>
  <c r="K12" i="41" s="1"/>
  <c r="K8" i="11"/>
  <c r="M8" s="1"/>
  <c r="M8" i="41" s="1"/>
  <c r="K4" i="11"/>
  <c r="M4" s="1"/>
  <c r="M4" i="41" s="1"/>
  <c r="E7" i="1"/>
  <c r="F5" i="46"/>
  <c r="F8"/>
  <c r="F3"/>
  <c r="H4" i="41"/>
  <c r="F15" i="48"/>
  <c r="F11"/>
  <c r="L33" i="58"/>
  <c r="F9" i="46"/>
  <c r="F16" i="48"/>
  <c r="F8"/>
  <c r="F7" i="46"/>
  <c r="F4"/>
  <c r="F12" i="48"/>
  <c r="H3" i="41"/>
  <c r="J52" i="11"/>
  <c r="I38"/>
  <c r="F17" i="48"/>
  <c r="F13"/>
  <c r="F9"/>
  <c r="E11" i="41"/>
  <c r="F3" i="52"/>
  <c r="G10" i="46"/>
  <c r="F6"/>
  <c r="F2"/>
  <c r="F14" i="48"/>
  <c r="F10"/>
  <c r="E3" i="1"/>
  <c r="M12" i="58"/>
  <c r="G27" i="44"/>
  <c r="E5" i="1"/>
  <c r="J22" i="11"/>
  <c r="G44" i="44"/>
  <c r="G5"/>
  <c r="E3" i="41"/>
  <c r="E2"/>
  <c r="J8" i="58"/>
  <c r="J30" i="11"/>
  <c r="J24"/>
  <c r="G18" i="46"/>
  <c r="G40" i="36"/>
  <c r="G35" i="44"/>
  <c r="H4" i="50"/>
  <c r="E10" i="41"/>
  <c r="E4"/>
  <c r="J64" i="11"/>
  <c r="I62"/>
  <c r="J60"/>
  <c r="I44"/>
  <c r="G27"/>
  <c r="J16"/>
  <c r="G7" i="44"/>
  <c r="F2"/>
  <c r="E6" i="1"/>
  <c r="H12" i="41"/>
  <c r="L3" i="58"/>
  <c r="L32" i="11"/>
  <c r="L24"/>
  <c r="J4"/>
  <c r="J4" i="41" s="1"/>
  <c r="D12" i="42" s="1"/>
  <c r="F3" i="11"/>
  <c r="F3" i="41" s="1"/>
  <c r="G19" i="44"/>
  <c r="H2" i="50"/>
  <c r="H9" i="41"/>
  <c r="I33" i="58"/>
  <c r="I30"/>
  <c r="J26"/>
  <c r="L29" i="11"/>
  <c r="L21"/>
  <c r="G26" i="46"/>
  <c r="G11" i="44"/>
  <c r="J2" i="58"/>
  <c r="G129" i="36"/>
  <c r="H7" i="41"/>
  <c r="I28" i="58"/>
  <c r="I22"/>
  <c r="J16"/>
  <c r="I54" i="11"/>
  <c r="J48"/>
  <c r="I46"/>
  <c r="J36"/>
  <c r="J34"/>
  <c r="J28"/>
  <c r="J26"/>
  <c r="J20"/>
  <c r="G19"/>
  <c r="I18"/>
  <c r="G30" i="46"/>
  <c r="G14"/>
  <c r="F6" i="48"/>
  <c r="G52" i="44"/>
  <c r="G39"/>
  <c r="G23"/>
  <c r="G6"/>
  <c r="H8" i="41"/>
  <c r="I31" i="58"/>
  <c r="I24"/>
  <c r="F31" i="11"/>
  <c r="L28"/>
  <c r="L27"/>
  <c r="L25"/>
  <c r="F23"/>
  <c r="L20"/>
  <c r="F18"/>
  <c r="J14"/>
  <c r="J12"/>
  <c r="J12" i="41" s="1"/>
  <c r="G11" i="11"/>
  <c r="G11" i="41" s="1"/>
  <c r="F5" i="52"/>
  <c r="R29" i="49"/>
  <c r="G22" i="46"/>
  <c r="G31" i="44"/>
  <c r="G15"/>
  <c r="G8"/>
  <c r="F4"/>
  <c r="H10" i="41"/>
  <c r="I29" i="58"/>
  <c r="I6"/>
  <c r="I58" i="11"/>
  <c r="I42"/>
  <c r="F29"/>
  <c r="F21"/>
  <c r="F15"/>
  <c r="F10"/>
  <c r="F10" i="41" s="1"/>
  <c r="J8" i="11"/>
  <c r="J8" i="41" s="1"/>
  <c r="F7" i="11"/>
  <c r="F7" i="41" s="1"/>
  <c r="F4" i="52"/>
  <c r="S18" i="49"/>
  <c r="G32" i="46"/>
  <c r="G24"/>
  <c r="G16"/>
  <c r="G4" i="48"/>
  <c r="G2"/>
  <c r="G60" i="44"/>
  <c r="G37"/>
  <c r="G29"/>
  <c r="G21"/>
  <c r="G13"/>
  <c r="F3"/>
  <c r="J56" i="11"/>
  <c r="J40"/>
  <c r="J10"/>
  <c r="J10" i="41" s="1"/>
  <c r="S16" i="49"/>
  <c r="E7" i="41"/>
  <c r="I25" i="58"/>
  <c r="I23"/>
  <c r="I18"/>
  <c r="I50" i="11"/>
  <c r="F33"/>
  <c r="F25"/>
  <c r="F2" i="52"/>
  <c r="S30" i="49"/>
  <c r="S19"/>
  <c r="R15"/>
  <c r="G28" i="46"/>
  <c r="G20"/>
  <c r="G12"/>
  <c r="F5" i="48"/>
  <c r="F3"/>
  <c r="G48" i="36"/>
  <c r="G46" i="44"/>
  <c r="G41"/>
  <c r="G33"/>
  <c r="G25"/>
  <c r="G17"/>
  <c r="G9"/>
  <c r="M7" i="58"/>
  <c r="L7"/>
  <c r="G26" i="11"/>
  <c r="F26"/>
  <c r="G125" i="36"/>
  <c r="F125"/>
  <c r="G117"/>
  <c r="F117"/>
  <c r="G109"/>
  <c r="F109"/>
  <c r="G101"/>
  <c r="F101"/>
  <c r="F44"/>
  <c r="G44"/>
  <c r="F36" i="44"/>
  <c r="G36"/>
  <c r="F28"/>
  <c r="G28"/>
  <c r="F20"/>
  <c r="G20"/>
  <c r="F12"/>
  <c r="G12"/>
  <c r="H3" i="50"/>
  <c r="G3"/>
  <c r="I32" i="58"/>
  <c r="I27"/>
  <c r="J14"/>
  <c r="J12"/>
  <c r="G4"/>
  <c r="F4"/>
  <c r="M55" i="11"/>
  <c r="L17"/>
  <c r="R26" i="49"/>
  <c r="J26" s="1"/>
  <c r="S26"/>
  <c r="R5"/>
  <c r="J5" s="1"/>
  <c r="S5"/>
  <c r="F29" i="46"/>
  <c r="G29"/>
  <c r="F21"/>
  <c r="G21"/>
  <c r="F13"/>
  <c r="G13"/>
  <c r="M57" i="11"/>
  <c r="L57"/>
  <c r="G30"/>
  <c r="F30"/>
  <c r="G22"/>
  <c r="F22"/>
  <c r="I6"/>
  <c r="I6" i="41" s="1"/>
  <c r="J6" i="11"/>
  <c r="J6" i="41" s="1"/>
  <c r="R23" i="49"/>
  <c r="J23" s="1"/>
  <c r="S23"/>
  <c r="R12"/>
  <c r="J12" s="1"/>
  <c r="S12"/>
  <c r="F128" i="36"/>
  <c r="G128"/>
  <c r="G121"/>
  <c r="F121"/>
  <c r="G113"/>
  <c r="F113"/>
  <c r="G105"/>
  <c r="F105"/>
  <c r="F56" i="44"/>
  <c r="G56"/>
  <c r="F45"/>
  <c r="G45"/>
  <c r="F40"/>
  <c r="G40"/>
  <c r="F32"/>
  <c r="G32"/>
  <c r="F24"/>
  <c r="G24"/>
  <c r="F16"/>
  <c r="G16"/>
  <c r="H1" i="50"/>
  <c r="G1"/>
  <c r="H5" i="41"/>
  <c r="J20" i="58"/>
  <c r="J10"/>
  <c r="J4"/>
  <c r="I2" i="11"/>
  <c r="I2" i="41" s="1"/>
  <c r="J2" i="11"/>
  <c r="J2" i="41" s="1"/>
  <c r="R9" i="49"/>
  <c r="J9" s="1"/>
  <c r="S9"/>
  <c r="F33" i="46"/>
  <c r="G33"/>
  <c r="F25"/>
  <c r="G25"/>
  <c r="F17"/>
  <c r="G17"/>
  <c r="R11" i="49"/>
  <c r="J11" s="1"/>
  <c r="S11"/>
  <c r="S8"/>
  <c r="R8"/>
  <c r="R4"/>
  <c r="J4" s="1"/>
  <c r="S4"/>
  <c r="F27" i="46"/>
  <c r="G27"/>
  <c r="F19"/>
  <c r="G19"/>
  <c r="F11"/>
  <c r="G11"/>
  <c r="G123" i="36"/>
  <c r="F123"/>
  <c r="G115"/>
  <c r="F115"/>
  <c r="G107"/>
  <c r="F107"/>
  <c r="F64" i="44"/>
  <c r="G64"/>
  <c r="F47"/>
  <c r="G47"/>
  <c r="F42"/>
  <c r="G42"/>
  <c r="F34"/>
  <c r="G34"/>
  <c r="F26"/>
  <c r="G26"/>
  <c r="F18"/>
  <c r="G18"/>
  <c r="F10"/>
  <c r="G10"/>
  <c r="R25" i="49"/>
  <c r="J25" s="1"/>
  <c r="S25"/>
  <c r="S22"/>
  <c r="R22"/>
  <c r="F31" i="46"/>
  <c r="G31"/>
  <c r="F23"/>
  <c r="G23"/>
  <c r="F15"/>
  <c r="G15"/>
  <c r="G127" i="36"/>
  <c r="F127"/>
  <c r="G119"/>
  <c r="F119"/>
  <c r="G111"/>
  <c r="F111"/>
  <c r="G103"/>
  <c r="F103"/>
  <c r="F52"/>
  <c r="G52"/>
  <c r="F38" i="44"/>
  <c r="G38"/>
  <c r="F30"/>
  <c r="G30"/>
  <c r="F22"/>
  <c r="G22"/>
  <c r="F14"/>
  <c r="G14"/>
  <c r="M64" i="54"/>
  <c r="M57"/>
  <c r="M53"/>
  <c r="M48"/>
  <c r="M42"/>
  <c r="M31"/>
  <c r="M16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65" i="38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I19" i="58"/>
  <c r="J19"/>
  <c r="S18"/>
  <c r="I15"/>
  <c r="J15"/>
  <c r="S14"/>
  <c r="I11"/>
  <c r="J11"/>
  <c r="C10"/>
  <c r="D10"/>
  <c r="S8"/>
  <c r="I5"/>
  <c r="J5"/>
  <c r="S4"/>
  <c r="M59" i="54"/>
  <c r="M55"/>
  <c r="M44"/>
  <c r="M40"/>
  <c r="M36"/>
  <c r="M32"/>
  <c r="M3"/>
  <c r="M69"/>
  <c r="M66"/>
  <c r="M63"/>
  <c r="M61"/>
  <c r="M58"/>
  <c r="M56"/>
  <c r="M54"/>
  <c r="M52"/>
  <c r="M49"/>
  <c r="M47"/>
  <c r="M45"/>
  <c r="M43"/>
  <c r="M41"/>
  <c r="M39"/>
  <c r="M37"/>
  <c r="M35"/>
  <c r="M134" i="38"/>
  <c r="M131"/>
  <c r="M128"/>
  <c r="M126"/>
  <c r="M123"/>
  <c r="M121"/>
  <c r="M119"/>
  <c r="M117"/>
  <c r="M114"/>
  <c r="M112"/>
  <c r="M110"/>
  <c r="M108"/>
  <c r="M106"/>
  <c r="M104"/>
  <c r="M102"/>
  <c r="M100"/>
  <c r="M97"/>
  <c r="M95"/>
  <c r="M93"/>
  <c r="M91"/>
  <c r="M89"/>
  <c r="M87"/>
  <c r="M85"/>
  <c r="M83"/>
  <c r="M81"/>
  <c r="M79"/>
  <c r="M77"/>
  <c r="M75"/>
  <c r="M73"/>
  <c r="M71"/>
  <c r="M69"/>
  <c r="M67"/>
  <c r="S67" i="58"/>
  <c r="S64"/>
  <c r="S62"/>
  <c r="S59"/>
  <c r="S57"/>
  <c r="S55"/>
  <c r="S53"/>
  <c r="S50"/>
  <c r="S48"/>
  <c r="S46"/>
  <c r="S44"/>
  <c r="S42"/>
  <c r="S40"/>
  <c r="S38"/>
  <c r="S36"/>
  <c r="S33"/>
  <c r="S31"/>
  <c r="S29"/>
  <c r="S27"/>
  <c r="S25"/>
  <c r="S23"/>
  <c r="C18"/>
  <c r="D18"/>
  <c r="C14"/>
  <c r="D14"/>
  <c r="I9"/>
  <c r="J9"/>
  <c r="C8"/>
  <c r="D8"/>
  <c r="C4"/>
  <c r="D4"/>
  <c r="S2"/>
  <c r="I21"/>
  <c r="J21"/>
  <c r="S20"/>
  <c r="I17"/>
  <c r="J17"/>
  <c r="S16"/>
  <c r="I13"/>
  <c r="J13"/>
  <c r="S12"/>
  <c r="I7"/>
  <c r="J7"/>
  <c r="S6"/>
  <c r="I3"/>
  <c r="J3"/>
  <c r="C2"/>
  <c r="D2"/>
  <c r="M67" i="54"/>
  <c r="M62"/>
  <c r="M50"/>
  <c r="M46"/>
  <c r="M38"/>
  <c r="M33"/>
  <c r="M132" i="38"/>
  <c r="M129"/>
  <c r="M127"/>
  <c r="M124"/>
  <c r="M122"/>
  <c r="M120"/>
  <c r="M118"/>
  <c r="M115"/>
  <c r="M113"/>
  <c r="M111"/>
  <c r="M109"/>
  <c r="M107"/>
  <c r="M105"/>
  <c r="M103"/>
  <c r="M101"/>
  <c r="M98"/>
  <c r="M96"/>
  <c r="M94"/>
  <c r="M92"/>
  <c r="M90"/>
  <c r="M88"/>
  <c r="M86"/>
  <c r="M84"/>
  <c r="M82"/>
  <c r="M80"/>
  <c r="M78"/>
  <c r="M76"/>
  <c r="M74"/>
  <c r="M72"/>
  <c r="M70"/>
  <c r="M6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S69" i="58"/>
  <c r="S66"/>
  <c r="S63"/>
  <c r="S61"/>
  <c r="S58"/>
  <c r="S56"/>
  <c r="S54"/>
  <c r="S52"/>
  <c r="S49"/>
  <c r="S47"/>
  <c r="S45"/>
  <c r="S43"/>
  <c r="S41"/>
  <c r="S39"/>
  <c r="S37"/>
  <c r="S35"/>
  <c r="S32"/>
  <c r="S30"/>
  <c r="S28"/>
  <c r="S26"/>
  <c r="S24"/>
  <c r="S22"/>
  <c r="S21"/>
  <c r="C20"/>
  <c r="D20"/>
  <c r="C16"/>
  <c r="D16"/>
  <c r="C12"/>
  <c r="D12"/>
  <c r="S10"/>
  <c r="C6"/>
  <c r="D6"/>
  <c r="S19"/>
  <c r="S17"/>
  <c r="S15"/>
  <c r="S13"/>
  <c r="S11"/>
  <c r="S9"/>
  <c r="S7"/>
  <c r="S5"/>
  <c r="S3"/>
  <c r="S132" i="11"/>
  <c r="S129"/>
  <c r="S127"/>
  <c r="S124"/>
  <c r="S122"/>
  <c r="S120"/>
  <c r="S118"/>
  <c r="S115"/>
  <c r="S113"/>
  <c r="S111"/>
  <c r="S109"/>
  <c r="S107"/>
  <c r="S105"/>
  <c r="S103"/>
  <c r="S101"/>
  <c r="S98"/>
  <c r="S96"/>
  <c r="S94"/>
  <c r="S92"/>
  <c r="S90"/>
  <c r="S88"/>
  <c r="S86"/>
  <c r="S84"/>
  <c r="S82"/>
  <c r="S80"/>
  <c r="S78"/>
  <c r="S76"/>
  <c r="S74"/>
  <c r="S72"/>
  <c r="S70"/>
  <c r="S68"/>
  <c r="S65"/>
  <c r="J65"/>
  <c r="D64"/>
  <c r="S63"/>
  <c r="J63"/>
  <c r="D62"/>
  <c r="S61"/>
  <c r="J61"/>
  <c r="D60"/>
  <c r="S59"/>
  <c r="J59"/>
  <c r="D58"/>
  <c r="S57"/>
  <c r="J57"/>
  <c r="D56"/>
  <c r="S55"/>
  <c r="J55"/>
  <c r="D54"/>
  <c r="S53"/>
  <c r="J53"/>
  <c r="D52"/>
  <c r="S51"/>
  <c r="J51"/>
  <c r="D50"/>
  <c r="S49"/>
  <c r="J49"/>
  <c r="D48"/>
  <c r="S47"/>
  <c r="J47"/>
  <c r="D46"/>
  <c r="S45"/>
  <c r="J45"/>
  <c r="D44"/>
  <c r="S43"/>
  <c r="J43"/>
  <c r="D42"/>
  <c r="S41"/>
  <c r="J41"/>
  <c r="D40"/>
  <c r="S39"/>
  <c r="J39"/>
  <c r="D38"/>
  <c r="S37"/>
  <c r="J37"/>
  <c r="D36"/>
  <c r="S35"/>
  <c r="J35"/>
  <c r="D34"/>
  <c r="S33"/>
  <c r="J33"/>
  <c r="D32"/>
  <c r="S31"/>
  <c r="J31"/>
  <c r="D30"/>
  <c r="S29"/>
  <c r="J29"/>
  <c r="D28"/>
  <c r="S27"/>
  <c r="J27"/>
  <c r="D26"/>
  <c r="S25"/>
  <c r="J25"/>
  <c r="D24"/>
  <c r="S23"/>
  <c r="J23"/>
  <c r="D22"/>
  <c r="S21"/>
  <c r="J21"/>
  <c r="I19"/>
  <c r="J19"/>
  <c r="S18"/>
  <c r="I15"/>
  <c r="J15"/>
  <c r="S14"/>
  <c r="I11"/>
  <c r="I11" i="41" s="1"/>
  <c r="J11" i="11"/>
  <c r="J11" i="41" s="1"/>
  <c r="S10" i="11"/>
  <c r="F8"/>
  <c r="F8" i="41" s="1"/>
  <c r="G8" i="11"/>
  <c r="G8" i="41" s="1"/>
  <c r="F6" i="11"/>
  <c r="F6" i="41" s="1"/>
  <c r="G6" i="11"/>
  <c r="G6" i="41" s="1"/>
  <c r="C18" i="11"/>
  <c r="D18"/>
  <c r="C14"/>
  <c r="D14"/>
  <c r="C10"/>
  <c r="C10" i="41" s="1"/>
  <c r="D10" i="11"/>
  <c r="D10" i="41" s="1"/>
  <c r="S134" i="11"/>
  <c r="S131"/>
  <c r="S128"/>
  <c r="S126"/>
  <c r="S123"/>
  <c r="S121"/>
  <c r="S119"/>
  <c r="S117"/>
  <c r="S114"/>
  <c r="S112"/>
  <c r="S110"/>
  <c r="S108"/>
  <c r="S106"/>
  <c r="S104"/>
  <c r="S102"/>
  <c r="S100"/>
  <c r="S97"/>
  <c r="S95"/>
  <c r="S93"/>
  <c r="S91"/>
  <c r="S89"/>
  <c r="S87"/>
  <c r="S85"/>
  <c r="S83"/>
  <c r="S81"/>
  <c r="S79"/>
  <c r="S77"/>
  <c r="S75"/>
  <c r="S73"/>
  <c r="S71"/>
  <c r="S67"/>
  <c r="S64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I17"/>
  <c r="J17"/>
  <c r="S16"/>
  <c r="I13"/>
  <c r="I13" i="41" s="1"/>
  <c r="J13" i="11"/>
  <c r="J13" i="41" s="1"/>
  <c r="S12" i="11"/>
  <c r="C20"/>
  <c r="D20"/>
  <c r="C16"/>
  <c r="D16"/>
  <c r="C12"/>
  <c r="C12" i="41" s="1"/>
  <c r="D12" i="11"/>
  <c r="D12" i="41" s="1"/>
  <c r="S19" i="11"/>
  <c r="S17"/>
  <c r="S15"/>
  <c r="S13"/>
  <c r="S11"/>
  <c r="S9"/>
  <c r="J9"/>
  <c r="J9" i="41" s="1"/>
  <c r="D8" i="11"/>
  <c r="D8" i="41" s="1"/>
  <c r="A30" i="42" s="1"/>
  <c r="S7" i="11"/>
  <c r="J7"/>
  <c r="J7" i="41" s="1"/>
  <c r="D6" i="11"/>
  <c r="D6" i="41" s="1"/>
  <c r="A21" i="42" s="1"/>
  <c r="S5" i="11"/>
  <c r="J5"/>
  <c r="J5" i="41" s="1"/>
  <c r="K12" i="42" s="1"/>
  <c r="D4" i="11"/>
  <c r="D4" i="41" s="1"/>
  <c r="A12" i="42" s="1"/>
  <c r="S3" i="11"/>
  <c r="J3"/>
  <c r="J3" i="41" s="1"/>
  <c r="D2" i="11"/>
  <c r="D2" i="41" s="1"/>
  <c r="A3" i="42" s="1"/>
  <c r="M10" i="52"/>
  <c r="M7"/>
  <c r="Y29" i="49"/>
  <c r="S27"/>
  <c r="R27"/>
  <c r="J27" s="1"/>
  <c r="S20"/>
  <c r="R20"/>
  <c r="J20" s="1"/>
  <c r="S13"/>
  <c r="R13"/>
  <c r="J13" s="1"/>
  <c r="G4" i="11"/>
  <c r="G4" i="41" s="1"/>
  <c r="G2" i="11"/>
  <c r="G2" i="41" s="1"/>
  <c r="O30" i="49"/>
  <c r="J30" s="1"/>
  <c r="G29"/>
  <c r="P29"/>
  <c r="O29"/>
  <c r="G27"/>
  <c r="Y22"/>
  <c r="G20"/>
  <c r="Y15"/>
  <c r="G13"/>
  <c r="Y8"/>
  <c r="S8" i="11"/>
  <c r="S6"/>
  <c r="S4"/>
  <c r="S2"/>
  <c r="M8" i="52"/>
  <c r="M5"/>
  <c r="M4"/>
  <c r="M3"/>
  <c r="M2"/>
  <c r="M29" i="49"/>
  <c r="P22"/>
  <c r="O22"/>
  <c r="P15"/>
  <c r="O15"/>
  <c r="J15" s="1"/>
  <c r="P8"/>
  <c r="O8"/>
  <c r="Y30"/>
  <c r="S28"/>
  <c r="R28"/>
  <c r="J28" s="1"/>
  <c r="M30"/>
  <c r="M25"/>
  <c r="M26"/>
  <c r="S21"/>
  <c r="R21"/>
  <c r="J21" s="1"/>
  <c r="M23"/>
  <c r="M22"/>
  <c r="M18"/>
  <c r="M19"/>
  <c r="S14"/>
  <c r="R14"/>
  <c r="J14" s="1"/>
  <c r="M16"/>
  <c r="M15"/>
  <c r="M11"/>
  <c r="M12"/>
  <c r="G28"/>
  <c r="Y28"/>
  <c r="Y27"/>
  <c r="G21"/>
  <c r="Y21"/>
  <c r="Y20"/>
  <c r="G14"/>
  <c r="Y14"/>
  <c r="Y13"/>
  <c r="G7"/>
  <c r="Y7"/>
  <c r="R7"/>
  <c r="J7" s="1"/>
  <c r="Y6"/>
  <c r="R6"/>
  <c r="J6" s="1"/>
  <c r="M5"/>
  <c r="M4"/>
  <c r="D127" i="36"/>
  <c r="F126"/>
  <c r="D125"/>
  <c r="F124"/>
  <c r="D123"/>
  <c r="F122"/>
  <c r="D121"/>
  <c r="F120"/>
  <c r="D119"/>
  <c r="F118"/>
  <c r="D117"/>
  <c r="F116"/>
  <c r="D115"/>
  <c r="F114"/>
  <c r="D113"/>
  <c r="F112"/>
  <c r="D111"/>
  <c r="F110"/>
  <c r="D109"/>
  <c r="F108"/>
  <c r="D107"/>
  <c r="F106"/>
  <c r="D105"/>
  <c r="F104"/>
  <c r="D103"/>
  <c r="F102"/>
  <c r="D101"/>
  <c r="F100"/>
  <c r="F97"/>
  <c r="G97"/>
  <c r="M96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M59" i="46"/>
  <c r="M57"/>
  <c r="M55"/>
  <c r="M53"/>
  <c r="M50"/>
  <c r="M48"/>
  <c r="M46"/>
  <c r="M44"/>
  <c r="M42"/>
  <c r="M40"/>
  <c r="M38"/>
  <c r="M3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26" i="48"/>
  <c r="M24"/>
  <c r="M22"/>
  <c r="M20"/>
  <c r="M17"/>
  <c r="M16"/>
  <c r="M15"/>
  <c r="M14"/>
  <c r="M13"/>
  <c r="M12"/>
  <c r="M11"/>
  <c r="M10"/>
  <c r="M9"/>
  <c r="M8"/>
  <c r="M7"/>
  <c r="M6"/>
  <c r="M5"/>
  <c r="M4"/>
  <c r="M3"/>
  <c r="M2"/>
  <c r="M244" i="36"/>
  <c r="M242"/>
  <c r="M240"/>
  <c r="M238"/>
  <c r="M236"/>
  <c r="M234"/>
  <c r="M232"/>
  <c r="M230"/>
  <c r="M227"/>
  <c r="M225"/>
  <c r="M223"/>
  <c r="M221"/>
  <c r="M219"/>
  <c r="M217"/>
  <c r="M215"/>
  <c r="M213"/>
  <c r="M211"/>
  <c r="M209"/>
  <c r="M207"/>
  <c r="M205"/>
  <c r="M203"/>
  <c r="M201"/>
  <c r="M199"/>
  <c r="M197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29"/>
  <c r="M128"/>
  <c r="M127"/>
  <c r="M125"/>
  <c r="M123"/>
  <c r="M121"/>
  <c r="M119"/>
  <c r="M117"/>
  <c r="M115"/>
  <c r="M113"/>
  <c r="M111"/>
  <c r="M109"/>
  <c r="M107"/>
  <c r="M105"/>
  <c r="M103"/>
  <c r="M101"/>
  <c r="M99"/>
  <c r="F96"/>
  <c r="G96"/>
  <c r="Y23" i="49"/>
  <c r="G19"/>
  <c r="Y16"/>
  <c r="G12"/>
  <c r="Y9"/>
  <c r="M8"/>
  <c r="G5"/>
  <c r="F99" i="36"/>
  <c r="G99"/>
  <c r="M98"/>
  <c r="F95"/>
  <c r="G95"/>
  <c r="Y26" i="49"/>
  <c r="Y25"/>
  <c r="Y19"/>
  <c r="Y18"/>
  <c r="Y12"/>
  <c r="Y11"/>
  <c r="Y5"/>
  <c r="Y4"/>
  <c r="M58" i="46"/>
  <c r="M56"/>
  <c r="M54"/>
  <c r="M52"/>
  <c r="M49"/>
  <c r="M47"/>
  <c r="M45"/>
  <c r="M43"/>
  <c r="M41"/>
  <c r="M39"/>
  <c r="M37"/>
  <c r="M35"/>
  <c r="M25" i="48"/>
  <c r="M23"/>
  <c r="M21"/>
  <c r="M19"/>
  <c r="M243" i="36"/>
  <c r="M241"/>
  <c r="M239"/>
  <c r="M237"/>
  <c r="M235"/>
  <c r="M233"/>
  <c r="M231"/>
  <c r="M229"/>
  <c r="M226"/>
  <c r="M224"/>
  <c r="M222"/>
  <c r="M220"/>
  <c r="M218"/>
  <c r="M216"/>
  <c r="M214"/>
  <c r="M212"/>
  <c r="M210"/>
  <c r="M208"/>
  <c r="M206"/>
  <c r="M204"/>
  <c r="M202"/>
  <c r="M200"/>
  <c r="M198"/>
  <c r="M196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6"/>
  <c r="M124"/>
  <c r="M122"/>
  <c r="M120"/>
  <c r="M118"/>
  <c r="M116"/>
  <c r="M114"/>
  <c r="M112"/>
  <c r="M110"/>
  <c r="M108"/>
  <c r="M106"/>
  <c r="M104"/>
  <c r="M102"/>
  <c r="M100"/>
  <c r="F98"/>
  <c r="G98"/>
  <c r="M97"/>
  <c r="F94"/>
  <c r="G94"/>
  <c r="M95"/>
  <c r="M94"/>
  <c r="M93"/>
  <c r="D93"/>
  <c r="M92"/>
  <c r="D92"/>
  <c r="M91"/>
  <c r="D91"/>
  <c r="M90"/>
  <c r="D90"/>
  <c r="M89"/>
  <c r="D89"/>
  <c r="M88"/>
  <c r="D88"/>
  <c r="M87"/>
  <c r="D87"/>
  <c r="M86"/>
  <c r="D86"/>
  <c r="M85"/>
  <c r="D85"/>
  <c r="M84"/>
  <c r="D84"/>
  <c r="M83"/>
  <c r="D83"/>
  <c r="M82"/>
  <c r="D82"/>
  <c r="M81"/>
  <c r="D81"/>
  <c r="M80"/>
  <c r="D80"/>
  <c r="M79"/>
  <c r="D79"/>
  <c r="M78"/>
  <c r="D78"/>
  <c r="M77"/>
  <c r="D77"/>
  <c r="M76"/>
  <c r="D76"/>
  <c r="M75"/>
  <c r="D75"/>
  <c r="M74"/>
  <c r="D74"/>
  <c r="M73"/>
  <c r="D73"/>
  <c r="M72"/>
  <c r="D72"/>
  <c r="M71"/>
  <c r="D71"/>
  <c r="M70"/>
  <c r="D70"/>
  <c r="M69"/>
  <c r="D69"/>
  <c r="M68"/>
  <c r="D68"/>
  <c r="M67"/>
  <c r="D67"/>
  <c r="M66"/>
  <c r="D66"/>
  <c r="M65"/>
  <c r="D65"/>
  <c r="M64"/>
  <c r="D64"/>
  <c r="M63"/>
  <c r="D63"/>
  <c r="M62"/>
  <c r="D62"/>
  <c r="D61"/>
  <c r="M60"/>
  <c r="D60"/>
  <c r="M59"/>
  <c r="D59"/>
  <c r="M58"/>
  <c r="D58"/>
  <c r="M57"/>
  <c r="D57"/>
  <c r="M56"/>
  <c r="D56"/>
  <c r="M55"/>
  <c r="D55"/>
  <c r="M54"/>
  <c r="G53"/>
  <c r="M50"/>
  <c r="G49"/>
  <c r="M46"/>
  <c r="G45"/>
  <c r="M42"/>
  <c r="G41"/>
  <c r="F38"/>
  <c r="G38"/>
  <c r="F36"/>
  <c r="G36"/>
  <c r="F34"/>
  <c r="G34"/>
  <c r="F32"/>
  <c r="G32"/>
  <c r="F30"/>
  <c r="G30"/>
  <c r="F28"/>
  <c r="G28"/>
  <c r="F26"/>
  <c r="G26"/>
  <c r="F24"/>
  <c r="G24"/>
  <c r="F22"/>
  <c r="G22"/>
  <c r="F20"/>
  <c r="G20"/>
  <c r="F18"/>
  <c r="G18"/>
  <c r="F16"/>
  <c r="G16"/>
  <c r="F14"/>
  <c r="G14"/>
  <c r="F12"/>
  <c r="F12" i="1" s="1"/>
  <c r="G12" i="36"/>
  <c r="G12" i="1" s="1"/>
  <c r="F10" i="36"/>
  <c r="F10" i="1" s="1"/>
  <c r="G10" i="36"/>
  <c r="G10" i="1" s="1"/>
  <c r="F8" i="36"/>
  <c r="F8" i="1" s="1"/>
  <c r="G8" i="36"/>
  <c r="G8" i="1" s="1"/>
  <c r="G74" i="36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M51"/>
  <c r="G50"/>
  <c r="M47"/>
  <c r="G46"/>
  <c r="M43"/>
  <c r="G42"/>
  <c r="M39"/>
  <c r="M37"/>
  <c r="M35"/>
  <c r="M33"/>
  <c r="M31"/>
  <c r="M29"/>
  <c r="M27"/>
  <c r="M25"/>
  <c r="M23"/>
  <c r="M21"/>
  <c r="M19"/>
  <c r="M17"/>
  <c r="M15"/>
  <c r="M13"/>
  <c r="M11"/>
  <c r="M9"/>
  <c r="M7"/>
  <c r="M52"/>
  <c r="G51"/>
  <c r="M48"/>
  <c r="G47"/>
  <c r="M44"/>
  <c r="G43"/>
  <c r="M40"/>
  <c r="F39"/>
  <c r="G39"/>
  <c r="F37"/>
  <c r="G37"/>
  <c r="F35"/>
  <c r="G35"/>
  <c r="F33"/>
  <c r="G33"/>
  <c r="F31"/>
  <c r="G31"/>
  <c r="F29"/>
  <c r="G29"/>
  <c r="F27"/>
  <c r="G27"/>
  <c r="F25"/>
  <c r="G25"/>
  <c r="F23"/>
  <c r="G23"/>
  <c r="F21"/>
  <c r="G21"/>
  <c r="F19"/>
  <c r="G19"/>
  <c r="F17"/>
  <c r="G17"/>
  <c r="F15"/>
  <c r="G15"/>
  <c r="F13"/>
  <c r="F13" i="1" s="1"/>
  <c r="G13" i="36"/>
  <c r="G13" i="1" s="1"/>
  <c r="F11" i="36"/>
  <c r="F11" i="1" s="1"/>
  <c r="G11" i="36"/>
  <c r="G11" i="1" s="1"/>
  <c r="F9" i="36"/>
  <c r="F9" i="1" s="1"/>
  <c r="G9" i="36"/>
  <c r="G9" i="1" s="1"/>
  <c r="M53" i="36"/>
  <c r="M49"/>
  <c r="M45"/>
  <c r="M41"/>
  <c r="M38"/>
  <c r="M36"/>
  <c r="M34"/>
  <c r="M32"/>
  <c r="M30"/>
  <c r="M28"/>
  <c r="M26"/>
  <c r="M24"/>
  <c r="M22"/>
  <c r="M20"/>
  <c r="M18"/>
  <c r="M16"/>
  <c r="M14"/>
  <c r="M12"/>
  <c r="M10"/>
  <c r="M8"/>
  <c r="M6"/>
  <c r="G7"/>
  <c r="G7" i="1" s="1"/>
  <c r="K19" i="2" s="1"/>
  <c r="G6" i="36"/>
  <c r="G6" i="1" s="1"/>
  <c r="G5" i="36"/>
  <c r="G5" i="1" s="1"/>
  <c r="G4" i="36"/>
  <c r="G4" i="1" s="1"/>
  <c r="D11" i="2" s="1"/>
  <c r="G3" i="36"/>
  <c r="G3" i="1" s="1"/>
  <c r="G2" i="36"/>
  <c r="G2" i="1" s="1"/>
  <c r="D3" i="2" s="1"/>
  <c r="G65" i="44"/>
  <c r="M62"/>
  <c r="G61"/>
  <c r="M58"/>
  <c r="G57"/>
  <c r="M54"/>
  <c r="G53"/>
  <c r="M46"/>
  <c r="M39"/>
  <c r="M35"/>
  <c r="M31"/>
  <c r="M27"/>
  <c r="M23"/>
  <c r="M123"/>
  <c r="M121"/>
  <c r="M119"/>
  <c r="M117"/>
  <c r="M114"/>
  <c r="M112"/>
  <c r="M110"/>
  <c r="M108"/>
  <c r="M106"/>
  <c r="M104"/>
  <c r="M102"/>
  <c r="M100"/>
  <c r="M97"/>
  <c r="M95"/>
  <c r="M93"/>
  <c r="M91"/>
  <c r="M89"/>
  <c r="M63"/>
  <c r="G62"/>
  <c r="M59"/>
  <c r="G58"/>
  <c r="M55"/>
  <c r="G54"/>
  <c r="M51"/>
  <c r="M49"/>
  <c r="M47"/>
  <c r="M43"/>
  <c r="M40"/>
  <c r="M36"/>
  <c r="M32"/>
  <c r="M28"/>
  <c r="M24"/>
  <c r="M64"/>
  <c r="G63"/>
  <c r="M60"/>
  <c r="G59"/>
  <c r="M56"/>
  <c r="G55"/>
  <c r="M52"/>
  <c r="G51"/>
  <c r="F51"/>
  <c r="M44"/>
  <c r="M41"/>
  <c r="M37"/>
  <c r="M33"/>
  <c r="M29"/>
  <c r="M25"/>
  <c r="M5" i="36"/>
  <c r="M4"/>
  <c r="M3"/>
  <c r="M2"/>
  <c r="M124" i="44"/>
  <c r="M122"/>
  <c r="M120"/>
  <c r="M118"/>
  <c r="M115"/>
  <c r="M113"/>
  <c r="M111"/>
  <c r="M109"/>
  <c r="M107"/>
  <c r="M105"/>
  <c r="M103"/>
  <c r="M101"/>
  <c r="M98"/>
  <c r="M96"/>
  <c r="M94"/>
  <c r="M92"/>
  <c r="M90"/>
  <c r="M88"/>
  <c r="M86"/>
  <c r="M84"/>
  <c r="M82"/>
  <c r="M80"/>
  <c r="M78"/>
  <c r="M76"/>
  <c r="M74"/>
  <c r="M72"/>
  <c r="M70"/>
  <c r="M68"/>
  <c r="M65"/>
  <c r="M61"/>
  <c r="M57"/>
  <c r="M53"/>
  <c r="M50"/>
  <c r="M48"/>
  <c r="M45"/>
  <c r="M42"/>
  <c r="M38"/>
  <c r="M34"/>
  <c r="M30"/>
  <c r="M26"/>
  <c r="M22"/>
  <c r="M87"/>
  <c r="M85"/>
  <c r="M83"/>
  <c r="M81"/>
  <c r="M79"/>
  <c r="M77"/>
  <c r="M75"/>
  <c r="M73"/>
  <c r="M71"/>
  <c r="M69"/>
  <c r="M67"/>
  <c r="F50"/>
  <c r="F49"/>
  <c r="F48"/>
  <c r="F43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D3" i="50"/>
  <c r="D1"/>
  <c r="J19" i="49"/>
  <c r="J18"/>
  <c r="J16"/>
  <c r="S69" i="11"/>
  <c r="T69"/>
  <c r="H43" i="2"/>
  <c r="A43"/>
  <c r="H35"/>
  <c r="A35"/>
  <c r="H27"/>
  <c r="A27"/>
  <c r="H19"/>
  <c r="A19"/>
  <c r="H11"/>
  <c r="A11"/>
  <c r="H3"/>
  <c r="A3"/>
  <c r="H48" i="42"/>
  <c r="H39"/>
  <c r="H30"/>
  <c r="H21"/>
  <c r="H12"/>
  <c r="H3"/>
  <c r="N69" i="54"/>
  <c r="O69" s="1"/>
  <c r="P69" s="1"/>
  <c r="G65" i="53" s="1"/>
  <c r="N67" i="54"/>
  <c r="O67" s="1"/>
  <c r="N66"/>
  <c r="O66" s="1"/>
  <c r="N64"/>
  <c r="O64" s="1"/>
  <c r="N63"/>
  <c r="O63" s="1"/>
  <c r="N62"/>
  <c r="O62" s="1"/>
  <c r="N61"/>
  <c r="O61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N2"/>
  <c r="O2" s="1"/>
  <c r="N134" i="38"/>
  <c r="O134" s="1"/>
  <c r="P134" s="1"/>
  <c r="H299" i="39" s="1"/>
  <c r="N132" i="38"/>
  <c r="O132" s="1"/>
  <c r="N131"/>
  <c r="O131" s="1"/>
  <c r="N129"/>
  <c r="O129" s="1"/>
  <c r="N128"/>
  <c r="O128" s="1"/>
  <c r="N127"/>
  <c r="O127" s="1"/>
  <c r="N126"/>
  <c r="O126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N2"/>
  <c r="O2" s="1"/>
  <c r="T69" i="58"/>
  <c r="U69" s="1"/>
  <c r="V69" s="1"/>
  <c r="H66" i="57" s="1"/>
  <c r="T67" i="58"/>
  <c r="U67" s="1"/>
  <c r="T66"/>
  <c r="U66" s="1"/>
  <c r="T64"/>
  <c r="U64" s="1"/>
  <c r="T63"/>
  <c r="U63" s="1"/>
  <c r="T62"/>
  <c r="U62" s="1"/>
  <c r="T61"/>
  <c r="U61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5" s="1"/>
  <c r="T14"/>
  <c r="U14" s="1"/>
  <c r="T13"/>
  <c r="U13" s="1"/>
  <c r="T12"/>
  <c r="U12" s="1"/>
  <c r="T11"/>
  <c r="U11" s="1"/>
  <c r="T10"/>
  <c r="U10" s="1"/>
  <c r="T9"/>
  <c r="U9" s="1"/>
  <c r="T8"/>
  <c r="U8" s="1"/>
  <c r="T7"/>
  <c r="U7" s="1"/>
  <c r="T6"/>
  <c r="U6" s="1"/>
  <c r="T5"/>
  <c r="U5" s="1"/>
  <c r="T4"/>
  <c r="U4" s="1"/>
  <c r="T3"/>
  <c r="U3" s="1"/>
  <c r="T2"/>
  <c r="U2" s="1"/>
  <c r="T134" i="11"/>
  <c r="U134" s="1"/>
  <c r="V134" s="1"/>
  <c r="H315" i="12" s="1"/>
  <c r="T132" i="11"/>
  <c r="U132" s="1"/>
  <c r="T131"/>
  <c r="U131" s="1"/>
  <c r="T129"/>
  <c r="U129" s="1"/>
  <c r="T128"/>
  <c r="U128" s="1"/>
  <c r="T127"/>
  <c r="U127" s="1"/>
  <c r="T126"/>
  <c r="U126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M61" i="36"/>
  <c r="N61"/>
  <c r="T68" i="11"/>
  <c r="U68" s="1"/>
  <c r="T67"/>
  <c r="U67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5" s="1"/>
  <c r="T14"/>
  <c r="U14" s="1"/>
  <c r="T13"/>
  <c r="U13" s="1"/>
  <c r="T12"/>
  <c r="U12" s="1"/>
  <c r="T11"/>
  <c r="U11" s="1"/>
  <c r="T10"/>
  <c r="U10" s="1"/>
  <c r="T9"/>
  <c r="U9" s="1"/>
  <c r="T8"/>
  <c r="U8" s="1"/>
  <c r="T7"/>
  <c r="U7" s="1"/>
  <c r="T6"/>
  <c r="U6" s="1"/>
  <c r="T5"/>
  <c r="U5" s="1"/>
  <c r="T4"/>
  <c r="U4" s="1"/>
  <c r="T3"/>
  <c r="U3" s="1"/>
  <c r="T2"/>
  <c r="U2" s="1"/>
  <c r="N10" i="52"/>
  <c r="O10" s="1"/>
  <c r="P10" s="1"/>
  <c r="G12" i="51" s="1"/>
  <c r="N8" i="52"/>
  <c r="O8" s="1"/>
  <c r="N7"/>
  <c r="O7" s="1"/>
  <c r="N5"/>
  <c r="O5" s="1"/>
  <c r="N4"/>
  <c r="O4" s="1"/>
  <c r="N3"/>
  <c r="O3" s="1"/>
  <c r="N2"/>
  <c r="O2" s="1"/>
  <c r="Z30" i="49"/>
  <c r="E26" s="1"/>
  <c r="Z29"/>
  <c r="F27" s="1"/>
  <c r="Z28"/>
  <c r="D26" s="1"/>
  <c r="Z27"/>
  <c r="Z26"/>
  <c r="Z25"/>
  <c r="Z23"/>
  <c r="E19" s="1"/>
  <c r="Z22"/>
  <c r="F20" s="1"/>
  <c r="Z21"/>
  <c r="D19" s="1"/>
  <c r="Z20"/>
  <c r="Z19"/>
  <c r="Z18"/>
  <c r="Z16"/>
  <c r="E12" s="1"/>
  <c r="Z15"/>
  <c r="F13" s="1"/>
  <c r="Z14"/>
  <c r="D12" s="1"/>
  <c r="Z13"/>
  <c r="Z12"/>
  <c r="Z11"/>
  <c r="Z9"/>
  <c r="E5" s="1"/>
  <c r="Z8"/>
  <c r="F6" s="1"/>
  <c r="Z7"/>
  <c r="D5" s="1"/>
  <c r="Z6"/>
  <c r="Z5"/>
  <c r="Z4"/>
  <c r="N59" i="46"/>
  <c r="O59" s="1"/>
  <c r="P59" s="1"/>
  <c r="G125" i="45" s="1"/>
  <c r="N58" i="46"/>
  <c r="O58" s="1"/>
  <c r="P58" s="1"/>
  <c r="G109" i="45" s="1"/>
  <c r="N57" i="46"/>
  <c r="O57" s="1"/>
  <c r="P57" s="1"/>
  <c r="G93" i="45" s="1"/>
  <c r="N56" i="46"/>
  <c r="O56" s="1"/>
  <c r="P56" s="1"/>
  <c r="G77" i="45" s="1"/>
  <c r="N55" i="46"/>
  <c r="O55" s="1"/>
  <c r="P55" s="1"/>
  <c r="G59" i="45" s="1"/>
  <c r="N54" i="46"/>
  <c r="O54" s="1"/>
  <c r="P54" s="1"/>
  <c r="G43" i="45" s="1"/>
  <c r="N53" i="46"/>
  <c r="O53" s="1"/>
  <c r="P53" s="1"/>
  <c r="G27" i="45" s="1"/>
  <c r="N52" i="46"/>
  <c r="O52" s="1"/>
  <c r="P52" s="1"/>
  <c r="G11" i="45" s="1"/>
  <c r="N50" i="46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N2"/>
  <c r="O2" s="1"/>
  <c r="N26" i="48"/>
  <c r="O26" s="1"/>
  <c r="P26" s="1"/>
  <c r="F63" i="47" s="1"/>
  <c r="N25" i="48"/>
  <c r="O25" s="1"/>
  <c r="P25" s="1"/>
  <c r="F55" i="47" s="1"/>
  <c r="N24" i="48"/>
  <c r="O24" s="1"/>
  <c r="P24" s="1"/>
  <c r="F47" i="47" s="1"/>
  <c r="N23" i="48"/>
  <c r="O23" s="1"/>
  <c r="P23" s="1"/>
  <c r="F39" i="47" s="1"/>
  <c r="N22" i="48"/>
  <c r="O22" s="1"/>
  <c r="P22" s="1"/>
  <c r="F31" i="47" s="1"/>
  <c r="N21" i="48"/>
  <c r="O21" s="1"/>
  <c r="P21" s="1"/>
  <c r="F23" i="47" s="1"/>
  <c r="N20" i="48"/>
  <c r="O20" s="1"/>
  <c r="P20" s="1"/>
  <c r="F15" i="47" s="1"/>
  <c r="N19" i="48"/>
  <c r="O19" s="1"/>
  <c r="P19" s="1"/>
  <c r="F7" i="47" s="1"/>
  <c r="N17" i="48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N2"/>
  <c r="O2" s="1"/>
  <c r="N244" i="36"/>
  <c r="O244" s="1"/>
  <c r="P244" s="1"/>
  <c r="G513" i="37" s="1"/>
  <c r="N243" i="36"/>
  <c r="O243" s="1"/>
  <c r="P243" s="1"/>
  <c r="G481" i="37" s="1"/>
  <c r="N242" i="36"/>
  <c r="O242" s="1"/>
  <c r="P242" s="1"/>
  <c r="G447" i="37" s="1"/>
  <c r="N241" i="36"/>
  <c r="O241" s="1"/>
  <c r="P241" s="1"/>
  <c r="G415" i="37" s="1"/>
  <c r="N240" i="36"/>
  <c r="O240" s="1"/>
  <c r="P240" s="1"/>
  <c r="G381" i="37" s="1"/>
  <c r="N239" i="36"/>
  <c r="O239" s="1"/>
  <c r="P239" s="1"/>
  <c r="G349" i="37" s="1"/>
  <c r="N238" i="36"/>
  <c r="O238" s="1"/>
  <c r="P238" s="1"/>
  <c r="G315" i="37" s="1"/>
  <c r="N237" i="36"/>
  <c r="O237" s="1"/>
  <c r="P237" s="1"/>
  <c r="G283" i="37" s="1"/>
  <c r="N236" i="36"/>
  <c r="O236" s="1"/>
  <c r="P236" s="1"/>
  <c r="G249" i="37" s="1"/>
  <c r="N235" i="36"/>
  <c r="O235" s="1"/>
  <c r="P235" s="1"/>
  <c r="G217" i="37" s="1"/>
  <c r="N234" i="36"/>
  <c r="O234" s="1"/>
  <c r="P234" s="1"/>
  <c r="G183" i="37" s="1"/>
  <c r="N233" i="36"/>
  <c r="O233" s="1"/>
  <c r="P233" s="1"/>
  <c r="G151" i="37" s="1"/>
  <c r="N232" i="36"/>
  <c r="O232" s="1"/>
  <c r="P232" s="1"/>
  <c r="G117" i="37" s="1"/>
  <c r="N231" i="36"/>
  <c r="O231" s="1"/>
  <c r="P231" s="1"/>
  <c r="G85" i="37" s="1"/>
  <c r="N230" i="36"/>
  <c r="O230" s="1"/>
  <c r="P230" s="1"/>
  <c r="G51" i="37" s="1"/>
  <c r="N229" i="36"/>
  <c r="O229" s="1"/>
  <c r="P229" s="1"/>
  <c r="G19" i="37" s="1"/>
  <c r="N227" i="36"/>
  <c r="O227" s="1"/>
  <c r="N226"/>
  <c r="O226" s="1"/>
  <c r="N225"/>
  <c r="O225" s="1"/>
  <c r="N224"/>
  <c r="O224" s="1"/>
  <c r="N223"/>
  <c r="O223" s="1"/>
  <c r="N222"/>
  <c r="O222" s="1"/>
  <c r="N221"/>
  <c r="O221" s="1"/>
  <c r="N220"/>
  <c r="O220" s="1"/>
  <c r="N219"/>
  <c r="O219" s="1"/>
  <c r="N218"/>
  <c r="O218" s="1"/>
  <c r="N217"/>
  <c r="O217" s="1"/>
  <c r="N216"/>
  <c r="O216" s="1"/>
  <c r="N215"/>
  <c r="O215" s="1"/>
  <c r="N214"/>
  <c r="O214" s="1"/>
  <c r="N213"/>
  <c r="O213" s="1"/>
  <c r="N212"/>
  <c r="O212" s="1"/>
  <c r="N211"/>
  <c r="O211" s="1"/>
  <c r="N210"/>
  <c r="O210" s="1"/>
  <c r="N209"/>
  <c r="O209" s="1"/>
  <c r="N208"/>
  <c r="O208" s="1"/>
  <c r="N207"/>
  <c r="O207" s="1"/>
  <c r="N206"/>
  <c r="O206" s="1"/>
  <c r="N205"/>
  <c r="O205" s="1"/>
  <c r="N204"/>
  <c r="O204" s="1"/>
  <c r="N203"/>
  <c r="O203" s="1"/>
  <c r="N202"/>
  <c r="O202" s="1"/>
  <c r="N201"/>
  <c r="O201" s="1"/>
  <c r="N200"/>
  <c r="O200" s="1"/>
  <c r="N199"/>
  <c r="O199" s="1"/>
  <c r="N198"/>
  <c r="O198" s="1"/>
  <c r="N197"/>
  <c r="O197" s="1"/>
  <c r="N196"/>
  <c r="O196" s="1"/>
  <c r="N194"/>
  <c r="O194" s="1"/>
  <c r="N193"/>
  <c r="O193" s="1"/>
  <c r="N192"/>
  <c r="O192" s="1"/>
  <c r="N191"/>
  <c r="O191" s="1"/>
  <c r="N190"/>
  <c r="O190" s="1"/>
  <c r="N189"/>
  <c r="O189" s="1"/>
  <c r="N188"/>
  <c r="O188" s="1"/>
  <c r="N187"/>
  <c r="O187" s="1"/>
  <c r="N186"/>
  <c r="O186" s="1"/>
  <c r="N185"/>
  <c r="O185" s="1"/>
  <c r="N184"/>
  <c r="O184" s="1"/>
  <c r="N183"/>
  <c r="O183" s="1"/>
  <c r="N182"/>
  <c r="O182" s="1"/>
  <c r="N181"/>
  <c r="O181" s="1"/>
  <c r="N180"/>
  <c r="O180" s="1"/>
  <c r="N179"/>
  <c r="O179" s="1"/>
  <c r="N178"/>
  <c r="O178" s="1"/>
  <c r="N177"/>
  <c r="O177" s="1"/>
  <c r="N176"/>
  <c r="O176" s="1"/>
  <c r="N175"/>
  <c r="O175" s="1"/>
  <c r="N174"/>
  <c r="O174" s="1"/>
  <c r="N173"/>
  <c r="O173" s="1"/>
  <c r="N172"/>
  <c r="O172" s="1"/>
  <c r="N171"/>
  <c r="O171" s="1"/>
  <c r="N170"/>
  <c r="O170" s="1"/>
  <c r="N169"/>
  <c r="O169" s="1"/>
  <c r="N168"/>
  <c r="O168" s="1"/>
  <c r="N167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O158" s="1"/>
  <c r="N157"/>
  <c r="O157" s="1"/>
  <c r="N156"/>
  <c r="O156" s="1"/>
  <c r="N155"/>
  <c r="O155" s="1"/>
  <c r="N154"/>
  <c r="O154" s="1"/>
  <c r="N153"/>
  <c r="O153" s="1"/>
  <c r="N152"/>
  <c r="O152" s="1"/>
  <c r="N151"/>
  <c r="O151" s="1"/>
  <c r="N150"/>
  <c r="O150" s="1"/>
  <c r="N149"/>
  <c r="O149" s="1"/>
  <c r="N148"/>
  <c r="O148" s="1"/>
  <c r="N147"/>
  <c r="O147" s="1"/>
  <c r="N146"/>
  <c r="O146" s="1"/>
  <c r="N145"/>
  <c r="O145" s="1"/>
  <c r="N144"/>
  <c r="O144" s="1"/>
  <c r="N143"/>
  <c r="O143" s="1"/>
  <c r="N142"/>
  <c r="O142" s="1"/>
  <c r="N141"/>
  <c r="O141" s="1"/>
  <c r="N140"/>
  <c r="O140" s="1"/>
  <c r="N139"/>
  <c r="O139" s="1"/>
  <c r="N138"/>
  <c r="O138" s="1"/>
  <c r="N137"/>
  <c r="O137" s="1"/>
  <c r="N136"/>
  <c r="O136" s="1"/>
  <c r="N135"/>
  <c r="O135" s="1"/>
  <c r="N134"/>
  <c r="O134" s="1"/>
  <c r="N133"/>
  <c r="O133" s="1"/>
  <c r="N132"/>
  <c r="O132" s="1"/>
  <c r="N131"/>
  <c r="O131" s="1"/>
  <c r="N129"/>
  <c r="O129" s="1"/>
  <c r="N128"/>
  <c r="O128" s="1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N2"/>
  <c r="O2" s="1"/>
  <c r="N124" i="44"/>
  <c r="O124" s="1"/>
  <c r="P124" s="1"/>
  <c r="G249" i="43" s="1"/>
  <c r="N123" i="44"/>
  <c r="O123" s="1"/>
  <c r="P123" s="1"/>
  <c r="G217" i="43" s="1"/>
  <c r="N122" i="44"/>
  <c r="O122" s="1"/>
  <c r="P122" s="1"/>
  <c r="G183" i="43" s="1"/>
  <c r="N121" i="44"/>
  <c r="O121" s="1"/>
  <c r="P121" s="1"/>
  <c r="G151" i="43" s="1"/>
  <c r="N120" i="44"/>
  <c r="O120" s="1"/>
  <c r="P120" s="1"/>
  <c r="G117" i="43" s="1"/>
  <c r="N119" i="44"/>
  <c r="O119" s="1"/>
  <c r="P119" s="1"/>
  <c r="G85" i="43" s="1"/>
  <c r="N118" i="44"/>
  <c r="O118" s="1"/>
  <c r="P118" s="1"/>
  <c r="G51" i="43" s="1"/>
  <c r="N117" i="44"/>
  <c r="O117" s="1"/>
  <c r="P117" s="1"/>
  <c r="G19" i="43" s="1"/>
  <c r="N115" i="44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N3"/>
  <c r="O3" s="1"/>
  <c r="N2"/>
  <c r="O2" s="1"/>
  <c r="M64" i="11" l="1"/>
  <c r="F18" i="58"/>
  <c r="L33" i="11"/>
  <c r="L19"/>
  <c r="L65"/>
  <c r="G7" i="58"/>
  <c r="M50" i="11"/>
  <c r="M6" i="58"/>
  <c r="F28" i="11"/>
  <c r="M54"/>
  <c r="M34"/>
  <c r="L53"/>
  <c r="L49"/>
  <c r="L23"/>
  <c r="G65"/>
  <c r="L51"/>
  <c r="L61"/>
  <c r="L59"/>
  <c r="L41"/>
  <c r="M58"/>
  <c r="L31"/>
  <c r="F64"/>
  <c r="M56"/>
  <c r="M60"/>
  <c r="M24" i="58"/>
  <c r="L63" i="11"/>
  <c r="F14" i="58"/>
  <c r="F32" i="11"/>
  <c r="L45"/>
  <c r="F12" i="58"/>
  <c r="M62" i="11"/>
  <c r="M52"/>
  <c r="L39"/>
  <c r="F56"/>
  <c r="L11"/>
  <c r="L11" i="41" s="1"/>
  <c r="F54" i="11"/>
  <c r="G24" i="58"/>
  <c r="F52" i="11"/>
  <c r="F40"/>
  <c r="G28" i="58"/>
  <c r="L7" i="11"/>
  <c r="L7" i="41" s="1"/>
  <c r="G17" i="58"/>
  <c r="F58" i="11"/>
  <c r="F50"/>
  <c r="L35"/>
  <c r="F60"/>
  <c r="F62"/>
  <c r="L9"/>
  <c r="L9" i="41" s="1"/>
  <c r="G33" i="58"/>
  <c r="L47" i="11"/>
  <c r="F38"/>
  <c r="M42"/>
  <c r="G5" i="58"/>
  <c r="L37" i="11"/>
  <c r="L5"/>
  <c r="L5" i="41" s="1"/>
  <c r="M17" i="58"/>
  <c r="G10"/>
  <c r="L43" i="11"/>
  <c r="G51"/>
  <c r="G57"/>
  <c r="G17"/>
  <c r="G49"/>
  <c r="G55"/>
  <c r="G32" i="58"/>
  <c r="L16" i="11"/>
  <c r="G63"/>
  <c r="G14"/>
  <c r="F9" i="58"/>
  <c r="L13" i="11"/>
  <c r="L13" i="41" s="1"/>
  <c r="G41" i="11"/>
  <c r="L30"/>
  <c r="K13" i="41"/>
  <c r="F9" i="11"/>
  <c r="F9" i="41" s="1"/>
  <c r="M5" i="11"/>
  <c r="M5" i="41" s="1"/>
  <c r="F6" i="58"/>
  <c r="G31"/>
  <c r="G61" i="11"/>
  <c r="G19" i="58"/>
  <c r="G53" i="11"/>
  <c r="M27" i="58"/>
  <c r="G59" i="11"/>
  <c r="F46"/>
  <c r="L22"/>
  <c r="L15"/>
  <c r="E9" i="41"/>
  <c r="H31" i="42" s="1"/>
  <c r="F24" i="11"/>
  <c r="G29" i="58"/>
  <c r="M48" i="11"/>
  <c r="M11"/>
  <c r="M11" i="41" s="1"/>
  <c r="K40" i="42" s="1"/>
  <c r="L36" i="11"/>
  <c r="L9" i="58"/>
  <c r="F20"/>
  <c r="F20" i="11"/>
  <c r="M40"/>
  <c r="M26"/>
  <c r="F21" i="58"/>
  <c r="G25"/>
  <c r="M32"/>
  <c r="M18" i="11"/>
  <c r="M22" i="58"/>
  <c r="M44" i="11"/>
  <c r="M46"/>
  <c r="M38"/>
  <c r="E5" i="41"/>
  <c r="L19" i="58"/>
  <c r="G30"/>
  <c r="F16" i="11"/>
  <c r="M7"/>
  <c r="M7" i="41" s="1"/>
  <c r="M9" i="11"/>
  <c r="M9" i="41" s="1"/>
  <c r="K31" i="42" s="1"/>
  <c r="G27" i="58"/>
  <c r="G26"/>
  <c r="L8" i="11"/>
  <c r="L8" i="41" s="1"/>
  <c r="F48" i="11"/>
  <c r="L5" i="58"/>
  <c r="K8" i="41"/>
  <c r="M4" i="58"/>
  <c r="L6" i="11"/>
  <c r="L6" i="41" s="1"/>
  <c r="M23" i="58"/>
  <c r="G13"/>
  <c r="F15"/>
  <c r="G3"/>
  <c r="A40" i="42"/>
  <c r="F37" i="11"/>
  <c r="F2" i="58"/>
  <c r="L31"/>
  <c r="K3" i="41"/>
  <c r="F12" i="11"/>
  <c r="F12" i="41" s="1"/>
  <c r="E12"/>
  <c r="F44" i="11"/>
  <c r="M3"/>
  <c r="M3" i="41" s="1"/>
  <c r="F36" i="11"/>
  <c r="M16" i="58"/>
  <c r="M26"/>
  <c r="G47" i="11"/>
  <c r="M10"/>
  <c r="M10" i="41" s="1"/>
  <c r="F42" i="11"/>
  <c r="L14" i="58"/>
  <c r="F8"/>
  <c r="L25"/>
  <c r="F16"/>
  <c r="G39" i="11"/>
  <c r="L15" i="58"/>
  <c r="M8"/>
  <c r="F5" i="11"/>
  <c r="F5" i="41" s="1"/>
  <c r="M18" i="58"/>
  <c r="A4" i="42"/>
  <c r="G45" i="11"/>
  <c r="L11" i="58"/>
  <c r="L29"/>
  <c r="F34" i="11"/>
  <c r="G11" i="58"/>
  <c r="L14" i="11"/>
  <c r="L21" i="58"/>
  <c r="K4" i="41"/>
  <c r="G35" i="11"/>
  <c r="K6" i="41"/>
  <c r="M30" i="58"/>
  <c r="L20"/>
  <c r="M28"/>
  <c r="M2"/>
  <c r="G43" i="11"/>
  <c r="M10" i="58"/>
  <c r="L13"/>
  <c r="L4" i="11"/>
  <c r="L4" i="41" s="1"/>
  <c r="F22" i="58"/>
  <c r="F13" i="11"/>
  <c r="F13" i="41" s="1"/>
  <c r="G13" i="11"/>
  <c r="G13" i="41" s="1"/>
  <c r="K2"/>
  <c r="L10" i="11"/>
  <c r="L10" i="41" s="1"/>
  <c r="L12" i="11"/>
  <c r="L12" i="41" s="1"/>
  <c r="M12" i="11"/>
  <c r="M12" i="41" s="1"/>
  <c r="G23" i="58"/>
  <c r="L2" i="11"/>
  <c r="L2" i="41" s="1"/>
  <c r="D48" i="42"/>
  <c r="K3"/>
  <c r="D30"/>
  <c r="A13"/>
  <c r="H40"/>
  <c r="K11" i="2"/>
  <c r="K3"/>
  <c r="K30" i="42"/>
  <c r="H4"/>
  <c r="D19" i="2"/>
  <c r="J8" i="49"/>
  <c r="J22"/>
  <c r="D21" i="42"/>
  <c r="H22"/>
  <c r="D39"/>
  <c r="K21"/>
  <c r="D3"/>
  <c r="J29" i="49"/>
  <c r="D27" i="2"/>
  <c r="D43"/>
  <c r="K35"/>
  <c r="A39" i="42"/>
  <c r="K39"/>
  <c r="A31"/>
  <c r="D35" i="2"/>
  <c r="A22" i="42"/>
  <c r="K27" i="2"/>
  <c r="K43"/>
  <c r="A48" i="42"/>
  <c r="K48"/>
  <c r="P2" i="44"/>
  <c r="E5" i="43" s="1"/>
  <c r="B67" i="44"/>
  <c r="P3"/>
  <c r="E9" i="43" s="1"/>
  <c r="E67" i="44"/>
  <c r="P4"/>
  <c r="E13" i="43" s="1"/>
  <c r="B68" i="44"/>
  <c r="P5"/>
  <c r="E17" i="43" s="1"/>
  <c r="E68" i="44"/>
  <c r="P6"/>
  <c r="E21" i="43" s="1"/>
  <c r="B69" i="44"/>
  <c r="P7"/>
  <c r="E25" i="43" s="1"/>
  <c r="E69" i="44"/>
  <c r="P8"/>
  <c r="E29" i="43" s="1"/>
  <c r="B70" i="44"/>
  <c r="P9"/>
  <c r="E33" i="43" s="1"/>
  <c r="E70" i="44"/>
  <c r="P10"/>
  <c r="E37" i="43" s="1"/>
  <c r="B71" i="44"/>
  <c r="P11"/>
  <c r="E41" i="43" s="1"/>
  <c r="E71" i="44"/>
  <c r="P12"/>
  <c r="E45" i="43" s="1"/>
  <c r="B72" i="44"/>
  <c r="P13"/>
  <c r="E49" i="43" s="1"/>
  <c r="E72" i="44"/>
  <c r="P14"/>
  <c r="E53" i="43" s="1"/>
  <c r="B73" i="44"/>
  <c r="P15"/>
  <c r="E57" i="43" s="1"/>
  <c r="E73" i="44"/>
  <c r="P16"/>
  <c r="E61" i="43" s="1"/>
  <c r="B74" i="44"/>
  <c r="P17"/>
  <c r="E65" i="43" s="1"/>
  <c r="E74" i="44"/>
  <c r="P18"/>
  <c r="E71" i="43" s="1"/>
  <c r="B75" i="44"/>
  <c r="P19"/>
  <c r="E75" i="43" s="1"/>
  <c r="E75" i="44"/>
  <c r="P20"/>
  <c r="E79" i="43" s="1"/>
  <c r="B76" i="44"/>
  <c r="P21"/>
  <c r="E83" i="43" s="1"/>
  <c r="E76" i="44"/>
  <c r="P22"/>
  <c r="E87" i="43" s="1"/>
  <c r="B77" i="44"/>
  <c r="P23"/>
  <c r="E91" i="43" s="1"/>
  <c r="E77" i="44"/>
  <c r="P24"/>
  <c r="E95" i="43" s="1"/>
  <c r="B78" i="44"/>
  <c r="P25"/>
  <c r="E99" i="43" s="1"/>
  <c r="E78" i="44"/>
  <c r="P26"/>
  <c r="E103" i="43" s="1"/>
  <c r="B79" i="44"/>
  <c r="P27"/>
  <c r="E107" i="43" s="1"/>
  <c r="E79" i="44"/>
  <c r="P28"/>
  <c r="E111" i="43" s="1"/>
  <c r="B80" i="44"/>
  <c r="P29"/>
  <c r="E115" i="43" s="1"/>
  <c r="E80" i="44"/>
  <c r="P30"/>
  <c r="E119" i="43" s="1"/>
  <c r="B81" i="44"/>
  <c r="P31"/>
  <c r="E123" i="43" s="1"/>
  <c r="E81" i="44"/>
  <c r="P32"/>
  <c r="E127" i="43" s="1"/>
  <c r="B82" i="44"/>
  <c r="P33"/>
  <c r="E131" i="43" s="1"/>
  <c r="E82" i="44"/>
  <c r="P34"/>
  <c r="E137" i="43" s="1"/>
  <c r="B83" i="44"/>
  <c r="P35"/>
  <c r="E141" i="43" s="1"/>
  <c r="E83" i="44"/>
  <c r="P36"/>
  <c r="E145" i="43" s="1"/>
  <c r="B84" i="44"/>
  <c r="P37"/>
  <c r="E149" i="43" s="1"/>
  <c r="E84" i="44"/>
  <c r="P38"/>
  <c r="E153" i="43" s="1"/>
  <c r="B85" i="44"/>
  <c r="P39"/>
  <c r="E157" i="43" s="1"/>
  <c r="E85" i="44"/>
  <c r="P40"/>
  <c r="E161" i="43" s="1"/>
  <c r="B86" i="44"/>
  <c r="P41"/>
  <c r="E165" i="43" s="1"/>
  <c r="E86" i="44"/>
  <c r="P42"/>
  <c r="E169" i="43" s="1"/>
  <c r="B87" i="44"/>
  <c r="P43"/>
  <c r="E173" i="43" s="1"/>
  <c r="E87" i="44"/>
  <c r="P44"/>
  <c r="E177" i="43" s="1"/>
  <c r="B88" i="44"/>
  <c r="P45"/>
  <c r="E181" i="43" s="1"/>
  <c r="E88" i="44"/>
  <c r="P46"/>
  <c r="E185" i="43" s="1"/>
  <c r="B89" i="44"/>
  <c r="P47"/>
  <c r="E189" i="43" s="1"/>
  <c r="E89" i="44"/>
  <c r="P48"/>
  <c r="E193" i="43" s="1"/>
  <c r="B90" i="44"/>
  <c r="P49"/>
  <c r="E197" i="43" s="1"/>
  <c r="E90" i="44"/>
  <c r="P50"/>
  <c r="E203" i="43" s="1"/>
  <c r="B91" i="44"/>
  <c r="P51"/>
  <c r="E207" i="43" s="1"/>
  <c r="E91" i="44"/>
  <c r="P52"/>
  <c r="E211" i="43" s="1"/>
  <c r="B92" i="44"/>
  <c r="P53"/>
  <c r="E215" i="43" s="1"/>
  <c r="E92" i="44"/>
  <c r="P54"/>
  <c r="E219" i="43" s="1"/>
  <c r="B93" i="44"/>
  <c r="P55"/>
  <c r="E223" i="43" s="1"/>
  <c r="E93" i="44"/>
  <c r="P56"/>
  <c r="E227" i="43" s="1"/>
  <c r="B94" i="44"/>
  <c r="P57"/>
  <c r="E231" i="43" s="1"/>
  <c r="E94" i="44"/>
  <c r="P58"/>
  <c r="E235" i="43" s="1"/>
  <c r="B95" i="44"/>
  <c r="P59"/>
  <c r="E239" i="43" s="1"/>
  <c r="E95" i="44"/>
  <c r="P60"/>
  <c r="E243" i="43" s="1"/>
  <c r="B96" i="44"/>
  <c r="P61"/>
  <c r="E247" i="43" s="1"/>
  <c r="E96" i="44"/>
  <c r="P62"/>
  <c r="E251" i="43" s="1"/>
  <c r="B97" i="44"/>
  <c r="P63"/>
  <c r="E255" i="43" s="1"/>
  <c r="E97" i="44"/>
  <c r="P64"/>
  <c r="E259" i="43" s="1"/>
  <c r="B98" i="44"/>
  <c r="P65"/>
  <c r="E263" i="43" s="1"/>
  <c r="E98" i="44"/>
  <c r="P67"/>
  <c r="F7" i="43" s="1"/>
  <c r="B100" i="44"/>
  <c r="P68"/>
  <c r="F15" i="43" s="1"/>
  <c r="E100" i="44"/>
  <c r="P69"/>
  <c r="F23" i="43" s="1"/>
  <c r="B101" i="44"/>
  <c r="P70"/>
  <c r="F31" i="43" s="1"/>
  <c r="E101" i="44"/>
  <c r="P71"/>
  <c r="F39" i="43" s="1"/>
  <c r="B102" i="44"/>
  <c r="P72"/>
  <c r="F47" i="43" s="1"/>
  <c r="E102" i="44"/>
  <c r="P73"/>
  <c r="F55" i="43" s="1"/>
  <c r="B103" i="44"/>
  <c r="P74"/>
  <c r="F63" i="43" s="1"/>
  <c r="E103" i="44"/>
  <c r="P75"/>
  <c r="F73" i="43" s="1"/>
  <c r="B104" i="44"/>
  <c r="P76"/>
  <c r="F81" i="43" s="1"/>
  <c r="E104" i="44"/>
  <c r="P77"/>
  <c r="F89" i="43" s="1"/>
  <c r="B105" i="44"/>
  <c r="P78"/>
  <c r="F97" i="43" s="1"/>
  <c r="E105" i="44"/>
  <c r="P79"/>
  <c r="F105" i="43" s="1"/>
  <c r="B106" i="44"/>
  <c r="P80"/>
  <c r="F113" i="43" s="1"/>
  <c r="E106" i="44"/>
  <c r="P81"/>
  <c r="F121" i="43" s="1"/>
  <c r="B107" i="44"/>
  <c r="P82"/>
  <c r="F129" i="43" s="1"/>
  <c r="E107" i="44"/>
  <c r="P83"/>
  <c r="F139" i="43" s="1"/>
  <c r="B108" i="44"/>
  <c r="P84"/>
  <c r="F147" i="43" s="1"/>
  <c r="E108" i="44"/>
  <c r="P85"/>
  <c r="F155" i="43" s="1"/>
  <c r="B109" i="44"/>
  <c r="P86"/>
  <c r="F163" i="43" s="1"/>
  <c r="E109" i="44"/>
  <c r="P87"/>
  <c r="F171" i="43" s="1"/>
  <c r="B110" i="44"/>
  <c r="P88"/>
  <c r="F179" i="43" s="1"/>
  <c r="E110" i="44"/>
  <c r="P89"/>
  <c r="F187" i="43" s="1"/>
  <c r="B111" i="44"/>
  <c r="P90"/>
  <c r="F195" i="43" s="1"/>
  <c r="E111" i="44"/>
  <c r="P91"/>
  <c r="F205" i="43" s="1"/>
  <c r="B112" i="44"/>
  <c r="P92"/>
  <c r="F213" i="43" s="1"/>
  <c r="E112" i="44"/>
  <c r="P93"/>
  <c r="F221" i="43" s="1"/>
  <c r="B113" i="44"/>
  <c r="P94"/>
  <c r="F229" i="43" s="1"/>
  <c r="E113" i="44"/>
  <c r="P95"/>
  <c r="F237" i="43" s="1"/>
  <c r="B114" i="44"/>
  <c r="P96"/>
  <c r="F245" i="43" s="1"/>
  <c r="E114" i="44"/>
  <c r="P97"/>
  <c r="F253" i="43" s="1"/>
  <c r="B115" i="44"/>
  <c r="P98"/>
  <c r="F261" i="43" s="1"/>
  <c r="E115" i="44"/>
  <c r="P100"/>
  <c r="G11" i="43" s="1"/>
  <c r="B117" i="44"/>
  <c r="P101"/>
  <c r="G27" i="43" s="1"/>
  <c r="E117" i="44"/>
  <c r="P102"/>
  <c r="G43" i="43" s="1"/>
  <c r="B118" i="44"/>
  <c r="P103"/>
  <c r="G59" i="43" s="1"/>
  <c r="E118" i="44"/>
  <c r="P104"/>
  <c r="G77" i="43" s="1"/>
  <c r="B119" i="44"/>
  <c r="P105"/>
  <c r="G93" i="43" s="1"/>
  <c r="E119" i="44"/>
  <c r="P106"/>
  <c r="G109" i="43" s="1"/>
  <c r="B120" i="44"/>
  <c r="P107"/>
  <c r="G125" i="43" s="1"/>
  <c r="E120" i="44"/>
  <c r="P108"/>
  <c r="G143" i="43" s="1"/>
  <c r="B121" i="44"/>
  <c r="P109"/>
  <c r="G159" i="43" s="1"/>
  <c r="E121" i="44"/>
  <c r="P110"/>
  <c r="G175" i="43" s="1"/>
  <c r="B122" i="44"/>
  <c r="P111"/>
  <c r="G191" i="43" s="1"/>
  <c r="E122" i="44"/>
  <c r="P112"/>
  <c r="G209" i="43" s="1"/>
  <c r="B123" i="44"/>
  <c r="P113"/>
  <c r="G225" i="43" s="1"/>
  <c r="E123" i="44"/>
  <c r="P114"/>
  <c r="G241" i="43" s="1"/>
  <c r="B124" i="44"/>
  <c r="P115"/>
  <c r="G257" i="43" s="1"/>
  <c r="E124" i="44"/>
  <c r="P2" i="36"/>
  <c r="E5" i="37" s="1"/>
  <c r="B131" i="36"/>
  <c r="P3"/>
  <c r="E9" i="37" s="1"/>
  <c r="E131" i="36"/>
  <c r="P4"/>
  <c r="E13" i="37" s="1"/>
  <c r="B132" i="36"/>
  <c r="P5"/>
  <c r="E17" i="37" s="1"/>
  <c r="E132" i="36"/>
  <c r="P6"/>
  <c r="E21" i="37" s="1"/>
  <c r="B133" i="36"/>
  <c r="P7"/>
  <c r="E25" i="37" s="1"/>
  <c r="E133" i="36"/>
  <c r="P8"/>
  <c r="E29" i="37" s="1"/>
  <c r="B134" i="36"/>
  <c r="P9"/>
  <c r="E33" i="37" s="1"/>
  <c r="E134" i="36"/>
  <c r="P10"/>
  <c r="E37" i="37" s="1"/>
  <c r="B135" i="36"/>
  <c r="P11"/>
  <c r="E41" i="37" s="1"/>
  <c r="E135" i="36"/>
  <c r="P12"/>
  <c r="E45" i="37" s="1"/>
  <c r="B136" i="36"/>
  <c r="P13"/>
  <c r="E49" i="37" s="1"/>
  <c r="E136" i="36"/>
  <c r="P14"/>
  <c r="E53" i="37" s="1"/>
  <c r="B137" i="36"/>
  <c r="P15"/>
  <c r="E57" i="37" s="1"/>
  <c r="E137" i="36"/>
  <c r="P16"/>
  <c r="E61" i="37" s="1"/>
  <c r="B138" i="36"/>
  <c r="P17"/>
  <c r="E65" i="37" s="1"/>
  <c r="E138" i="36"/>
  <c r="P18"/>
  <c r="E71" i="37" s="1"/>
  <c r="B139" i="36"/>
  <c r="P19"/>
  <c r="E75" i="37" s="1"/>
  <c r="E139" i="36"/>
  <c r="P20"/>
  <c r="E79" i="37" s="1"/>
  <c r="B140" i="36"/>
  <c r="P21"/>
  <c r="E83" i="37" s="1"/>
  <c r="E140" i="36"/>
  <c r="P22"/>
  <c r="E87" i="37" s="1"/>
  <c r="B141" i="36"/>
  <c r="P23"/>
  <c r="E91" i="37" s="1"/>
  <c r="E141" i="36"/>
  <c r="P24"/>
  <c r="E95" i="37" s="1"/>
  <c r="B142" i="36"/>
  <c r="P25"/>
  <c r="E99" i="37" s="1"/>
  <c r="E142" i="36"/>
  <c r="P26"/>
  <c r="E103" i="37" s="1"/>
  <c r="B143" i="36"/>
  <c r="P27"/>
  <c r="E107" i="37" s="1"/>
  <c r="E143" i="36"/>
  <c r="P28"/>
  <c r="E111" i="37" s="1"/>
  <c r="B144" i="36"/>
  <c r="P29"/>
  <c r="E115" i="37" s="1"/>
  <c r="E144" i="36"/>
  <c r="P30"/>
  <c r="E119" i="37" s="1"/>
  <c r="B145" i="36"/>
  <c r="P31"/>
  <c r="E123" i="37" s="1"/>
  <c r="E145" i="36"/>
  <c r="P32"/>
  <c r="E127" i="37" s="1"/>
  <c r="B146" i="36"/>
  <c r="P33"/>
  <c r="E131" i="37" s="1"/>
  <c r="E146" i="36"/>
  <c r="P34"/>
  <c r="E137" i="37" s="1"/>
  <c r="B147" i="36"/>
  <c r="P35"/>
  <c r="E141" i="37" s="1"/>
  <c r="E147" i="36"/>
  <c r="P36"/>
  <c r="E145" i="37" s="1"/>
  <c r="B148" i="36"/>
  <c r="P37"/>
  <c r="E149" i="37" s="1"/>
  <c r="E148" i="36"/>
  <c r="P38"/>
  <c r="E153" i="37" s="1"/>
  <c r="B149" i="36"/>
  <c r="P39"/>
  <c r="E157" i="37" s="1"/>
  <c r="E149" i="36"/>
  <c r="P40"/>
  <c r="E161" i="37" s="1"/>
  <c r="B150" i="36"/>
  <c r="P41"/>
  <c r="E165" i="37" s="1"/>
  <c r="E150" i="36"/>
  <c r="P42"/>
  <c r="E169" i="37" s="1"/>
  <c r="B151" i="36"/>
  <c r="P43"/>
  <c r="E173" i="37" s="1"/>
  <c r="E151" i="36"/>
  <c r="P44"/>
  <c r="E177" i="37" s="1"/>
  <c r="B152" i="36"/>
  <c r="P45"/>
  <c r="E181" i="37" s="1"/>
  <c r="E152" i="36"/>
  <c r="P46"/>
  <c r="E185" i="37" s="1"/>
  <c r="B153" i="36"/>
  <c r="P47"/>
  <c r="E189" i="37" s="1"/>
  <c r="E153" i="36"/>
  <c r="P48"/>
  <c r="E193" i="37" s="1"/>
  <c r="B154" i="36"/>
  <c r="P49"/>
  <c r="E197" i="37" s="1"/>
  <c r="E154" i="36"/>
  <c r="P50"/>
  <c r="E203" i="37" s="1"/>
  <c r="B155" i="36"/>
  <c r="P51"/>
  <c r="E207" i="37" s="1"/>
  <c r="E155" i="36"/>
  <c r="P52"/>
  <c r="E211" i="37" s="1"/>
  <c r="B156" i="36"/>
  <c r="P53"/>
  <c r="E215" i="37" s="1"/>
  <c r="E156" i="36"/>
  <c r="P54"/>
  <c r="E219" i="37" s="1"/>
  <c r="B157" i="36"/>
  <c r="P55"/>
  <c r="E223" i="37" s="1"/>
  <c r="E157" i="36"/>
  <c r="P56"/>
  <c r="E227" i="37" s="1"/>
  <c r="B158" i="36"/>
  <c r="P57"/>
  <c r="E231" i="37" s="1"/>
  <c r="E158" i="36"/>
  <c r="P58"/>
  <c r="E235" i="37" s="1"/>
  <c r="B159" i="36"/>
  <c r="P59"/>
  <c r="E239" i="37" s="1"/>
  <c r="E159" i="36"/>
  <c r="P60"/>
  <c r="E243" i="37" s="1"/>
  <c r="B160" i="36"/>
  <c r="P62"/>
  <c r="E251" i="37" s="1"/>
  <c r="B161" i="36"/>
  <c r="P63"/>
  <c r="E255" i="37" s="1"/>
  <c r="E161" i="36"/>
  <c r="P64"/>
  <c r="E259" i="37" s="1"/>
  <c r="B162" i="36"/>
  <c r="P65"/>
  <c r="E263" i="37" s="1"/>
  <c r="E162" i="36"/>
  <c r="P66"/>
  <c r="E269" i="37" s="1"/>
  <c r="B163" i="36"/>
  <c r="P67"/>
  <c r="E273" i="37" s="1"/>
  <c r="E163" i="36"/>
  <c r="P68"/>
  <c r="E277" i="37" s="1"/>
  <c r="B164" i="36"/>
  <c r="P69"/>
  <c r="E281" i="37" s="1"/>
  <c r="E164" i="36"/>
  <c r="P70"/>
  <c r="E285" i="37" s="1"/>
  <c r="B165" i="36"/>
  <c r="P71"/>
  <c r="E289" i="37" s="1"/>
  <c r="E165" i="36"/>
  <c r="P72"/>
  <c r="E293" i="37" s="1"/>
  <c r="B166" i="36"/>
  <c r="P73"/>
  <c r="E297" i="37" s="1"/>
  <c r="E166" i="36"/>
  <c r="P74"/>
  <c r="E301" i="37" s="1"/>
  <c r="B167" i="36"/>
  <c r="P75"/>
  <c r="E305" i="37" s="1"/>
  <c r="E167" i="36"/>
  <c r="P76"/>
  <c r="E309" i="37" s="1"/>
  <c r="B168" i="36"/>
  <c r="P77"/>
  <c r="E313" i="37" s="1"/>
  <c r="E168" i="36"/>
  <c r="P78"/>
  <c r="E317" i="37" s="1"/>
  <c r="B169" i="36"/>
  <c r="P79"/>
  <c r="E321" i="37" s="1"/>
  <c r="E169" i="36"/>
  <c r="P80"/>
  <c r="E325" i="37" s="1"/>
  <c r="B170" i="36"/>
  <c r="P81"/>
  <c r="E329" i="37" s="1"/>
  <c r="E170" i="36"/>
  <c r="P82"/>
  <c r="E335" i="37" s="1"/>
  <c r="B171" i="36"/>
  <c r="P83"/>
  <c r="E339" i="37" s="1"/>
  <c r="E171" i="36"/>
  <c r="P84"/>
  <c r="E343" i="37" s="1"/>
  <c r="B172" i="36"/>
  <c r="P85"/>
  <c r="E347" i="37" s="1"/>
  <c r="E172" i="36"/>
  <c r="P86"/>
  <c r="E351" i="37" s="1"/>
  <c r="B173" i="36"/>
  <c r="P87"/>
  <c r="E355" i="37" s="1"/>
  <c r="E173" i="36"/>
  <c r="P88"/>
  <c r="E359" i="37" s="1"/>
  <c r="B174" i="36"/>
  <c r="P89"/>
  <c r="E363" i="37" s="1"/>
  <c r="E174" i="36"/>
  <c r="P90"/>
  <c r="E367" i="37" s="1"/>
  <c r="B175" i="36"/>
  <c r="P91"/>
  <c r="E371" i="37" s="1"/>
  <c r="E175" i="36"/>
  <c r="P92"/>
  <c r="E375" i="37" s="1"/>
  <c r="B176" i="36"/>
  <c r="P93"/>
  <c r="E379" i="37" s="1"/>
  <c r="E176" i="36"/>
  <c r="P94"/>
  <c r="E383" i="37" s="1"/>
  <c r="B177" i="36"/>
  <c r="P95"/>
  <c r="E387" i="37" s="1"/>
  <c r="E177" i="36"/>
  <c r="P96"/>
  <c r="E391" i="37" s="1"/>
  <c r="B178" i="36"/>
  <c r="P97"/>
  <c r="E395" i="37" s="1"/>
  <c r="E178" i="36"/>
  <c r="P98"/>
  <c r="E401" i="37" s="1"/>
  <c r="B179" i="36"/>
  <c r="P99"/>
  <c r="E405" i="37" s="1"/>
  <c r="E179" i="36"/>
  <c r="P100"/>
  <c r="E409" i="37" s="1"/>
  <c r="B180" i="36"/>
  <c r="P101"/>
  <c r="E413" i="37" s="1"/>
  <c r="E180" i="36"/>
  <c r="P102"/>
  <c r="E417" i="37" s="1"/>
  <c r="B181" i="36"/>
  <c r="P103"/>
  <c r="E421" i="37" s="1"/>
  <c r="E181" i="36"/>
  <c r="P104"/>
  <c r="E425" i="37" s="1"/>
  <c r="B182" i="36"/>
  <c r="P105"/>
  <c r="E429" i="37" s="1"/>
  <c r="E182" i="36"/>
  <c r="P106"/>
  <c r="E433" i="37" s="1"/>
  <c r="B183" i="36"/>
  <c r="P107"/>
  <c r="E437" i="37" s="1"/>
  <c r="E183" i="36"/>
  <c r="P108"/>
  <c r="E441" i="37" s="1"/>
  <c r="B184" i="36"/>
  <c r="P109"/>
  <c r="E445" i="37" s="1"/>
  <c r="E184" i="36"/>
  <c r="P110"/>
  <c r="E449" i="37" s="1"/>
  <c r="B185" i="36"/>
  <c r="P111"/>
  <c r="E453" i="37" s="1"/>
  <c r="E185" i="36"/>
  <c r="P112"/>
  <c r="E457" i="37" s="1"/>
  <c r="B186" i="36"/>
  <c r="P113"/>
  <c r="E461" i="37" s="1"/>
  <c r="E186" i="36"/>
  <c r="P114"/>
  <c r="E467" i="37" s="1"/>
  <c r="B187" i="36"/>
  <c r="P115"/>
  <c r="E471" i="37" s="1"/>
  <c r="E187" i="36"/>
  <c r="P116"/>
  <c r="E475" i="37" s="1"/>
  <c r="B188" i="36"/>
  <c r="P117"/>
  <c r="E479" i="37" s="1"/>
  <c r="E188" i="36"/>
  <c r="P118"/>
  <c r="E483" i="37" s="1"/>
  <c r="B189" i="36"/>
  <c r="P119"/>
  <c r="E487" i="37" s="1"/>
  <c r="E189" i="36"/>
  <c r="P120"/>
  <c r="E491" i="37" s="1"/>
  <c r="B190" i="36"/>
  <c r="P121"/>
  <c r="E495" i="37" s="1"/>
  <c r="E190" i="36"/>
  <c r="P122"/>
  <c r="E499" i="37" s="1"/>
  <c r="B191" i="36"/>
  <c r="P123"/>
  <c r="E503" i="37" s="1"/>
  <c r="E191" i="36"/>
  <c r="P124"/>
  <c r="E507" i="37" s="1"/>
  <c r="B192" i="36"/>
  <c r="P125"/>
  <c r="E511" i="37" s="1"/>
  <c r="E192" i="36"/>
  <c r="P126"/>
  <c r="E515" i="37" s="1"/>
  <c r="B193" i="36"/>
  <c r="P127"/>
  <c r="E519" i="37" s="1"/>
  <c r="E193" i="36"/>
  <c r="P128"/>
  <c r="E523" i="37" s="1"/>
  <c r="B194" i="36"/>
  <c r="P129"/>
  <c r="E527" i="37" s="1"/>
  <c r="E194" i="36"/>
  <c r="P131"/>
  <c r="F7" i="37" s="1"/>
  <c r="B196" i="36"/>
  <c r="P132"/>
  <c r="F15" i="37" s="1"/>
  <c r="E196" i="36"/>
  <c r="P133"/>
  <c r="F23" i="37" s="1"/>
  <c r="B197" i="36"/>
  <c r="P134"/>
  <c r="F31" i="37" s="1"/>
  <c r="E197" i="36"/>
  <c r="P135"/>
  <c r="F39" i="37" s="1"/>
  <c r="B198" i="36"/>
  <c r="P136"/>
  <c r="F47" i="37" s="1"/>
  <c r="E198" i="36"/>
  <c r="P137"/>
  <c r="F55" i="37" s="1"/>
  <c r="B199" i="36"/>
  <c r="P138"/>
  <c r="F63" i="37" s="1"/>
  <c r="E199" i="36"/>
  <c r="P139"/>
  <c r="F73" i="37" s="1"/>
  <c r="B200" i="36"/>
  <c r="P140"/>
  <c r="F81" i="37" s="1"/>
  <c r="E200" i="36"/>
  <c r="P141"/>
  <c r="F89" i="37" s="1"/>
  <c r="B201" i="36"/>
  <c r="P142"/>
  <c r="F97" i="37" s="1"/>
  <c r="E201" i="36"/>
  <c r="P143"/>
  <c r="F105" i="37" s="1"/>
  <c r="B202" i="36"/>
  <c r="P144"/>
  <c r="F113" i="37" s="1"/>
  <c r="E202" i="36"/>
  <c r="P145"/>
  <c r="F121" i="37" s="1"/>
  <c r="B203" i="36"/>
  <c r="P146"/>
  <c r="F129" i="37" s="1"/>
  <c r="E203" i="36"/>
  <c r="P147"/>
  <c r="F139" i="37" s="1"/>
  <c r="B204" i="36"/>
  <c r="P148"/>
  <c r="F147" i="37" s="1"/>
  <c r="E204" i="36"/>
  <c r="P149"/>
  <c r="F155" i="37" s="1"/>
  <c r="B205" i="36"/>
  <c r="P150"/>
  <c r="F163" i="37" s="1"/>
  <c r="E205" i="36"/>
  <c r="P151"/>
  <c r="F171" i="37" s="1"/>
  <c r="B206" i="36"/>
  <c r="P152"/>
  <c r="F179" i="37" s="1"/>
  <c r="E206" i="36"/>
  <c r="P153"/>
  <c r="F187" i="37" s="1"/>
  <c r="B207" i="36"/>
  <c r="P154"/>
  <c r="F195" i="37" s="1"/>
  <c r="E207" i="36"/>
  <c r="P155"/>
  <c r="F205" i="37" s="1"/>
  <c r="B208" i="36"/>
  <c r="P156"/>
  <c r="F213" i="37" s="1"/>
  <c r="E208" i="36"/>
  <c r="P157"/>
  <c r="F221" i="37" s="1"/>
  <c r="B209" i="36"/>
  <c r="P158"/>
  <c r="F229" i="37" s="1"/>
  <c r="E209" i="36"/>
  <c r="P159"/>
  <c r="F237" i="37" s="1"/>
  <c r="B210" i="36"/>
  <c r="P160"/>
  <c r="F245" i="37" s="1"/>
  <c r="E210" i="36"/>
  <c r="P161"/>
  <c r="F253" i="37" s="1"/>
  <c r="B211" i="36"/>
  <c r="P162"/>
  <c r="F261" i="37" s="1"/>
  <c r="E211" i="36"/>
  <c r="P163"/>
  <c r="F271" i="37" s="1"/>
  <c r="B212" i="36"/>
  <c r="P164"/>
  <c r="F279" i="37" s="1"/>
  <c r="E212" i="36"/>
  <c r="P165"/>
  <c r="F287" i="37" s="1"/>
  <c r="B213" i="36"/>
  <c r="P166"/>
  <c r="F295" i="37" s="1"/>
  <c r="E213" i="36"/>
  <c r="P167"/>
  <c r="F303" i="37" s="1"/>
  <c r="B214" i="36"/>
  <c r="P168"/>
  <c r="F311" i="37" s="1"/>
  <c r="E214" i="36"/>
  <c r="P169"/>
  <c r="F319" i="37" s="1"/>
  <c r="B215" i="36"/>
  <c r="P170"/>
  <c r="F327" i="37" s="1"/>
  <c r="E215" i="36"/>
  <c r="P171"/>
  <c r="F337" i="37" s="1"/>
  <c r="B216" i="36"/>
  <c r="P172"/>
  <c r="F345" i="37" s="1"/>
  <c r="E216" i="36"/>
  <c r="P173"/>
  <c r="F353" i="37" s="1"/>
  <c r="B217" i="36"/>
  <c r="P174"/>
  <c r="F361" i="37" s="1"/>
  <c r="E217" i="36"/>
  <c r="P175"/>
  <c r="F369" i="37" s="1"/>
  <c r="B218" i="36"/>
  <c r="P176"/>
  <c r="F377" i="37" s="1"/>
  <c r="E218" i="36"/>
  <c r="P177"/>
  <c r="F385" i="37" s="1"/>
  <c r="B219" i="36"/>
  <c r="P178"/>
  <c r="F393" i="37" s="1"/>
  <c r="E219" i="36"/>
  <c r="P179"/>
  <c r="F403" i="37" s="1"/>
  <c r="B220" i="36"/>
  <c r="P180"/>
  <c r="F411" i="37" s="1"/>
  <c r="E220" i="36"/>
  <c r="P181"/>
  <c r="F419" i="37" s="1"/>
  <c r="B221" i="36"/>
  <c r="P182"/>
  <c r="F427" i="37" s="1"/>
  <c r="E221" i="36"/>
  <c r="P183"/>
  <c r="F435" i="37" s="1"/>
  <c r="B222" i="36"/>
  <c r="P184"/>
  <c r="F443" i="37" s="1"/>
  <c r="E222" i="36"/>
  <c r="P185"/>
  <c r="F451" i="37" s="1"/>
  <c r="B223" i="36"/>
  <c r="P186"/>
  <c r="F459" i="37" s="1"/>
  <c r="E223" i="36"/>
  <c r="P187"/>
  <c r="F469" i="37" s="1"/>
  <c r="B224" i="36"/>
  <c r="P188"/>
  <c r="F477" i="37" s="1"/>
  <c r="E224" i="36"/>
  <c r="P189"/>
  <c r="F485" i="37" s="1"/>
  <c r="B225" i="36"/>
  <c r="P190"/>
  <c r="F493" i="37" s="1"/>
  <c r="E225" i="36"/>
  <c r="P191"/>
  <c r="F501" i="37" s="1"/>
  <c r="B226" i="36"/>
  <c r="P192"/>
  <c r="F509" i="37" s="1"/>
  <c r="E226" i="36"/>
  <c r="P193"/>
  <c r="F517" i="37" s="1"/>
  <c r="B227" i="36"/>
  <c r="P194"/>
  <c r="F525" i="37" s="1"/>
  <c r="E227" i="36"/>
  <c r="P196"/>
  <c r="G11" i="37" s="1"/>
  <c r="B229" i="36"/>
  <c r="P197"/>
  <c r="G27" i="37" s="1"/>
  <c r="E229" i="36"/>
  <c r="P198"/>
  <c r="G43" i="37" s="1"/>
  <c r="B230" i="36"/>
  <c r="P199"/>
  <c r="G59" i="37" s="1"/>
  <c r="E230" i="36"/>
  <c r="P200"/>
  <c r="G77" i="37" s="1"/>
  <c r="B231" i="36"/>
  <c r="P201"/>
  <c r="G93" i="37" s="1"/>
  <c r="E231" i="36"/>
  <c r="P202"/>
  <c r="G109" i="37" s="1"/>
  <c r="B232" i="36"/>
  <c r="P203"/>
  <c r="G125" i="37" s="1"/>
  <c r="E232" i="36"/>
  <c r="P204"/>
  <c r="G143" i="37" s="1"/>
  <c r="B233" i="36"/>
  <c r="P205"/>
  <c r="G159" i="37" s="1"/>
  <c r="E233" i="36"/>
  <c r="P206"/>
  <c r="G175" i="37" s="1"/>
  <c r="B234" i="36"/>
  <c r="P207"/>
  <c r="G191" i="37" s="1"/>
  <c r="E234" i="36"/>
  <c r="P208"/>
  <c r="G209" i="37" s="1"/>
  <c r="B235" i="36"/>
  <c r="P209"/>
  <c r="G225" i="37" s="1"/>
  <c r="E235" i="36"/>
  <c r="P210"/>
  <c r="G241" i="37" s="1"/>
  <c r="B236" i="36"/>
  <c r="P211"/>
  <c r="G257" i="37" s="1"/>
  <c r="E236" i="36"/>
  <c r="P212"/>
  <c r="G275" i="37" s="1"/>
  <c r="B237" i="36"/>
  <c r="P213"/>
  <c r="G291" i="37" s="1"/>
  <c r="E237" i="36"/>
  <c r="P214"/>
  <c r="G307" i="37" s="1"/>
  <c r="B238" i="36"/>
  <c r="P215"/>
  <c r="G323" i="37" s="1"/>
  <c r="E238" i="36"/>
  <c r="P216"/>
  <c r="G341" i="37" s="1"/>
  <c r="B239" i="36"/>
  <c r="P217"/>
  <c r="G357" i="37" s="1"/>
  <c r="E239" i="36"/>
  <c r="P218"/>
  <c r="G373" i="37" s="1"/>
  <c r="B240" i="36"/>
  <c r="P219"/>
  <c r="G389" i="37" s="1"/>
  <c r="E240" i="36"/>
  <c r="P220"/>
  <c r="G407" i="37" s="1"/>
  <c r="B241" i="36"/>
  <c r="P221"/>
  <c r="G423" i="37" s="1"/>
  <c r="E241" i="36"/>
  <c r="P222"/>
  <c r="G439" i="37" s="1"/>
  <c r="B242" i="36"/>
  <c r="P223"/>
  <c r="G455" i="37" s="1"/>
  <c r="E242" i="36"/>
  <c r="P224"/>
  <c r="G473" i="37" s="1"/>
  <c r="B243" i="36"/>
  <c r="P225"/>
  <c r="G489" i="37" s="1"/>
  <c r="E243" i="36"/>
  <c r="P226"/>
  <c r="G505" i="37" s="1"/>
  <c r="B244" i="36"/>
  <c r="P227"/>
  <c r="G521" i="37" s="1"/>
  <c r="E244" i="36"/>
  <c r="P2" i="48"/>
  <c r="E5" i="47" s="1"/>
  <c r="B19" i="48"/>
  <c r="P3"/>
  <c r="E9" i="47" s="1"/>
  <c r="E19" i="48"/>
  <c r="P4"/>
  <c r="E13" i="47" s="1"/>
  <c r="B20" i="48"/>
  <c r="P5"/>
  <c r="E17" i="47" s="1"/>
  <c r="E20" i="48"/>
  <c r="P6"/>
  <c r="E21" i="47" s="1"/>
  <c r="B21" i="48"/>
  <c r="P7"/>
  <c r="E25" i="47" s="1"/>
  <c r="E21" i="48"/>
  <c r="P8"/>
  <c r="E29" i="47" s="1"/>
  <c r="B22" i="48"/>
  <c r="P9"/>
  <c r="E33" i="47" s="1"/>
  <c r="E22" i="48"/>
  <c r="P10"/>
  <c r="E37" i="47" s="1"/>
  <c r="B23" i="48"/>
  <c r="P11"/>
  <c r="E41" i="47" s="1"/>
  <c r="E23" i="48"/>
  <c r="P12"/>
  <c r="E45" i="47" s="1"/>
  <c r="B24" i="48"/>
  <c r="P13"/>
  <c r="E49" i="47" s="1"/>
  <c r="E24" i="48"/>
  <c r="P14"/>
  <c r="E53" i="47" s="1"/>
  <c r="B25" i="48"/>
  <c r="P15"/>
  <c r="E57" i="47" s="1"/>
  <c r="E25" i="48"/>
  <c r="P16"/>
  <c r="E61" i="47" s="1"/>
  <c r="B26" i="48"/>
  <c r="P17"/>
  <c r="E65" i="47" s="1"/>
  <c r="E26" i="48"/>
  <c r="P2" i="46"/>
  <c r="E5" i="45" s="1"/>
  <c r="B35" i="46"/>
  <c r="P3"/>
  <c r="E9" i="45" s="1"/>
  <c r="E35" i="46"/>
  <c r="P4"/>
  <c r="E13" i="45" s="1"/>
  <c r="B36" i="46"/>
  <c r="P5"/>
  <c r="E17" i="45" s="1"/>
  <c r="E36" i="46"/>
  <c r="P6"/>
  <c r="E21" i="45" s="1"/>
  <c r="B37" i="46"/>
  <c r="P7"/>
  <c r="E25" i="45" s="1"/>
  <c r="E37" i="46"/>
  <c r="P8"/>
  <c r="E29" i="45" s="1"/>
  <c r="B38" i="46"/>
  <c r="P9"/>
  <c r="E33" i="45" s="1"/>
  <c r="E38" i="46"/>
  <c r="P10"/>
  <c r="E37" i="45" s="1"/>
  <c r="B39" i="46"/>
  <c r="P11"/>
  <c r="E41" i="45" s="1"/>
  <c r="E39" i="46"/>
  <c r="P12"/>
  <c r="E45" i="45" s="1"/>
  <c r="B40" i="46"/>
  <c r="P13"/>
  <c r="E49" i="45" s="1"/>
  <c r="E40" i="46"/>
  <c r="P14"/>
  <c r="E53" i="45" s="1"/>
  <c r="B41" i="46"/>
  <c r="P15"/>
  <c r="E57" i="45" s="1"/>
  <c r="E41" i="46"/>
  <c r="P16"/>
  <c r="E61" i="45" s="1"/>
  <c r="B42" i="46"/>
  <c r="P17"/>
  <c r="E65" i="45" s="1"/>
  <c r="E42" i="46"/>
  <c r="P18"/>
  <c r="E71" i="45" s="1"/>
  <c r="B43" i="46"/>
  <c r="P19"/>
  <c r="E75" i="45" s="1"/>
  <c r="E43" i="46"/>
  <c r="P20"/>
  <c r="E79" i="45" s="1"/>
  <c r="B44" i="46"/>
  <c r="P21"/>
  <c r="E83" i="45" s="1"/>
  <c r="E44" i="46"/>
  <c r="P22"/>
  <c r="E87" i="45" s="1"/>
  <c r="B45" i="46"/>
  <c r="P23"/>
  <c r="E91" i="45" s="1"/>
  <c r="E45" i="46"/>
  <c r="P24"/>
  <c r="E95" i="45" s="1"/>
  <c r="B46" i="46"/>
  <c r="P25"/>
  <c r="E99" i="45" s="1"/>
  <c r="E46" i="46"/>
  <c r="P26"/>
  <c r="E103" i="45" s="1"/>
  <c r="B47" i="46"/>
  <c r="P27"/>
  <c r="E107" i="45" s="1"/>
  <c r="E47" i="46"/>
  <c r="P28"/>
  <c r="E111" i="45" s="1"/>
  <c r="B48" i="46"/>
  <c r="P29"/>
  <c r="E115" i="45" s="1"/>
  <c r="E48" i="46"/>
  <c r="P30"/>
  <c r="E119" i="45" s="1"/>
  <c r="B49" i="46"/>
  <c r="P31"/>
  <c r="E123" i="45" s="1"/>
  <c r="E49" i="46"/>
  <c r="P32"/>
  <c r="E127" i="45" s="1"/>
  <c r="B50" i="46"/>
  <c r="P33"/>
  <c r="E131" i="45" s="1"/>
  <c r="E50" i="46"/>
  <c r="P35"/>
  <c r="F7" i="45" s="1"/>
  <c r="B52" i="46"/>
  <c r="P36"/>
  <c r="F15" i="45" s="1"/>
  <c r="E52" i="46"/>
  <c r="P37"/>
  <c r="F23" i="45" s="1"/>
  <c r="B53" i="46"/>
  <c r="P38"/>
  <c r="F31" i="45" s="1"/>
  <c r="E53" i="46"/>
  <c r="P39"/>
  <c r="F39" i="45" s="1"/>
  <c r="B54" i="46"/>
  <c r="P40"/>
  <c r="F47" i="45" s="1"/>
  <c r="E54" i="46"/>
  <c r="P41"/>
  <c r="F55" i="45" s="1"/>
  <c r="B55" i="46"/>
  <c r="P42"/>
  <c r="F63" i="45" s="1"/>
  <c r="E55" i="46"/>
  <c r="P43"/>
  <c r="F73" i="45" s="1"/>
  <c r="B56" i="46"/>
  <c r="P44"/>
  <c r="F81" i="45" s="1"/>
  <c r="E56" i="46"/>
  <c r="P45"/>
  <c r="F89" i="45" s="1"/>
  <c r="B57" i="46"/>
  <c r="P46"/>
  <c r="F97" i="45" s="1"/>
  <c r="E57" i="46"/>
  <c r="P47"/>
  <c r="F105" i="45" s="1"/>
  <c r="B58" i="46"/>
  <c r="P48"/>
  <c r="F113" i="45" s="1"/>
  <c r="E58" i="46"/>
  <c r="P49"/>
  <c r="F121" i="45" s="1"/>
  <c r="B59" i="46"/>
  <c r="P50"/>
  <c r="F129" i="45" s="1"/>
  <c r="E59" i="46"/>
  <c r="P2" i="52"/>
  <c r="E6" i="51" s="1"/>
  <c r="B7" i="52"/>
  <c r="P3"/>
  <c r="E10" i="51" s="1"/>
  <c r="E7" i="52"/>
  <c r="P4"/>
  <c r="E14" i="51" s="1"/>
  <c r="B8" i="52"/>
  <c r="P5"/>
  <c r="E18" i="51" s="1"/>
  <c r="E8" i="52"/>
  <c r="P7"/>
  <c r="F8" i="51" s="1"/>
  <c r="B10" i="52"/>
  <c r="P8"/>
  <c r="F16" i="51" s="1"/>
  <c r="E10" i="52"/>
  <c r="V2" i="11"/>
  <c r="E4" i="12" s="1"/>
  <c r="B67" i="11"/>
  <c r="V3"/>
  <c r="E8" i="12" s="1"/>
  <c r="H67" i="11"/>
  <c r="V4"/>
  <c r="E12" i="12" s="1"/>
  <c r="B68" i="11"/>
  <c r="V5"/>
  <c r="E16" i="12" s="1"/>
  <c r="H68" i="11"/>
  <c r="V6"/>
  <c r="E20" i="12" s="1"/>
  <c r="B69" i="11"/>
  <c r="V7"/>
  <c r="E24" i="12" s="1"/>
  <c r="H69" i="11"/>
  <c r="V8"/>
  <c r="E28" i="12" s="1"/>
  <c r="B70" i="11"/>
  <c r="V9"/>
  <c r="E32" i="12" s="1"/>
  <c r="H70" i="11"/>
  <c r="V10"/>
  <c r="E36" i="12" s="1"/>
  <c r="B71" i="11"/>
  <c r="V11"/>
  <c r="E40" i="12" s="1"/>
  <c r="H71" i="11"/>
  <c r="V12"/>
  <c r="E44" i="12" s="1"/>
  <c r="B72" i="11"/>
  <c r="V13"/>
  <c r="E48" i="12" s="1"/>
  <c r="H72" i="11"/>
  <c r="V14"/>
  <c r="E52" i="12" s="1"/>
  <c r="B73" i="11"/>
  <c r="V15"/>
  <c r="E56" i="12" s="1"/>
  <c r="H73" i="11"/>
  <c r="V16"/>
  <c r="E60" i="12" s="1"/>
  <c r="B74" i="11"/>
  <c r="V17"/>
  <c r="E64" i="12" s="1"/>
  <c r="H74" i="11"/>
  <c r="V18"/>
  <c r="E74" i="12" s="1"/>
  <c r="B75" i="11"/>
  <c r="V19"/>
  <c r="E78" i="12" s="1"/>
  <c r="H75" i="11"/>
  <c r="V20"/>
  <c r="E82" i="12" s="1"/>
  <c r="B76" i="11"/>
  <c r="V21"/>
  <c r="E86" i="12" s="1"/>
  <c r="H76" i="11"/>
  <c r="V22"/>
  <c r="E90" i="12" s="1"/>
  <c r="B77" i="11"/>
  <c r="V23"/>
  <c r="E94" i="12" s="1"/>
  <c r="H77" i="11"/>
  <c r="V24"/>
  <c r="E98" i="12" s="1"/>
  <c r="B78" i="11"/>
  <c r="V25"/>
  <c r="E102" i="12" s="1"/>
  <c r="H78" i="11"/>
  <c r="V26"/>
  <c r="E106" i="12" s="1"/>
  <c r="B79" i="11"/>
  <c r="V27"/>
  <c r="E110" i="12" s="1"/>
  <c r="H79" i="11"/>
  <c r="V28"/>
  <c r="E114" i="12" s="1"/>
  <c r="B80" i="11"/>
  <c r="V29"/>
  <c r="E118" i="12" s="1"/>
  <c r="H80" i="11"/>
  <c r="V30"/>
  <c r="E122" i="12" s="1"/>
  <c r="B81" i="11"/>
  <c r="V31"/>
  <c r="E126" i="12" s="1"/>
  <c r="H81" i="11"/>
  <c r="V32"/>
  <c r="E130" i="12" s="1"/>
  <c r="B82" i="11"/>
  <c r="V33"/>
  <c r="E134" i="12" s="1"/>
  <c r="H82" i="11"/>
  <c r="V34"/>
  <c r="E144" i="12" s="1"/>
  <c r="B83" i="11"/>
  <c r="V35"/>
  <c r="E148" i="12" s="1"/>
  <c r="H83" i="11"/>
  <c r="V36"/>
  <c r="E152" i="12" s="1"/>
  <c r="B84" i="11"/>
  <c r="V37"/>
  <c r="E156" i="12" s="1"/>
  <c r="H84" i="11"/>
  <c r="V38"/>
  <c r="E160" i="12" s="1"/>
  <c r="B85" i="11"/>
  <c r="V39"/>
  <c r="E164" i="12" s="1"/>
  <c r="H85" i="11"/>
  <c r="V40"/>
  <c r="E168" i="12" s="1"/>
  <c r="B86" i="11"/>
  <c r="V41"/>
  <c r="E172" i="12" s="1"/>
  <c r="H86" i="11"/>
  <c r="V42"/>
  <c r="E176" i="12" s="1"/>
  <c r="B87" i="11"/>
  <c r="V43"/>
  <c r="E180" i="12" s="1"/>
  <c r="H87" i="11"/>
  <c r="V44"/>
  <c r="E184" i="12" s="1"/>
  <c r="B88" i="11"/>
  <c r="V45"/>
  <c r="E188" i="12" s="1"/>
  <c r="H88" i="11"/>
  <c r="V46"/>
  <c r="E192" i="12" s="1"/>
  <c r="B89" i="11"/>
  <c r="V47"/>
  <c r="E196" i="12" s="1"/>
  <c r="H89" i="11"/>
  <c r="V48"/>
  <c r="E200" i="12" s="1"/>
  <c r="B90" i="11"/>
  <c r="V49"/>
  <c r="E204" i="12" s="1"/>
  <c r="H90" i="11"/>
  <c r="V50"/>
  <c r="E214" i="12" s="1"/>
  <c r="B91" i="11"/>
  <c r="V51"/>
  <c r="E218" i="12" s="1"/>
  <c r="H91" i="11"/>
  <c r="V52"/>
  <c r="E222" i="12" s="1"/>
  <c r="B92" i="11"/>
  <c r="V53"/>
  <c r="E226" i="12" s="1"/>
  <c r="H92" i="11"/>
  <c r="V54"/>
  <c r="E230" i="12" s="1"/>
  <c r="B93" i="11"/>
  <c r="V55"/>
  <c r="E234" i="12" s="1"/>
  <c r="H93" i="11"/>
  <c r="V56"/>
  <c r="E238" i="12" s="1"/>
  <c r="B94" i="11"/>
  <c r="V57"/>
  <c r="E242" i="12" s="1"/>
  <c r="H94" i="11"/>
  <c r="V58"/>
  <c r="E246" i="12" s="1"/>
  <c r="B95" i="11"/>
  <c r="V59"/>
  <c r="E250" i="12" s="1"/>
  <c r="H95" i="11"/>
  <c r="V60"/>
  <c r="E254" i="12" s="1"/>
  <c r="B96" i="11"/>
  <c r="V61"/>
  <c r="E258" i="12" s="1"/>
  <c r="H96" i="11"/>
  <c r="V62"/>
  <c r="E262" i="12" s="1"/>
  <c r="B97" i="11"/>
  <c r="V63"/>
  <c r="E266" i="12" s="1"/>
  <c r="H97" i="11"/>
  <c r="V64"/>
  <c r="E270" i="12" s="1"/>
  <c r="B98" i="11"/>
  <c r="V65"/>
  <c r="E274" i="12" s="1"/>
  <c r="H98" i="11"/>
  <c r="B284" i="12"/>
  <c r="C284" s="1"/>
  <c r="V67" i="11"/>
  <c r="F6" i="12" s="1"/>
  <c r="B100" i="11"/>
  <c r="B286" i="12"/>
  <c r="C286" s="1"/>
  <c r="V68" i="11"/>
  <c r="F14" i="12" s="1"/>
  <c r="H100" i="11"/>
  <c r="B290" i="12"/>
  <c r="C290" s="1"/>
  <c r="V70" i="11"/>
  <c r="F30" i="12" s="1"/>
  <c r="H101" i="11"/>
  <c r="B292" i="12"/>
  <c r="C292" s="1"/>
  <c r="V71" i="11"/>
  <c r="F38" i="12" s="1"/>
  <c r="B102" i="11"/>
  <c r="B294" i="12"/>
  <c r="C294" s="1"/>
  <c r="V72" i="11"/>
  <c r="F46" i="12" s="1"/>
  <c r="H102" i="11"/>
  <c r="B296" i="12"/>
  <c r="C296" s="1"/>
  <c r="V73" i="11"/>
  <c r="F54" i="12" s="1"/>
  <c r="B103" i="11"/>
  <c r="B298" i="12"/>
  <c r="C298" s="1"/>
  <c r="V74" i="11"/>
  <c r="F62" i="12" s="1"/>
  <c r="H103" i="11"/>
  <c r="B300" i="12"/>
  <c r="C300" s="1"/>
  <c r="V75" i="11"/>
  <c r="F76" i="12" s="1"/>
  <c r="B104" i="11"/>
  <c r="B302" i="12"/>
  <c r="C302" s="1"/>
  <c r="V76" i="11"/>
  <c r="F84" i="12" s="1"/>
  <c r="H104" i="11"/>
  <c r="B304" i="12"/>
  <c r="C304" s="1"/>
  <c r="V77" i="11"/>
  <c r="F92" i="12" s="1"/>
  <c r="B105" i="11"/>
  <c r="B306" i="12"/>
  <c r="C306" s="1"/>
  <c r="V78" i="11"/>
  <c r="F100" i="12" s="1"/>
  <c r="H105" i="11"/>
  <c r="B308" i="12"/>
  <c r="C308" s="1"/>
  <c r="V79" i="11"/>
  <c r="F108" i="12" s="1"/>
  <c r="B106" i="11"/>
  <c r="B310" i="12"/>
  <c r="C310" s="1"/>
  <c r="V80" i="11"/>
  <c r="F116" i="12" s="1"/>
  <c r="H106" i="11"/>
  <c r="B312" i="12"/>
  <c r="C312" s="1"/>
  <c r="V81" i="11"/>
  <c r="F124" i="12" s="1"/>
  <c r="B107" i="11"/>
  <c r="B314" i="12"/>
  <c r="C314" s="1"/>
  <c r="V82" i="11"/>
  <c r="F132" i="12" s="1"/>
  <c r="H107" i="11"/>
  <c r="B316" i="12"/>
  <c r="C316" s="1"/>
  <c r="V83" i="11"/>
  <c r="F146" i="12" s="1"/>
  <c r="B108" i="11"/>
  <c r="B318" i="12"/>
  <c r="C318" s="1"/>
  <c r="V84" i="11"/>
  <c r="F154" i="12" s="1"/>
  <c r="H108" i="11"/>
  <c r="B320" i="12"/>
  <c r="C320" s="1"/>
  <c r="V85" i="11"/>
  <c r="F162" i="12" s="1"/>
  <c r="B109" i="11"/>
  <c r="B322" i="12"/>
  <c r="C322" s="1"/>
  <c r="V86" i="11"/>
  <c r="F170" i="12" s="1"/>
  <c r="H109" i="11"/>
  <c r="B324" i="12"/>
  <c r="C324" s="1"/>
  <c r="V87" i="11"/>
  <c r="F178" i="12" s="1"/>
  <c r="B110" i="11"/>
  <c r="B326" i="12"/>
  <c r="C326" s="1"/>
  <c r="V88" i="11"/>
  <c r="F186" i="12" s="1"/>
  <c r="H110" i="11"/>
  <c r="B328" i="12"/>
  <c r="C328" s="1"/>
  <c r="V89" i="11"/>
  <c r="F194" i="12" s="1"/>
  <c r="B111" i="11"/>
  <c r="B330" i="12"/>
  <c r="C330" s="1"/>
  <c r="V90" i="11"/>
  <c r="F202" i="12" s="1"/>
  <c r="H111" i="11"/>
  <c r="B332" i="12"/>
  <c r="C332" s="1"/>
  <c r="V91" i="11"/>
  <c r="F216" i="12" s="1"/>
  <c r="B112" i="11"/>
  <c r="B334" i="12"/>
  <c r="C334" s="1"/>
  <c r="V92" i="11"/>
  <c r="F224" i="12" s="1"/>
  <c r="H112" i="11"/>
  <c r="B336" i="12"/>
  <c r="C336" s="1"/>
  <c r="V93" i="11"/>
  <c r="F232" i="12" s="1"/>
  <c r="B113" i="11"/>
  <c r="B338" i="12"/>
  <c r="C338" s="1"/>
  <c r="V94" i="11"/>
  <c r="F240" i="12" s="1"/>
  <c r="H113" i="11"/>
  <c r="B340" i="12"/>
  <c r="C340" s="1"/>
  <c r="V95" i="11"/>
  <c r="F248" i="12" s="1"/>
  <c r="B114" i="11"/>
  <c r="B342" i="12"/>
  <c r="C342" s="1"/>
  <c r="V96" i="11"/>
  <c r="F256" i="12" s="1"/>
  <c r="H114" i="11"/>
  <c r="B344" i="12"/>
  <c r="C344" s="1"/>
  <c r="V97" i="11"/>
  <c r="F264" i="12" s="1"/>
  <c r="B115" i="11"/>
  <c r="B346" i="12"/>
  <c r="C346" s="1"/>
  <c r="V98" i="11"/>
  <c r="F272" i="12" s="1"/>
  <c r="H115" i="11"/>
  <c r="V100"/>
  <c r="B117"/>
  <c r="V101"/>
  <c r="H117"/>
  <c r="V102"/>
  <c r="B118"/>
  <c r="V103"/>
  <c r="H118"/>
  <c r="V104"/>
  <c r="B119"/>
  <c r="V105"/>
  <c r="H119"/>
  <c r="V106"/>
  <c r="B120"/>
  <c r="V107"/>
  <c r="H120"/>
  <c r="V108"/>
  <c r="B121"/>
  <c r="V109"/>
  <c r="H121"/>
  <c r="V110"/>
  <c r="B122"/>
  <c r="V111"/>
  <c r="H122"/>
  <c r="V112"/>
  <c r="B123"/>
  <c r="V113"/>
  <c r="H123"/>
  <c r="V114"/>
  <c r="B124"/>
  <c r="V115"/>
  <c r="H124"/>
  <c r="V117"/>
  <c r="B126"/>
  <c r="V118"/>
  <c r="H126"/>
  <c r="V119"/>
  <c r="B127"/>
  <c r="V120"/>
  <c r="H127"/>
  <c r="V121"/>
  <c r="B128"/>
  <c r="V122"/>
  <c r="H128"/>
  <c r="V123"/>
  <c r="B129"/>
  <c r="V124"/>
  <c r="H129"/>
  <c r="V126"/>
  <c r="B131"/>
  <c r="V127"/>
  <c r="H131"/>
  <c r="V128"/>
  <c r="B132"/>
  <c r="V129"/>
  <c r="H132"/>
  <c r="V131"/>
  <c r="H299" i="12" s="1"/>
  <c r="B134" i="11"/>
  <c r="V132"/>
  <c r="H331" i="12" s="1"/>
  <c r="H134" i="11"/>
  <c r="V2" i="58"/>
  <c r="E4" i="57" s="1"/>
  <c r="B35" i="58"/>
  <c r="V3"/>
  <c r="E8" i="57" s="1"/>
  <c r="H35" i="58"/>
  <c r="V4"/>
  <c r="E12" i="57" s="1"/>
  <c r="B36" i="58"/>
  <c r="V5"/>
  <c r="E16" i="57" s="1"/>
  <c r="H36" i="58"/>
  <c r="V6"/>
  <c r="E20" i="57" s="1"/>
  <c r="B37" i="58"/>
  <c r="V7"/>
  <c r="E24" i="57" s="1"/>
  <c r="H37" i="58"/>
  <c r="V8"/>
  <c r="E28" i="57" s="1"/>
  <c r="B38" i="58"/>
  <c r="V9"/>
  <c r="E32" i="57" s="1"/>
  <c r="H38" i="58"/>
  <c r="V10"/>
  <c r="E36" i="57" s="1"/>
  <c r="B39" i="58"/>
  <c r="V11"/>
  <c r="E40" i="57" s="1"/>
  <c r="H39" i="58"/>
  <c r="V12"/>
  <c r="E44" i="57" s="1"/>
  <c r="B40" i="58"/>
  <c r="V13"/>
  <c r="E48" i="57" s="1"/>
  <c r="H40" i="58"/>
  <c r="V14"/>
  <c r="E52" i="57" s="1"/>
  <c r="B41" i="58"/>
  <c r="V15"/>
  <c r="E56" i="57" s="1"/>
  <c r="H41" i="58"/>
  <c r="V16"/>
  <c r="E60" i="57" s="1"/>
  <c r="B42" i="58"/>
  <c r="V17"/>
  <c r="E64" i="57" s="1"/>
  <c r="H42" i="58"/>
  <c r="V18"/>
  <c r="E74" i="57" s="1"/>
  <c r="B43" i="58"/>
  <c r="V19"/>
  <c r="E78" i="57" s="1"/>
  <c r="H43" i="58"/>
  <c r="V20"/>
  <c r="E82" i="57" s="1"/>
  <c r="B44" i="58"/>
  <c r="V21"/>
  <c r="E86" i="57" s="1"/>
  <c r="H44" i="58"/>
  <c r="V22"/>
  <c r="E90" i="57" s="1"/>
  <c r="B45" i="58"/>
  <c r="V23"/>
  <c r="E94" i="57" s="1"/>
  <c r="H45" i="58"/>
  <c r="V24"/>
  <c r="E98" i="57" s="1"/>
  <c r="B46" i="58"/>
  <c r="V25"/>
  <c r="E102" i="57" s="1"/>
  <c r="H46" i="58"/>
  <c r="V26"/>
  <c r="E106" i="57" s="1"/>
  <c r="B47" i="58"/>
  <c r="V27"/>
  <c r="E110" i="57" s="1"/>
  <c r="H47" i="58"/>
  <c r="V28"/>
  <c r="E114" i="57" s="1"/>
  <c r="B48" i="58"/>
  <c r="V29"/>
  <c r="E118" i="57" s="1"/>
  <c r="H48" i="58"/>
  <c r="V30"/>
  <c r="E122" i="57" s="1"/>
  <c r="B49" i="58"/>
  <c r="V31"/>
  <c r="E126" i="57" s="1"/>
  <c r="H49" i="58"/>
  <c r="V32"/>
  <c r="E130" i="57" s="1"/>
  <c r="B50" i="58"/>
  <c r="V33"/>
  <c r="E134" i="57" s="1"/>
  <c r="H50" i="58"/>
  <c r="V35"/>
  <c r="F6" i="57" s="1"/>
  <c r="B52" i="58"/>
  <c r="V36"/>
  <c r="F14" i="57" s="1"/>
  <c r="H52" i="58"/>
  <c r="V37"/>
  <c r="F22" i="57" s="1"/>
  <c r="B53" i="58"/>
  <c r="V38"/>
  <c r="F30" i="57" s="1"/>
  <c r="H53" i="58"/>
  <c r="V39"/>
  <c r="F38" i="57" s="1"/>
  <c r="B54" i="58"/>
  <c r="V40"/>
  <c r="F46" i="57" s="1"/>
  <c r="H54" i="58"/>
  <c r="V41"/>
  <c r="F54" i="57" s="1"/>
  <c r="B55" i="58"/>
  <c r="V42"/>
  <c r="F62" i="57" s="1"/>
  <c r="H55" i="58"/>
  <c r="V43"/>
  <c r="F76" i="57" s="1"/>
  <c r="B56" i="58"/>
  <c r="V44"/>
  <c r="F84" i="57" s="1"/>
  <c r="H56" i="58"/>
  <c r="V45"/>
  <c r="F92" i="57" s="1"/>
  <c r="B57" i="58"/>
  <c r="V46"/>
  <c r="F100" i="57" s="1"/>
  <c r="H57" i="58"/>
  <c r="V47"/>
  <c r="F108" i="57" s="1"/>
  <c r="B58" i="58"/>
  <c r="V48"/>
  <c r="F116" i="57" s="1"/>
  <c r="H58" i="58"/>
  <c r="V49"/>
  <c r="F124" i="57" s="1"/>
  <c r="B59" i="58"/>
  <c r="V50"/>
  <c r="F132" i="57" s="1"/>
  <c r="H59" i="58"/>
  <c r="V52"/>
  <c r="G10" i="57" s="1"/>
  <c r="B61" i="58"/>
  <c r="V53"/>
  <c r="G26" i="57" s="1"/>
  <c r="H61" i="58"/>
  <c r="V54"/>
  <c r="G42" i="57" s="1"/>
  <c r="B62" i="58"/>
  <c r="V55"/>
  <c r="G58" i="57" s="1"/>
  <c r="H62" i="58"/>
  <c r="V56"/>
  <c r="G80" i="57" s="1"/>
  <c r="B63" i="58"/>
  <c r="V57"/>
  <c r="G96" i="57" s="1"/>
  <c r="H63" i="58"/>
  <c r="V58"/>
  <c r="G112" i="57" s="1"/>
  <c r="B64" i="58"/>
  <c r="V59"/>
  <c r="G128" i="57" s="1"/>
  <c r="H64" i="58"/>
  <c r="V61"/>
  <c r="H18" i="57" s="1"/>
  <c r="B66" i="58"/>
  <c r="V62"/>
  <c r="H50" i="57" s="1"/>
  <c r="H66" i="58"/>
  <c r="V63"/>
  <c r="H88" i="57" s="1"/>
  <c r="B67" i="58"/>
  <c r="V64"/>
  <c r="H120" i="57" s="1"/>
  <c r="H67" i="58"/>
  <c r="V66"/>
  <c r="H34" i="57" s="1"/>
  <c r="G65" s="1"/>
  <c r="B69" i="58"/>
  <c r="V67"/>
  <c r="H104" i="57" s="1"/>
  <c r="G67" s="1"/>
  <c r="H69" i="58"/>
  <c r="P2" i="38"/>
  <c r="E5" i="39" s="1"/>
  <c r="B67" i="38"/>
  <c r="P3"/>
  <c r="E9" i="39" s="1"/>
  <c r="E67" i="38"/>
  <c r="P4"/>
  <c r="E13" i="39" s="1"/>
  <c r="B68" i="38"/>
  <c r="P5"/>
  <c r="E17" i="39" s="1"/>
  <c r="E68" i="38"/>
  <c r="P6"/>
  <c r="E21" i="39" s="1"/>
  <c r="B69" i="38"/>
  <c r="P7"/>
  <c r="E25" i="39" s="1"/>
  <c r="E69" i="38"/>
  <c r="P8"/>
  <c r="E29" i="39" s="1"/>
  <c r="B70" i="38"/>
  <c r="P9"/>
  <c r="E33" i="39" s="1"/>
  <c r="E70" i="38"/>
  <c r="P10"/>
  <c r="E37" i="39" s="1"/>
  <c r="B71" i="38"/>
  <c r="P11"/>
  <c r="E41" i="39" s="1"/>
  <c r="E71" i="38"/>
  <c r="P12"/>
  <c r="E45" i="39" s="1"/>
  <c r="B72" i="38"/>
  <c r="P13"/>
  <c r="E49" i="39" s="1"/>
  <c r="E72" i="38"/>
  <c r="P14"/>
  <c r="E53" i="39" s="1"/>
  <c r="B73" i="38"/>
  <c r="P15"/>
  <c r="E57" i="39" s="1"/>
  <c r="E73" i="38"/>
  <c r="P16"/>
  <c r="E61" i="39" s="1"/>
  <c r="B74" i="38"/>
  <c r="P17"/>
  <c r="E65" i="39" s="1"/>
  <c r="E74" i="38"/>
  <c r="P18"/>
  <c r="E71" i="39" s="1"/>
  <c r="B75" i="38"/>
  <c r="P19"/>
  <c r="E75" i="39" s="1"/>
  <c r="E75" i="38"/>
  <c r="P20"/>
  <c r="E79" i="39" s="1"/>
  <c r="B76" i="38"/>
  <c r="P21"/>
  <c r="E83" i="39" s="1"/>
  <c r="E76" i="38"/>
  <c r="P22"/>
  <c r="E87" i="39" s="1"/>
  <c r="B77" i="38"/>
  <c r="P23"/>
  <c r="E91" i="39" s="1"/>
  <c r="E77" i="38"/>
  <c r="P24"/>
  <c r="E95" i="39" s="1"/>
  <c r="B78" i="38"/>
  <c r="P25"/>
  <c r="E99" i="39" s="1"/>
  <c r="E78" i="38"/>
  <c r="P26"/>
  <c r="E103" i="39" s="1"/>
  <c r="B79" i="38"/>
  <c r="P27"/>
  <c r="E107" i="39" s="1"/>
  <c r="E79" i="38"/>
  <c r="P28"/>
  <c r="E111" i="39" s="1"/>
  <c r="B80" i="38"/>
  <c r="P29"/>
  <c r="E115" i="39" s="1"/>
  <c r="E80" i="38"/>
  <c r="P30"/>
  <c r="E119" i="39" s="1"/>
  <c r="B81" i="38"/>
  <c r="P31"/>
  <c r="E123" i="39" s="1"/>
  <c r="E81" i="38"/>
  <c r="P32"/>
  <c r="E127" i="39" s="1"/>
  <c r="B82" i="38"/>
  <c r="P33"/>
  <c r="E131" i="39" s="1"/>
  <c r="E82" i="38"/>
  <c r="P34"/>
  <c r="E137" i="39" s="1"/>
  <c r="B83" i="38"/>
  <c r="P35"/>
  <c r="E141" i="39" s="1"/>
  <c r="E83" i="38"/>
  <c r="P36"/>
  <c r="E145" i="39" s="1"/>
  <c r="B84" i="38"/>
  <c r="P37"/>
  <c r="E149" i="39" s="1"/>
  <c r="E84" i="38"/>
  <c r="P38"/>
  <c r="E153" i="39" s="1"/>
  <c r="B85" i="38"/>
  <c r="P39"/>
  <c r="E157" i="39" s="1"/>
  <c r="E85" i="38"/>
  <c r="P40"/>
  <c r="E161" i="39" s="1"/>
  <c r="B86" i="38"/>
  <c r="P41"/>
  <c r="E165" i="39" s="1"/>
  <c r="E86" i="38"/>
  <c r="P42"/>
  <c r="E169" i="39" s="1"/>
  <c r="B87" i="38"/>
  <c r="P43"/>
  <c r="E173" i="39" s="1"/>
  <c r="E87" i="38"/>
  <c r="P44"/>
  <c r="E177" i="39" s="1"/>
  <c r="B88" i="38"/>
  <c r="P45"/>
  <c r="E181" i="39" s="1"/>
  <c r="E88" i="38"/>
  <c r="P46"/>
  <c r="E185" i="39" s="1"/>
  <c r="B89" i="38"/>
  <c r="P47"/>
  <c r="E189" i="39" s="1"/>
  <c r="E89" i="38"/>
  <c r="P48"/>
  <c r="E193" i="39" s="1"/>
  <c r="B90" i="38"/>
  <c r="P49"/>
  <c r="E197" i="39" s="1"/>
  <c r="E90" i="38"/>
  <c r="P50"/>
  <c r="E203" i="39" s="1"/>
  <c r="B91" i="38"/>
  <c r="P51"/>
  <c r="E207" i="39" s="1"/>
  <c r="E91" i="38"/>
  <c r="P52"/>
  <c r="E211" i="39" s="1"/>
  <c r="B92" i="38"/>
  <c r="P53"/>
  <c r="E215" i="39" s="1"/>
  <c r="E92" i="38"/>
  <c r="P54"/>
  <c r="E219" i="39" s="1"/>
  <c r="B93" i="38"/>
  <c r="P55"/>
  <c r="E223" i="39" s="1"/>
  <c r="E93" i="38"/>
  <c r="P56"/>
  <c r="E227" i="39" s="1"/>
  <c r="B94" i="38"/>
  <c r="P57"/>
  <c r="E231" i="39" s="1"/>
  <c r="E94" i="38"/>
  <c r="P58"/>
  <c r="E235" i="39" s="1"/>
  <c r="B95" i="38"/>
  <c r="P59"/>
  <c r="E239" i="39" s="1"/>
  <c r="E95" i="38"/>
  <c r="P60"/>
  <c r="E243" i="39" s="1"/>
  <c r="B96" i="38"/>
  <c r="P61"/>
  <c r="E247" i="39" s="1"/>
  <c r="E96" i="38"/>
  <c r="P62"/>
  <c r="E251" i="39" s="1"/>
  <c r="B97" i="38"/>
  <c r="P63"/>
  <c r="E255" i="39" s="1"/>
  <c r="E97" i="38"/>
  <c r="P64"/>
  <c r="E259" i="39" s="1"/>
  <c r="B98" i="38"/>
  <c r="P65"/>
  <c r="E263" i="39" s="1"/>
  <c r="E98" i="38"/>
  <c r="P67"/>
  <c r="F7" i="39" s="1"/>
  <c r="B100" i="38"/>
  <c r="P68"/>
  <c r="F15" i="39" s="1"/>
  <c r="E100" i="38"/>
  <c r="P69"/>
  <c r="F23" i="39" s="1"/>
  <c r="B101" i="38"/>
  <c r="P70"/>
  <c r="F31" i="39" s="1"/>
  <c r="E101" i="38"/>
  <c r="P71"/>
  <c r="F39" i="39" s="1"/>
  <c r="B102" i="38"/>
  <c r="P72"/>
  <c r="F47" i="39" s="1"/>
  <c r="E102" i="38"/>
  <c r="P73"/>
  <c r="F55" i="39" s="1"/>
  <c r="B103" i="38"/>
  <c r="P74"/>
  <c r="F63" i="39" s="1"/>
  <c r="E103" i="38"/>
  <c r="P75"/>
  <c r="F73" i="39" s="1"/>
  <c r="B104" i="38"/>
  <c r="P76"/>
  <c r="F81" i="39" s="1"/>
  <c r="E104" i="38"/>
  <c r="P77"/>
  <c r="F89" i="39" s="1"/>
  <c r="B105" i="38"/>
  <c r="P78"/>
  <c r="F97" i="39" s="1"/>
  <c r="E105" i="38"/>
  <c r="P79"/>
  <c r="F105" i="39" s="1"/>
  <c r="B106" i="38"/>
  <c r="P80"/>
  <c r="F113" i="39" s="1"/>
  <c r="E106" i="38"/>
  <c r="P81"/>
  <c r="F121" i="39" s="1"/>
  <c r="B107" i="38"/>
  <c r="P82"/>
  <c r="F129" i="39" s="1"/>
  <c r="E107" i="38"/>
  <c r="P83"/>
  <c r="F139" i="39" s="1"/>
  <c r="B108" i="38"/>
  <c r="P84"/>
  <c r="F147" i="39" s="1"/>
  <c r="E108" i="38"/>
  <c r="P85"/>
  <c r="F155" i="39" s="1"/>
  <c r="B109" i="38"/>
  <c r="P86"/>
  <c r="F163" i="39" s="1"/>
  <c r="E109" i="38"/>
  <c r="P87"/>
  <c r="F171" i="39" s="1"/>
  <c r="B110" i="38"/>
  <c r="P88"/>
  <c r="F179" i="39" s="1"/>
  <c r="E110" i="38"/>
  <c r="P89"/>
  <c r="F187" i="39" s="1"/>
  <c r="B111" i="38"/>
  <c r="P90"/>
  <c r="F195" i="39" s="1"/>
  <c r="E111" i="38"/>
  <c r="P91"/>
  <c r="F205" i="39" s="1"/>
  <c r="B112" i="38"/>
  <c r="P92"/>
  <c r="F213" i="39" s="1"/>
  <c r="E112" i="38"/>
  <c r="P93"/>
  <c r="F221" i="39" s="1"/>
  <c r="B113" i="38"/>
  <c r="P94"/>
  <c r="F229" i="39" s="1"/>
  <c r="E113" i="38"/>
  <c r="P95"/>
  <c r="F237" i="39" s="1"/>
  <c r="B114" i="38"/>
  <c r="P96"/>
  <c r="F245" i="39" s="1"/>
  <c r="E114" i="38"/>
  <c r="P97"/>
  <c r="F253" i="39" s="1"/>
  <c r="B115" i="38"/>
  <c r="P98"/>
  <c r="F261" i="39" s="1"/>
  <c r="E115" i="38"/>
  <c r="P100"/>
  <c r="B117"/>
  <c r="P101"/>
  <c r="E117"/>
  <c r="P102"/>
  <c r="B118"/>
  <c r="P103"/>
  <c r="E118"/>
  <c r="P104"/>
  <c r="B119"/>
  <c r="P105"/>
  <c r="E119"/>
  <c r="P106"/>
  <c r="B120"/>
  <c r="P107"/>
  <c r="E120"/>
  <c r="P108"/>
  <c r="B121"/>
  <c r="P109"/>
  <c r="E121"/>
  <c r="P110"/>
  <c r="B122"/>
  <c r="P111"/>
  <c r="E122"/>
  <c r="P112"/>
  <c r="B123"/>
  <c r="P113"/>
  <c r="E123"/>
  <c r="P114"/>
  <c r="B124"/>
  <c r="P115"/>
  <c r="E124"/>
  <c r="P117"/>
  <c r="B126"/>
  <c r="P118"/>
  <c r="E126"/>
  <c r="P119"/>
  <c r="B127"/>
  <c r="P120"/>
  <c r="E127"/>
  <c r="P121"/>
  <c r="B128"/>
  <c r="P122"/>
  <c r="E128"/>
  <c r="P123"/>
  <c r="B129"/>
  <c r="P124"/>
  <c r="E129"/>
  <c r="P126"/>
  <c r="B131"/>
  <c r="P127"/>
  <c r="E131"/>
  <c r="P128"/>
  <c r="B132"/>
  <c r="P129"/>
  <c r="E132"/>
  <c r="P131"/>
  <c r="H283" i="39" s="1"/>
  <c r="B134" i="38"/>
  <c r="P132"/>
  <c r="H315" i="39" s="1"/>
  <c r="E134" i="38"/>
  <c r="P2" i="54"/>
  <c r="E5" i="53" s="1"/>
  <c r="B35" i="54"/>
  <c r="P3"/>
  <c r="E9" i="53" s="1"/>
  <c r="E35" i="54"/>
  <c r="P4"/>
  <c r="E13" i="53" s="1"/>
  <c r="B36" i="54"/>
  <c r="P5"/>
  <c r="E17" i="53" s="1"/>
  <c r="E36" i="54"/>
  <c r="P6"/>
  <c r="E21" i="53" s="1"/>
  <c r="B37" i="54"/>
  <c r="P7"/>
  <c r="E25" i="53" s="1"/>
  <c r="E37" i="54"/>
  <c r="P8"/>
  <c r="E29" i="53" s="1"/>
  <c r="B38" i="54"/>
  <c r="P9"/>
  <c r="E33" i="53" s="1"/>
  <c r="E38" i="54"/>
  <c r="P10"/>
  <c r="E37" i="53" s="1"/>
  <c r="B39" i="54"/>
  <c r="P11"/>
  <c r="E41" i="53" s="1"/>
  <c r="E39" i="54"/>
  <c r="P12"/>
  <c r="E45" i="53" s="1"/>
  <c r="B40" i="54"/>
  <c r="P13"/>
  <c r="E49" i="53" s="1"/>
  <c r="E40" i="54"/>
  <c r="P14"/>
  <c r="E53" i="53" s="1"/>
  <c r="B41" i="54"/>
  <c r="P15"/>
  <c r="E57" i="53" s="1"/>
  <c r="E41" i="54"/>
  <c r="P16"/>
  <c r="E61" i="53" s="1"/>
  <c r="B42" i="54"/>
  <c r="P17"/>
  <c r="E65" i="53" s="1"/>
  <c r="E42" i="54"/>
  <c r="P18"/>
  <c r="E71" i="53" s="1"/>
  <c r="B43" i="54"/>
  <c r="P19"/>
  <c r="E75" i="53" s="1"/>
  <c r="E43" i="54"/>
  <c r="P20"/>
  <c r="E79" i="53" s="1"/>
  <c r="B44" i="54"/>
  <c r="P21"/>
  <c r="E83" i="53" s="1"/>
  <c r="E44" i="54"/>
  <c r="P22"/>
  <c r="E87" i="53" s="1"/>
  <c r="B45" i="54"/>
  <c r="P23"/>
  <c r="E91" i="53" s="1"/>
  <c r="E45" i="54"/>
  <c r="P24"/>
  <c r="E95" i="53" s="1"/>
  <c r="B46" i="54"/>
  <c r="P25"/>
  <c r="E99" i="53" s="1"/>
  <c r="E46" i="54"/>
  <c r="P26"/>
  <c r="E103" i="53" s="1"/>
  <c r="B47" i="54"/>
  <c r="P27"/>
  <c r="E107" i="53" s="1"/>
  <c r="E47" i="54"/>
  <c r="P28"/>
  <c r="E111" i="53" s="1"/>
  <c r="B48" i="54"/>
  <c r="P29"/>
  <c r="E115" i="53" s="1"/>
  <c r="E48" i="54"/>
  <c r="P30"/>
  <c r="E119" i="53" s="1"/>
  <c r="B49" i="54"/>
  <c r="P31"/>
  <c r="E123" i="53" s="1"/>
  <c r="E49" i="54"/>
  <c r="P32"/>
  <c r="E127" i="53" s="1"/>
  <c r="B50" i="54"/>
  <c r="P33"/>
  <c r="E131" i="53" s="1"/>
  <c r="E50" i="54"/>
  <c r="P35"/>
  <c r="F7" i="53" s="1"/>
  <c r="B52" i="54"/>
  <c r="P36"/>
  <c r="F15" i="53" s="1"/>
  <c r="E52" i="54"/>
  <c r="P37"/>
  <c r="F23" i="53" s="1"/>
  <c r="B53" i="54"/>
  <c r="P38"/>
  <c r="F31" i="53" s="1"/>
  <c r="E53" i="54"/>
  <c r="P39"/>
  <c r="F39" i="53" s="1"/>
  <c r="B54" i="54"/>
  <c r="P40"/>
  <c r="F47" i="53" s="1"/>
  <c r="E54" i="54"/>
  <c r="P41"/>
  <c r="F55" i="53" s="1"/>
  <c r="B55" i="54"/>
  <c r="P42"/>
  <c r="F63" i="53" s="1"/>
  <c r="E55" i="54"/>
  <c r="P43"/>
  <c r="F73" i="53" s="1"/>
  <c r="B56" i="54"/>
  <c r="P44"/>
  <c r="F81" i="53" s="1"/>
  <c r="E56" i="54"/>
  <c r="P45"/>
  <c r="F89" i="53" s="1"/>
  <c r="B57" i="54"/>
  <c r="P46"/>
  <c r="F97" i="53" s="1"/>
  <c r="E57" i="54"/>
  <c r="P47"/>
  <c r="F105" i="53" s="1"/>
  <c r="B58" i="54"/>
  <c r="P48"/>
  <c r="F113" i="53" s="1"/>
  <c r="E58" i="54"/>
  <c r="P49"/>
  <c r="F121" i="53" s="1"/>
  <c r="B59" i="54"/>
  <c r="P50"/>
  <c r="F129" i="53" s="1"/>
  <c r="E59" i="54"/>
  <c r="P52"/>
  <c r="G11" i="53" s="1"/>
  <c r="B61" i="54"/>
  <c r="P53"/>
  <c r="G27" i="53" s="1"/>
  <c r="E61" i="54"/>
  <c r="P54"/>
  <c r="G43" i="53" s="1"/>
  <c r="B62" i="54"/>
  <c r="P55"/>
  <c r="G59" i="53" s="1"/>
  <c r="E62" i="54"/>
  <c r="P56"/>
  <c r="G77" i="53" s="1"/>
  <c r="B63" i="54"/>
  <c r="P57"/>
  <c r="G93" i="53" s="1"/>
  <c r="E63" i="54"/>
  <c r="P58"/>
  <c r="G109" i="53" s="1"/>
  <c r="B64" i="54"/>
  <c r="P59"/>
  <c r="G125" i="53" s="1"/>
  <c r="E64" i="54"/>
  <c r="P61"/>
  <c r="H19" i="53" s="1"/>
  <c r="B66" i="54"/>
  <c r="P62"/>
  <c r="H51" i="53" s="1"/>
  <c r="E66" i="54"/>
  <c r="P63"/>
  <c r="H85" i="53" s="1"/>
  <c r="B67" i="54"/>
  <c r="P64"/>
  <c r="H117" i="53" s="1"/>
  <c r="E67" i="54"/>
  <c r="P66"/>
  <c r="H35" i="53" s="1"/>
  <c r="H64" s="1"/>
  <c r="B69" i="54"/>
  <c r="P67"/>
  <c r="H101" i="53" s="1"/>
  <c r="H66" s="1"/>
  <c r="E69" i="54"/>
  <c r="O61" i="36"/>
  <c r="Q61"/>
  <c r="R61"/>
  <c r="E248" i="37" s="1"/>
  <c r="U69" i="11"/>
  <c r="W69"/>
  <c r="Y69"/>
  <c r="Z69"/>
  <c r="F24" i="12" s="1"/>
  <c r="R2" i="44"/>
  <c r="E6" i="43" s="1"/>
  <c r="Q2" i="44"/>
  <c r="R3"/>
  <c r="E10" i="43" s="1"/>
  <c r="Q3" i="44"/>
  <c r="R4"/>
  <c r="E14" i="43" s="1"/>
  <c r="Q4" i="44"/>
  <c r="R5"/>
  <c r="E18" i="43" s="1"/>
  <c r="Q5" i="44"/>
  <c r="R6"/>
  <c r="E22" i="43" s="1"/>
  <c r="Q6" i="44"/>
  <c r="R7"/>
  <c r="E26" i="43" s="1"/>
  <c r="Q7" i="44"/>
  <c r="R8"/>
  <c r="E30" i="43" s="1"/>
  <c r="Q8" i="44"/>
  <c r="R9"/>
  <c r="E34" i="43" s="1"/>
  <c r="Q9" i="44"/>
  <c r="R10"/>
  <c r="E38" i="43" s="1"/>
  <c r="Q10" i="44"/>
  <c r="R11"/>
  <c r="E42" i="43" s="1"/>
  <c r="Q11" i="44"/>
  <c r="R12"/>
  <c r="E46" i="43" s="1"/>
  <c r="Q12" i="44"/>
  <c r="R13"/>
  <c r="E50" i="43" s="1"/>
  <c r="Q13" i="44"/>
  <c r="R14"/>
  <c r="E54" i="43" s="1"/>
  <c r="Q14" i="44"/>
  <c r="R15"/>
  <c r="E58" i="43" s="1"/>
  <c r="Q15" i="44"/>
  <c r="R16"/>
  <c r="E62" i="43" s="1"/>
  <c r="Q16" i="44"/>
  <c r="R17"/>
  <c r="E66" i="43" s="1"/>
  <c r="Q17" i="44"/>
  <c r="R18"/>
  <c r="E72" i="43" s="1"/>
  <c r="Q18" i="44"/>
  <c r="R19"/>
  <c r="E76" i="43" s="1"/>
  <c r="Q19" i="44"/>
  <c r="R20"/>
  <c r="E80" i="43" s="1"/>
  <c r="Q20" i="44"/>
  <c r="R21"/>
  <c r="E84" i="43" s="1"/>
  <c r="Q21" i="44"/>
  <c r="R22"/>
  <c r="E88" i="43" s="1"/>
  <c r="Q22" i="44"/>
  <c r="R23"/>
  <c r="E92" i="43" s="1"/>
  <c r="Q23" i="44"/>
  <c r="R24"/>
  <c r="E96" i="43" s="1"/>
  <c r="Q24" i="44"/>
  <c r="R25"/>
  <c r="E100" i="43" s="1"/>
  <c r="Q25" i="44"/>
  <c r="R26"/>
  <c r="E104" i="43" s="1"/>
  <c r="Q26" i="44"/>
  <c r="R27"/>
  <c r="E108" i="43" s="1"/>
  <c r="Q27" i="44"/>
  <c r="R28"/>
  <c r="E112" i="43" s="1"/>
  <c r="Q28" i="44"/>
  <c r="R29"/>
  <c r="E116" i="43" s="1"/>
  <c r="Q29" i="44"/>
  <c r="R30"/>
  <c r="E120" i="43" s="1"/>
  <c r="Q30" i="44"/>
  <c r="R31"/>
  <c r="E124" i="43" s="1"/>
  <c r="Q31" i="44"/>
  <c r="R32"/>
  <c r="E128" i="43" s="1"/>
  <c r="Q32" i="44"/>
  <c r="R33"/>
  <c r="E132" i="43" s="1"/>
  <c r="Q33" i="44"/>
  <c r="R34"/>
  <c r="E138" i="43" s="1"/>
  <c r="Q34" i="44"/>
  <c r="R35"/>
  <c r="E142" i="43" s="1"/>
  <c r="Q35" i="44"/>
  <c r="R36"/>
  <c r="E146" i="43" s="1"/>
  <c r="Q36" i="44"/>
  <c r="R37"/>
  <c r="E150" i="43" s="1"/>
  <c r="Q37" i="44"/>
  <c r="R38"/>
  <c r="E154" i="43" s="1"/>
  <c r="Q38" i="44"/>
  <c r="R39"/>
  <c r="E158" i="43" s="1"/>
  <c r="Q39" i="44"/>
  <c r="R40"/>
  <c r="E162" i="43" s="1"/>
  <c r="Q40" i="44"/>
  <c r="R41"/>
  <c r="E166" i="43" s="1"/>
  <c r="Q41" i="44"/>
  <c r="R42"/>
  <c r="E170" i="43" s="1"/>
  <c r="Q42" i="44"/>
  <c r="R43"/>
  <c r="E174" i="43" s="1"/>
  <c r="Q43" i="44"/>
  <c r="R44"/>
  <c r="E178" i="43" s="1"/>
  <c r="Q44" i="44"/>
  <c r="R45"/>
  <c r="E182" i="43" s="1"/>
  <c r="Q45" i="44"/>
  <c r="R46"/>
  <c r="E186" i="43" s="1"/>
  <c r="Q46" i="44"/>
  <c r="R47"/>
  <c r="E190" i="43" s="1"/>
  <c r="Q47" i="44"/>
  <c r="R48"/>
  <c r="E194" i="43" s="1"/>
  <c r="Q48" i="44"/>
  <c r="R49"/>
  <c r="E198" i="43" s="1"/>
  <c r="Q49" i="44"/>
  <c r="R50"/>
  <c r="E204" i="43" s="1"/>
  <c r="Q50" i="44"/>
  <c r="R51"/>
  <c r="E208" i="43" s="1"/>
  <c r="Q51" i="44"/>
  <c r="R52"/>
  <c r="E212" i="43" s="1"/>
  <c r="Q52" i="44"/>
  <c r="R53"/>
  <c r="E216" i="43" s="1"/>
  <c r="Q53" i="44"/>
  <c r="R54"/>
  <c r="E220" i="43" s="1"/>
  <c r="Q54" i="44"/>
  <c r="R55"/>
  <c r="E224" i="43" s="1"/>
  <c r="Q55" i="44"/>
  <c r="R56"/>
  <c r="E228" i="43" s="1"/>
  <c r="Q56" i="44"/>
  <c r="R57"/>
  <c r="E232" i="43" s="1"/>
  <c r="Q57" i="44"/>
  <c r="R58"/>
  <c r="E236" i="43" s="1"/>
  <c r="Q58" i="44"/>
  <c r="R59"/>
  <c r="E240" i="43" s="1"/>
  <c r="Q59" i="44"/>
  <c r="R60"/>
  <c r="E244" i="43" s="1"/>
  <c r="Q60" i="44"/>
  <c r="R61"/>
  <c r="E248" i="43" s="1"/>
  <c r="Q61" i="44"/>
  <c r="R62"/>
  <c r="E252" i="43" s="1"/>
  <c r="Q62" i="44"/>
  <c r="R63"/>
  <c r="E256" i="43" s="1"/>
  <c r="Q63" i="44"/>
  <c r="R64"/>
  <c r="E260" i="43" s="1"/>
  <c r="Q64" i="44"/>
  <c r="R65"/>
  <c r="E264" i="43" s="1"/>
  <c r="Q65" i="44"/>
  <c r="R67"/>
  <c r="F8" i="43" s="1"/>
  <c r="Q67" i="44"/>
  <c r="R68"/>
  <c r="F16" i="43" s="1"/>
  <c r="Q68" i="44"/>
  <c r="R69"/>
  <c r="F24" i="43" s="1"/>
  <c r="Q69" i="44"/>
  <c r="R70"/>
  <c r="F32" i="43" s="1"/>
  <c r="Q70" i="44"/>
  <c r="R71"/>
  <c r="F40" i="43" s="1"/>
  <c r="Q71" i="44"/>
  <c r="R72"/>
  <c r="F48" i="43" s="1"/>
  <c r="Q72" i="44"/>
  <c r="R73"/>
  <c r="F56" i="43" s="1"/>
  <c r="Q73" i="44"/>
  <c r="R74"/>
  <c r="F64" i="43" s="1"/>
  <c r="Q74" i="44"/>
  <c r="R75"/>
  <c r="F74" i="43" s="1"/>
  <c r="Q75" i="44"/>
  <c r="R76"/>
  <c r="F82" i="43" s="1"/>
  <c r="Q76" i="44"/>
  <c r="R77"/>
  <c r="F90" i="43" s="1"/>
  <c r="Q77" i="44"/>
  <c r="R78"/>
  <c r="F98" i="43" s="1"/>
  <c r="Q78" i="44"/>
  <c r="R79"/>
  <c r="F106" i="43" s="1"/>
  <c r="Q79" i="44"/>
  <c r="R80"/>
  <c r="F114" i="43" s="1"/>
  <c r="Q80" i="44"/>
  <c r="R81"/>
  <c r="F122" i="43" s="1"/>
  <c r="Q81" i="44"/>
  <c r="R82"/>
  <c r="F130" i="43" s="1"/>
  <c r="Q82" i="44"/>
  <c r="R83"/>
  <c r="F140" i="43" s="1"/>
  <c r="Q83" i="44"/>
  <c r="R84"/>
  <c r="F148" i="43" s="1"/>
  <c r="Q84" i="44"/>
  <c r="R85"/>
  <c r="F156" i="43" s="1"/>
  <c r="Q85" i="44"/>
  <c r="R86"/>
  <c r="F164" i="43" s="1"/>
  <c r="Q86" i="44"/>
  <c r="R87"/>
  <c r="F172" i="43" s="1"/>
  <c r="Q87" i="44"/>
  <c r="R88"/>
  <c r="F180" i="43" s="1"/>
  <c r="Q88" i="44"/>
  <c r="R89"/>
  <c r="F188" i="43" s="1"/>
  <c r="Q89" i="44"/>
  <c r="R90"/>
  <c r="F196" i="43" s="1"/>
  <c r="Q90" i="44"/>
  <c r="R91"/>
  <c r="F206" i="43" s="1"/>
  <c r="Q91" i="44"/>
  <c r="R92"/>
  <c r="F214" i="43" s="1"/>
  <c r="Q92" i="44"/>
  <c r="R93"/>
  <c r="F222" i="43" s="1"/>
  <c r="Q93" i="44"/>
  <c r="R94"/>
  <c r="F230" i="43" s="1"/>
  <c r="Q94" i="44"/>
  <c r="R95"/>
  <c r="F238" i="43" s="1"/>
  <c r="Q95" i="44"/>
  <c r="R96"/>
  <c r="F246" i="43" s="1"/>
  <c r="Q96" i="44"/>
  <c r="R97"/>
  <c r="F254" i="43" s="1"/>
  <c r="Q97" i="44"/>
  <c r="R98"/>
  <c r="F262" i="43" s="1"/>
  <c r="Q98" i="44"/>
  <c r="R100"/>
  <c r="G12" i="43" s="1"/>
  <c r="Q100" i="44"/>
  <c r="R101"/>
  <c r="G28" i="43" s="1"/>
  <c r="Q101" i="44"/>
  <c r="R102"/>
  <c r="G44" i="43" s="1"/>
  <c r="Q102" i="44"/>
  <c r="R103"/>
  <c r="G60" i="43" s="1"/>
  <c r="Q103" i="44"/>
  <c r="R104"/>
  <c r="G78" i="43" s="1"/>
  <c r="Q104" i="44"/>
  <c r="R105"/>
  <c r="G94" i="43" s="1"/>
  <c r="Q105" i="44"/>
  <c r="R106"/>
  <c r="G110" i="43" s="1"/>
  <c r="Q106" i="44"/>
  <c r="R107"/>
  <c r="G126" i="43" s="1"/>
  <c r="Q107" i="44"/>
  <c r="R108"/>
  <c r="G144" i="43" s="1"/>
  <c r="Q108" i="44"/>
  <c r="R109"/>
  <c r="G160" i="43" s="1"/>
  <c r="Q109" i="44"/>
  <c r="R110"/>
  <c r="G176" i="43" s="1"/>
  <c r="Q110" i="44"/>
  <c r="R111"/>
  <c r="G192" i="43" s="1"/>
  <c r="Q111" i="44"/>
  <c r="R112"/>
  <c r="G210" i="43" s="1"/>
  <c r="Q112" i="44"/>
  <c r="R113"/>
  <c r="G226" i="43" s="1"/>
  <c r="Q113" i="44"/>
  <c r="R114"/>
  <c r="G242" i="43" s="1"/>
  <c r="Q114" i="44"/>
  <c r="R115"/>
  <c r="G258" i="43" s="1"/>
  <c r="Q115" i="44"/>
  <c r="R117"/>
  <c r="G20" i="43" s="1"/>
  <c r="Q117" i="44"/>
  <c r="R118"/>
  <c r="G52" i="43" s="1"/>
  <c r="Q118" i="44"/>
  <c r="R119"/>
  <c r="G86" i="43" s="1"/>
  <c r="Q119" i="44"/>
  <c r="R120"/>
  <c r="G118" i="43" s="1"/>
  <c r="Q120" i="44"/>
  <c r="R121"/>
  <c r="G152" i="43" s="1"/>
  <c r="Q121" i="44"/>
  <c r="R122"/>
  <c r="G184" i="43" s="1"/>
  <c r="Q122" i="44"/>
  <c r="R123"/>
  <c r="G218" i="43" s="1"/>
  <c r="Q123" i="44"/>
  <c r="R124"/>
  <c r="G250" i="43" s="1"/>
  <c r="Q124" i="44"/>
  <c r="R2" i="36"/>
  <c r="E6" i="37" s="1"/>
  <c r="Q2" i="36"/>
  <c r="R3"/>
  <c r="E10" i="37" s="1"/>
  <c r="Q3" i="36"/>
  <c r="R4"/>
  <c r="E14" i="37" s="1"/>
  <c r="Q4" i="36"/>
  <c r="R5"/>
  <c r="E18" i="37" s="1"/>
  <c r="Q5" i="36"/>
  <c r="R6"/>
  <c r="E22" i="37" s="1"/>
  <c r="Q6" i="36"/>
  <c r="R7"/>
  <c r="E26" i="37" s="1"/>
  <c r="Q7" i="36"/>
  <c r="R8"/>
  <c r="E30" i="37" s="1"/>
  <c r="Q8" i="36"/>
  <c r="R9"/>
  <c r="E34" i="37" s="1"/>
  <c r="Q9" i="36"/>
  <c r="R10"/>
  <c r="E38" i="37" s="1"/>
  <c r="Q10" i="36"/>
  <c r="R11"/>
  <c r="E42" i="37" s="1"/>
  <c r="Q11" i="36"/>
  <c r="R12"/>
  <c r="E46" i="37" s="1"/>
  <c r="Q12" i="36"/>
  <c r="R13"/>
  <c r="E50" i="37" s="1"/>
  <c r="Q13" i="36"/>
  <c r="R14"/>
  <c r="E54" i="37" s="1"/>
  <c r="Q14" i="36"/>
  <c r="R15"/>
  <c r="E58" i="37" s="1"/>
  <c r="Q15" i="36"/>
  <c r="R16"/>
  <c r="E62" i="37" s="1"/>
  <c r="Q16" i="36"/>
  <c r="R17"/>
  <c r="E66" i="37" s="1"/>
  <c r="Q17" i="36"/>
  <c r="R18"/>
  <c r="E72" i="37" s="1"/>
  <c r="Q18" i="36"/>
  <c r="R19"/>
  <c r="E76" i="37" s="1"/>
  <c r="Q19" i="36"/>
  <c r="R20"/>
  <c r="E80" i="37" s="1"/>
  <c r="Q20" i="36"/>
  <c r="R21"/>
  <c r="E84" i="37" s="1"/>
  <c r="Q21" i="36"/>
  <c r="R22"/>
  <c r="E88" i="37" s="1"/>
  <c r="Q22" i="36"/>
  <c r="R23"/>
  <c r="E92" i="37" s="1"/>
  <c r="Q23" i="36"/>
  <c r="R24"/>
  <c r="E96" i="37" s="1"/>
  <c r="Q24" i="36"/>
  <c r="R25"/>
  <c r="E100" i="37" s="1"/>
  <c r="Q25" i="36"/>
  <c r="R26"/>
  <c r="E104" i="37" s="1"/>
  <c r="Q26" i="36"/>
  <c r="R27"/>
  <c r="E108" i="37" s="1"/>
  <c r="Q27" i="36"/>
  <c r="R28"/>
  <c r="E112" i="37" s="1"/>
  <c r="Q28" i="36"/>
  <c r="R29"/>
  <c r="E116" i="37" s="1"/>
  <c r="Q29" i="36"/>
  <c r="R30"/>
  <c r="E120" i="37" s="1"/>
  <c r="Q30" i="36"/>
  <c r="R31"/>
  <c r="E124" i="37" s="1"/>
  <c r="Q31" i="36"/>
  <c r="R32"/>
  <c r="E128" i="37" s="1"/>
  <c r="Q32" i="36"/>
  <c r="R33"/>
  <c r="E132" i="37" s="1"/>
  <c r="Q33" i="36"/>
  <c r="R34"/>
  <c r="E138" i="37" s="1"/>
  <c r="Q34" i="36"/>
  <c r="R35"/>
  <c r="E142" i="37" s="1"/>
  <c r="Q35" i="36"/>
  <c r="R36"/>
  <c r="E146" i="37" s="1"/>
  <c r="Q36" i="36"/>
  <c r="R37"/>
  <c r="E150" i="37" s="1"/>
  <c r="Q37" i="36"/>
  <c r="R38"/>
  <c r="E154" i="37" s="1"/>
  <c r="Q38" i="36"/>
  <c r="R39"/>
  <c r="E158" i="37" s="1"/>
  <c r="Q39" i="36"/>
  <c r="R40"/>
  <c r="E162" i="37" s="1"/>
  <c r="Q40" i="36"/>
  <c r="R41"/>
  <c r="E166" i="37" s="1"/>
  <c r="Q41" i="36"/>
  <c r="R42"/>
  <c r="E170" i="37" s="1"/>
  <c r="Q42" i="36"/>
  <c r="R43"/>
  <c r="E174" i="37" s="1"/>
  <c r="Q43" i="36"/>
  <c r="R44"/>
  <c r="E178" i="37" s="1"/>
  <c r="Q44" i="36"/>
  <c r="R45"/>
  <c r="E182" i="37" s="1"/>
  <c r="Q45" i="36"/>
  <c r="R46"/>
  <c r="E186" i="37" s="1"/>
  <c r="Q46" i="36"/>
  <c r="R47"/>
  <c r="E190" i="37" s="1"/>
  <c r="Q47" i="36"/>
  <c r="R48"/>
  <c r="E194" i="37" s="1"/>
  <c r="Q48" i="36"/>
  <c r="R49"/>
  <c r="E198" i="37" s="1"/>
  <c r="Q49" i="36"/>
  <c r="R50"/>
  <c r="E204" i="37" s="1"/>
  <c r="Q50" i="36"/>
  <c r="R51"/>
  <c r="E208" i="37" s="1"/>
  <c r="Q51" i="36"/>
  <c r="R52"/>
  <c r="E212" i="37" s="1"/>
  <c r="Q52" i="36"/>
  <c r="R53"/>
  <c r="E216" i="37" s="1"/>
  <c r="Q53" i="36"/>
  <c r="R54"/>
  <c r="E220" i="37" s="1"/>
  <c r="Q54" i="36"/>
  <c r="R55"/>
  <c r="E224" i="37" s="1"/>
  <c r="Q55" i="36"/>
  <c r="R56"/>
  <c r="E228" i="37" s="1"/>
  <c r="Q56" i="36"/>
  <c r="R57"/>
  <c r="E232" i="37" s="1"/>
  <c r="Q57" i="36"/>
  <c r="R58"/>
  <c r="E236" i="37" s="1"/>
  <c r="Q58" i="36"/>
  <c r="R59"/>
  <c r="E240" i="37" s="1"/>
  <c r="Q59" i="36"/>
  <c r="R60"/>
  <c r="E244" i="37" s="1"/>
  <c r="Q60" i="36"/>
  <c r="R62"/>
  <c r="E252" i="37" s="1"/>
  <c r="Q62" i="36"/>
  <c r="R63"/>
  <c r="E256" i="37" s="1"/>
  <c r="Q63" i="36"/>
  <c r="R64"/>
  <c r="E260" i="37" s="1"/>
  <c r="Q64" i="36"/>
  <c r="R65"/>
  <c r="E264" i="37" s="1"/>
  <c r="Q65" i="36"/>
  <c r="R66"/>
  <c r="E270" i="37" s="1"/>
  <c r="Q66" i="36"/>
  <c r="R67"/>
  <c r="E274" i="37" s="1"/>
  <c r="Q67" i="36"/>
  <c r="R68"/>
  <c r="E278" i="37" s="1"/>
  <c r="Q68" i="36"/>
  <c r="R69"/>
  <c r="E282" i="37" s="1"/>
  <c r="Q69" i="36"/>
  <c r="R70"/>
  <c r="E286" i="37" s="1"/>
  <c r="Q70" i="36"/>
  <c r="R71"/>
  <c r="E290" i="37" s="1"/>
  <c r="Q71" i="36"/>
  <c r="R72"/>
  <c r="E294" i="37" s="1"/>
  <c r="Q72" i="36"/>
  <c r="R73"/>
  <c r="E298" i="37" s="1"/>
  <c r="Q73" i="36"/>
  <c r="R74"/>
  <c r="E302" i="37" s="1"/>
  <c r="Q74" i="36"/>
  <c r="R75"/>
  <c r="E306" i="37" s="1"/>
  <c r="Q75" i="36"/>
  <c r="R76"/>
  <c r="E310" i="37" s="1"/>
  <c r="Q76" i="36"/>
  <c r="R77"/>
  <c r="E314" i="37" s="1"/>
  <c r="Q77" i="36"/>
  <c r="R78"/>
  <c r="E318" i="37" s="1"/>
  <c r="Q78" i="36"/>
  <c r="R79"/>
  <c r="E322" i="37" s="1"/>
  <c r="Q79" i="36"/>
  <c r="R80"/>
  <c r="E326" i="37" s="1"/>
  <c r="Q80" i="36"/>
  <c r="R81"/>
  <c r="E330" i="37" s="1"/>
  <c r="Q81" i="36"/>
  <c r="R82"/>
  <c r="E336" i="37" s="1"/>
  <c r="Q82" i="36"/>
  <c r="R83"/>
  <c r="E340" i="37" s="1"/>
  <c r="Q83" i="36"/>
  <c r="R84"/>
  <c r="E344" i="37" s="1"/>
  <c r="Q84" i="36"/>
  <c r="R85"/>
  <c r="E348" i="37" s="1"/>
  <c r="Q85" i="36"/>
  <c r="R86"/>
  <c r="E352" i="37" s="1"/>
  <c r="Q86" i="36"/>
  <c r="R87"/>
  <c r="E356" i="37" s="1"/>
  <c r="Q87" i="36"/>
  <c r="R88"/>
  <c r="E360" i="37" s="1"/>
  <c r="Q88" i="36"/>
  <c r="R89"/>
  <c r="E364" i="37" s="1"/>
  <c r="Q89" i="36"/>
  <c r="R90"/>
  <c r="E368" i="37" s="1"/>
  <c r="Q90" i="36"/>
  <c r="R91"/>
  <c r="E372" i="37" s="1"/>
  <c r="Q91" i="36"/>
  <c r="R92"/>
  <c r="E376" i="37" s="1"/>
  <c r="Q92" i="36"/>
  <c r="R93"/>
  <c r="E380" i="37" s="1"/>
  <c r="Q93" i="36"/>
  <c r="R94"/>
  <c r="E384" i="37" s="1"/>
  <c r="Q94" i="36"/>
  <c r="R95"/>
  <c r="E388" i="37" s="1"/>
  <c r="Q95" i="36"/>
  <c r="R96"/>
  <c r="E392" i="37" s="1"/>
  <c r="Q96" i="36"/>
  <c r="R97"/>
  <c r="E396" i="37" s="1"/>
  <c r="Q97" i="36"/>
  <c r="R98"/>
  <c r="E402" i="37" s="1"/>
  <c r="Q98" i="36"/>
  <c r="R99"/>
  <c r="E406" i="37" s="1"/>
  <c r="Q99" i="36"/>
  <c r="R100"/>
  <c r="E410" i="37" s="1"/>
  <c r="Q100" i="36"/>
  <c r="R101"/>
  <c r="E414" i="37" s="1"/>
  <c r="Q101" i="36"/>
  <c r="R102"/>
  <c r="E418" i="37" s="1"/>
  <c r="Q102" i="36"/>
  <c r="R103"/>
  <c r="E422" i="37" s="1"/>
  <c r="Q103" i="36"/>
  <c r="R104"/>
  <c r="E426" i="37" s="1"/>
  <c r="Q104" i="36"/>
  <c r="R105"/>
  <c r="E430" i="37" s="1"/>
  <c r="Q105" i="36"/>
  <c r="R106"/>
  <c r="E434" i="37" s="1"/>
  <c r="Q106" i="36"/>
  <c r="R107"/>
  <c r="E438" i="37" s="1"/>
  <c r="Q107" i="36"/>
  <c r="R108"/>
  <c r="E442" i="37" s="1"/>
  <c r="Q108" i="36"/>
  <c r="R109"/>
  <c r="E446" i="37" s="1"/>
  <c r="Q109" i="36"/>
  <c r="R110"/>
  <c r="E450" i="37" s="1"/>
  <c r="Q110" i="36"/>
  <c r="R111"/>
  <c r="E454" i="37" s="1"/>
  <c r="Q111" i="36"/>
  <c r="R112"/>
  <c r="E458" i="37" s="1"/>
  <c r="Q112" i="36"/>
  <c r="R113"/>
  <c r="E462" i="37" s="1"/>
  <c r="Q113" i="36"/>
  <c r="R114"/>
  <c r="E468" i="37" s="1"/>
  <c r="Q114" i="36"/>
  <c r="R115"/>
  <c r="E472" i="37" s="1"/>
  <c r="Q115" i="36"/>
  <c r="R116"/>
  <c r="E476" i="37" s="1"/>
  <c r="Q116" i="36"/>
  <c r="R117"/>
  <c r="E480" i="37" s="1"/>
  <c r="Q117" i="36"/>
  <c r="R118"/>
  <c r="E484" i="37" s="1"/>
  <c r="Q118" i="36"/>
  <c r="R119"/>
  <c r="E488" i="37" s="1"/>
  <c r="Q119" i="36"/>
  <c r="R120"/>
  <c r="E492" i="37" s="1"/>
  <c r="Q120" i="36"/>
  <c r="R121"/>
  <c r="E496" i="37" s="1"/>
  <c r="Q121" i="36"/>
  <c r="R122"/>
  <c r="E500" i="37" s="1"/>
  <c r="Q122" i="36"/>
  <c r="R123"/>
  <c r="E504" i="37" s="1"/>
  <c r="Q123" i="36"/>
  <c r="R124"/>
  <c r="E508" i="37" s="1"/>
  <c r="Q124" i="36"/>
  <c r="R125"/>
  <c r="E512" i="37" s="1"/>
  <c r="Q125" i="36"/>
  <c r="R126"/>
  <c r="E516" i="37" s="1"/>
  <c r="Q126" i="36"/>
  <c r="R127"/>
  <c r="E520" i="37" s="1"/>
  <c r="Q127" i="36"/>
  <c r="R128"/>
  <c r="E524" i="37" s="1"/>
  <c r="Q128" i="36"/>
  <c r="R129"/>
  <c r="E528" i="37" s="1"/>
  <c r="Q129" i="36"/>
  <c r="R131"/>
  <c r="F8" i="37" s="1"/>
  <c r="Q131" i="36"/>
  <c r="R132"/>
  <c r="F16" i="37" s="1"/>
  <c r="Q132" i="36"/>
  <c r="R133"/>
  <c r="F24" i="37" s="1"/>
  <c r="Q133" i="36"/>
  <c r="R134"/>
  <c r="F32" i="37" s="1"/>
  <c r="Q134" i="36"/>
  <c r="R135"/>
  <c r="F40" i="37" s="1"/>
  <c r="Q135" i="36"/>
  <c r="R136"/>
  <c r="F48" i="37" s="1"/>
  <c r="Q136" i="36"/>
  <c r="R137"/>
  <c r="F56" i="37" s="1"/>
  <c r="Q137" i="36"/>
  <c r="R138"/>
  <c r="F64" i="37" s="1"/>
  <c r="Q138" i="36"/>
  <c r="R139"/>
  <c r="F74" i="37" s="1"/>
  <c r="Q139" i="36"/>
  <c r="R140"/>
  <c r="F82" i="37" s="1"/>
  <c r="Q140" i="36"/>
  <c r="R141"/>
  <c r="F90" i="37" s="1"/>
  <c r="Q141" i="36"/>
  <c r="R142"/>
  <c r="F98" i="37" s="1"/>
  <c r="Q142" i="36"/>
  <c r="R143"/>
  <c r="F106" i="37" s="1"/>
  <c r="Q143" i="36"/>
  <c r="R144"/>
  <c r="F114" i="37" s="1"/>
  <c r="Q144" i="36"/>
  <c r="R145"/>
  <c r="F122" i="37" s="1"/>
  <c r="Q145" i="36"/>
  <c r="R146"/>
  <c r="F130" i="37" s="1"/>
  <c r="Q146" i="36"/>
  <c r="R147"/>
  <c r="F140" i="37" s="1"/>
  <c r="Q147" i="36"/>
  <c r="R148"/>
  <c r="F148" i="37" s="1"/>
  <c r="Q148" i="36"/>
  <c r="R149"/>
  <c r="F156" i="37" s="1"/>
  <c r="Q149" i="36"/>
  <c r="R150"/>
  <c r="F164" i="37" s="1"/>
  <c r="Q150" i="36"/>
  <c r="R151"/>
  <c r="F172" i="37" s="1"/>
  <c r="Q151" i="36"/>
  <c r="R152"/>
  <c r="F180" i="37" s="1"/>
  <c r="Q152" i="36"/>
  <c r="R153"/>
  <c r="F188" i="37" s="1"/>
  <c r="Q153" i="36"/>
  <c r="R154"/>
  <c r="F196" i="37" s="1"/>
  <c r="Q154" i="36"/>
  <c r="R155"/>
  <c r="F206" i="37" s="1"/>
  <c r="Q155" i="36"/>
  <c r="R156"/>
  <c r="F214" i="37" s="1"/>
  <c r="Q156" i="36"/>
  <c r="R157"/>
  <c r="F222" i="37" s="1"/>
  <c r="Q157" i="36"/>
  <c r="R158"/>
  <c r="F230" i="37" s="1"/>
  <c r="Q158" i="36"/>
  <c r="R159"/>
  <c r="F238" i="37" s="1"/>
  <c r="Q159" i="36"/>
  <c r="R160"/>
  <c r="F246" i="37" s="1"/>
  <c r="Q160" i="36"/>
  <c r="R161"/>
  <c r="F254" i="37" s="1"/>
  <c r="Q161" i="36"/>
  <c r="R162"/>
  <c r="F262" i="37" s="1"/>
  <c r="Q162" i="36"/>
  <c r="R163"/>
  <c r="F272" i="37" s="1"/>
  <c r="Q163" i="36"/>
  <c r="R164"/>
  <c r="F280" i="37" s="1"/>
  <c r="Q164" i="36"/>
  <c r="R165"/>
  <c r="F288" i="37" s="1"/>
  <c r="Q165" i="36"/>
  <c r="R166"/>
  <c r="F296" i="37" s="1"/>
  <c r="Q166" i="36"/>
  <c r="R167"/>
  <c r="F304" i="37" s="1"/>
  <c r="Q167" i="36"/>
  <c r="R168"/>
  <c r="F312" i="37" s="1"/>
  <c r="Q168" i="36"/>
  <c r="R169"/>
  <c r="F320" i="37" s="1"/>
  <c r="Q169" i="36"/>
  <c r="R170"/>
  <c r="F328" i="37" s="1"/>
  <c r="Q170" i="36"/>
  <c r="R171"/>
  <c r="F338" i="37" s="1"/>
  <c r="Q171" i="36"/>
  <c r="R172"/>
  <c r="F346" i="37" s="1"/>
  <c r="Q172" i="36"/>
  <c r="R173"/>
  <c r="F354" i="37" s="1"/>
  <c r="Q173" i="36"/>
  <c r="R174"/>
  <c r="F362" i="37" s="1"/>
  <c r="Q174" i="36"/>
  <c r="R175"/>
  <c r="F370" i="37" s="1"/>
  <c r="Q175" i="36"/>
  <c r="R176"/>
  <c r="F378" i="37" s="1"/>
  <c r="Q176" i="36"/>
  <c r="R177"/>
  <c r="F386" i="37" s="1"/>
  <c r="Q177" i="36"/>
  <c r="R178"/>
  <c r="F394" i="37" s="1"/>
  <c r="Q178" i="36"/>
  <c r="R179"/>
  <c r="F404" i="37" s="1"/>
  <c r="Q179" i="36"/>
  <c r="R180"/>
  <c r="F412" i="37" s="1"/>
  <c r="Q180" i="36"/>
  <c r="R181"/>
  <c r="F420" i="37" s="1"/>
  <c r="Q181" i="36"/>
  <c r="R182"/>
  <c r="F428" i="37" s="1"/>
  <c r="Q182" i="36"/>
  <c r="R183"/>
  <c r="F436" i="37" s="1"/>
  <c r="Q183" i="36"/>
  <c r="R184"/>
  <c r="F444" i="37" s="1"/>
  <c r="Q184" i="36"/>
  <c r="R185"/>
  <c r="F452" i="37" s="1"/>
  <c r="Q185" i="36"/>
  <c r="R186"/>
  <c r="F460" i="37" s="1"/>
  <c r="Q186" i="36"/>
  <c r="R187"/>
  <c r="F470" i="37" s="1"/>
  <c r="Q187" i="36"/>
  <c r="R188"/>
  <c r="F478" i="37" s="1"/>
  <c r="Q188" i="36"/>
  <c r="R189"/>
  <c r="F486" i="37" s="1"/>
  <c r="Q189" i="36"/>
  <c r="R190"/>
  <c r="F494" i="37" s="1"/>
  <c r="Q190" i="36"/>
  <c r="R191"/>
  <c r="F502" i="37" s="1"/>
  <c r="Q191" i="36"/>
  <c r="R192"/>
  <c r="F510" i="37" s="1"/>
  <c r="Q192" i="36"/>
  <c r="R193"/>
  <c r="F518" i="37" s="1"/>
  <c r="Q193" i="36"/>
  <c r="R194"/>
  <c r="F526" i="37" s="1"/>
  <c r="Q194" i="36"/>
  <c r="R196"/>
  <c r="G12" i="37" s="1"/>
  <c r="Q196" i="36"/>
  <c r="R197"/>
  <c r="G28" i="37" s="1"/>
  <c r="Q197" i="36"/>
  <c r="R198"/>
  <c r="G44" i="37" s="1"/>
  <c r="Q198" i="36"/>
  <c r="R199"/>
  <c r="G60" i="37" s="1"/>
  <c r="Q199" i="36"/>
  <c r="R200"/>
  <c r="G78" i="37" s="1"/>
  <c r="Q200" i="36"/>
  <c r="R201"/>
  <c r="G94" i="37" s="1"/>
  <c r="Q201" i="36"/>
  <c r="R202"/>
  <c r="G110" i="37" s="1"/>
  <c r="Q202" i="36"/>
  <c r="R203"/>
  <c r="G126" i="37" s="1"/>
  <c r="Q203" i="36"/>
  <c r="R204"/>
  <c r="G144" i="37" s="1"/>
  <c r="Q204" i="36"/>
  <c r="R205"/>
  <c r="G160" i="37" s="1"/>
  <c r="Q205" i="36"/>
  <c r="R206"/>
  <c r="G176" i="37" s="1"/>
  <c r="Q206" i="36"/>
  <c r="R207"/>
  <c r="G192" i="37" s="1"/>
  <c r="Q207" i="36"/>
  <c r="R208"/>
  <c r="G210" i="37" s="1"/>
  <c r="Q208" i="36"/>
  <c r="R209"/>
  <c r="G226" i="37" s="1"/>
  <c r="Q209" i="36"/>
  <c r="R210"/>
  <c r="G242" i="37" s="1"/>
  <c r="Q210" i="36"/>
  <c r="R211"/>
  <c r="G258" i="37" s="1"/>
  <c r="Q211" i="36"/>
  <c r="R212"/>
  <c r="G276" i="37" s="1"/>
  <c r="Q212" i="36"/>
  <c r="R213"/>
  <c r="G292" i="37" s="1"/>
  <c r="Q213" i="36"/>
  <c r="R214"/>
  <c r="G308" i="37" s="1"/>
  <c r="Q214" i="36"/>
  <c r="R215"/>
  <c r="G324" i="37" s="1"/>
  <c r="Q215" i="36"/>
  <c r="R216"/>
  <c r="G342" i="37" s="1"/>
  <c r="Q216" i="36"/>
  <c r="R217"/>
  <c r="G358" i="37" s="1"/>
  <c r="Q217" i="36"/>
  <c r="R218"/>
  <c r="G374" i="37" s="1"/>
  <c r="Q218" i="36"/>
  <c r="R219"/>
  <c r="G390" i="37" s="1"/>
  <c r="Q219" i="36"/>
  <c r="R220"/>
  <c r="G408" i="37" s="1"/>
  <c r="Q220" i="36"/>
  <c r="R221"/>
  <c r="G424" i="37" s="1"/>
  <c r="Q221" i="36"/>
  <c r="R222"/>
  <c r="G440" i="37" s="1"/>
  <c r="Q222" i="36"/>
  <c r="R223"/>
  <c r="G456" i="37" s="1"/>
  <c r="Q223" i="36"/>
  <c r="R224"/>
  <c r="G474" i="37" s="1"/>
  <c r="Q224" i="36"/>
  <c r="R225"/>
  <c r="G490" i="37" s="1"/>
  <c r="Q225" i="36"/>
  <c r="R226"/>
  <c r="G506" i="37" s="1"/>
  <c r="Q226" i="36"/>
  <c r="R227"/>
  <c r="G522" i="37" s="1"/>
  <c r="Q227" i="36"/>
  <c r="R229"/>
  <c r="G20" i="37" s="1"/>
  <c r="Q229" i="36"/>
  <c r="R230"/>
  <c r="G52" i="37" s="1"/>
  <c r="Q230" i="36"/>
  <c r="R231"/>
  <c r="G86" i="37" s="1"/>
  <c r="Q231" i="36"/>
  <c r="R232"/>
  <c r="G118" i="37" s="1"/>
  <c r="Q232" i="36"/>
  <c r="R233"/>
  <c r="G152" i="37" s="1"/>
  <c r="Q233" i="36"/>
  <c r="R234"/>
  <c r="G184" i="37" s="1"/>
  <c r="Q234" i="36"/>
  <c r="R235"/>
  <c r="G218" i="37" s="1"/>
  <c r="Q235" i="36"/>
  <c r="R236"/>
  <c r="G250" i="37" s="1"/>
  <c r="Q236" i="36"/>
  <c r="R237"/>
  <c r="G284" i="37" s="1"/>
  <c r="Q237" i="36"/>
  <c r="R238"/>
  <c r="G316" i="37" s="1"/>
  <c r="Q238" i="36"/>
  <c r="R239"/>
  <c r="G350" i="37" s="1"/>
  <c r="Q239" i="36"/>
  <c r="R240"/>
  <c r="G382" i="37" s="1"/>
  <c r="Q240" i="36"/>
  <c r="R241"/>
  <c r="G416" i="37" s="1"/>
  <c r="Q241" i="36"/>
  <c r="R242"/>
  <c r="G448" i="37" s="1"/>
  <c r="Q242" i="36"/>
  <c r="R243"/>
  <c r="G482" i="37" s="1"/>
  <c r="Q243" i="36"/>
  <c r="R244"/>
  <c r="G514" i="37" s="1"/>
  <c r="Q244" i="36"/>
  <c r="R2" i="48"/>
  <c r="E6" i="47" s="1"/>
  <c r="Q2" i="48"/>
  <c r="R3"/>
  <c r="E10" i="47" s="1"/>
  <c r="Q3" i="48"/>
  <c r="R4"/>
  <c r="E14" i="47" s="1"/>
  <c r="Q4" i="48"/>
  <c r="R5"/>
  <c r="E18" i="47" s="1"/>
  <c r="Q5" i="48"/>
  <c r="R6"/>
  <c r="E22" i="47" s="1"/>
  <c r="Q6" i="48"/>
  <c r="R7"/>
  <c r="E26" i="47" s="1"/>
  <c r="Q7" i="48"/>
  <c r="R8"/>
  <c r="E30" i="47" s="1"/>
  <c r="Q8" i="48"/>
  <c r="R9"/>
  <c r="E34" i="47" s="1"/>
  <c r="Q9" i="48"/>
  <c r="R10"/>
  <c r="E38" i="47" s="1"/>
  <c r="Q10" i="48"/>
  <c r="R11"/>
  <c r="E42" i="47" s="1"/>
  <c r="Q11" i="48"/>
  <c r="R12"/>
  <c r="E46" i="47" s="1"/>
  <c r="Q12" i="48"/>
  <c r="R13"/>
  <c r="E50" i="47" s="1"/>
  <c r="Q13" i="48"/>
  <c r="R14"/>
  <c r="E54" i="47" s="1"/>
  <c r="Q14" i="48"/>
  <c r="R15"/>
  <c r="E58" i="47" s="1"/>
  <c r="Q15" i="48"/>
  <c r="R16"/>
  <c r="E62" i="47" s="1"/>
  <c r="Q16" i="48"/>
  <c r="R17"/>
  <c r="E66" i="47" s="1"/>
  <c r="Q17" i="48"/>
  <c r="R19"/>
  <c r="F8" i="47" s="1"/>
  <c r="Q19" i="48"/>
  <c r="R20"/>
  <c r="F16" i="47" s="1"/>
  <c r="Q20" i="48"/>
  <c r="R21"/>
  <c r="F24" i="47" s="1"/>
  <c r="Q21" i="48"/>
  <c r="R22"/>
  <c r="F32" i="47" s="1"/>
  <c r="Q22" i="48"/>
  <c r="R23"/>
  <c r="F40" i="47" s="1"/>
  <c r="Q23" i="48"/>
  <c r="R24"/>
  <c r="F48" i="47" s="1"/>
  <c r="Q24" i="48"/>
  <c r="R25"/>
  <c r="F56" i="47" s="1"/>
  <c r="Q25" i="48"/>
  <c r="R26"/>
  <c r="F64" i="47" s="1"/>
  <c r="Q26" i="48"/>
  <c r="R2" i="46"/>
  <c r="E6" i="45" s="1"/>
  <c r="Q2" i="46"/>
  <c r="R3"/>
  <c r="E10" i="45" s="1"/>
  <c r="Q3" i="46"/>
  <c r="R4"/>
  <c r="E14" i="45" s="1"/>
  <c r="Q4" i="46"/>
  <c r="R5"/>
  <c r="E18" i="45" s="1"/>
  <c r="Q5" i="46"/>
  <c r="R6"/>
  <c r="E22" i="45" s="1"/>
  <c r="Q6" i="46"/>
  <c r="R7"/>
  <c r="E26" i="45" s="1"/>
  <c r="Q7" i="46"/>
  <c r="R8"/>
  <c r="E30" i="45" s="1"/>
  <c r="Q8" i="46"/>
  <c r="R9"/>
  <c r="E34" i="45" s="1"/>
  <c r="Q9" i="46"/>
  <c r="R10"/>
  <c r="E38" i="45" s="1"/>
  <c r="Q10" i="46"/>
  <c r="R11"/>
  <c r="E42" i="45" s="1"/>
  <c r="Q11" i="46"/>
  <c r="R12"/>
  <c r="E46" i="45" s="1"/>
  <c r="Q12" i="46"/>
  <c r="R13"/>
  <c r="E50" i="45" s="1"/>
  <c r="Q13" i="46"/>
  <c r="R14"/>
  <c r="E54" i="45" s="1"/>
  <c r="Q14" i="46"/>
  <c r="R15"/>
  <c r="E58" i="45" s="1"/>
  <c r="Q15" i="46"/>
  <c r="R16"/>
  <c r="E62" i="45" s="1"/>
  <c r="Q16" i="46"/>
  <c r="R17"/>
  <c r="E66" i="45" s="1"/>
  <c r="Q17" i="46"/>
  <c r="R18"/>
  <c r="E72" i="45" s="1"/>
  <c r="Q18" i="46"/>
  <c r="R19"/>
  <c r="E76" i="45" s="1"/>
  <c r="Q19" i="46"/>
  <c r="R20"/>
  <c r="E80" i="45" s="1"/>
  <c r="Q20" i="46"/>
  <c r="R21"/>
  <c r="E84" i="45" s="1"/>
  <c r="Q21" i="46"/>
  <c r="R22"/>
  <c r="E88" i="45" s="1"/>
  <c r="Q22" i="46"/>
  <c r="R23"/>
  <c r="E92" i="45" s="1"/>
  <c r="Q23" i="46"/>
  <c r="R24"/>
  <c r="E96" i="45" s="1"/>
  <c r="Q24" i="46"/>
  <c r="R25"/>
  <c r="E100" i="45" s="1"/>
  <c r="Q25" i="46"/>
  <c r="R26"/>
  <c r="E104" i="45" s="1"/>
  <c r="Q26" i="46"/>
  <c r="R27"/>
  <c r="E108" i="45" s="1"/>
  <c r="Q27" i="46"/>
  <c r="R28"/>
  <c r="E112" i="45" s="1"/>
  <c r="Q28" i="46"/>
  <c r="R29"/>
  <c r="E116" i="45" s="1"/>
  <c r="Q29" i="46"/>
  <c r="R30"/>
  <c r="E120" i="45" s="1"/>
  <c r="Q30" i="46"/>
  <c r="R31"/>
  <c r="E124" i="45" s="1"/>
  <c r="Q31" i="46"/>
  <c r="R32"/>
  <c r="E128" i="45" s="1"/>
  <c r="Q32" i="46"/>
  <c r="R33"/>
  <c r="E132" i="45" s="1"/>
  <c r="Q33" i="46"/>
  <c r="R35"/>
  <c r="F8" i="45" s="1"/>
  <c r="Q35" i="46"/>
  <c r="R36"/>
  <c r="F16" i="45" s="1"/>
  <c r="Q36" i="46"/>
  <c r="R37"/>
  <c r="F24" i="45" s="1"/>
  <c r="Q37" i="46"/>
  <c r="R38"/>
  <c r="F32" i="45" s="1"/>
  <c r="Q38" i="46"/>
  <c r="R39"/>
  <c r="F40" i="45" s="1"/>
  <c r="Q39" i="46"/>
  <c r="R40"/>
  <c r="F48" i="45" s="1"/>
  <c r="Q40" i="46"/>
  <c r="R41"/>
  <c r="F56" i="45" s="1"/>
  <c r="Q41" i="46"/>
  <c r="R42"/>
  <c r="F64" i="45" s="1"/>
  <c r="Q42" i="46"/>
  <c r="R43"/>
  <c r="F74" i="45" s="1"/>
  <c r="Q43" i="46"/>
  <c r="R44"/>
  <c r="F82" i="45" s="1"/>
  <c r="Q44" i="46"/>
  <c r="R45"/>
  <c r="F90" i="45" s="1"/>
  <c r="Q45" i="46"/>
  <c r="R46"/>
  <c r="F98" i="45" s="1"/>
  <c r="Q46" i="46"/>
  <c r="R47"/>
  <c r="F106" i="45" s="1"/>
  <c r="Q47" i="46"/>
  <c r="R48"/>
  <c r="F114" i="45" s="1"/>
  <c r="Q48" i="46"/>
  <c r="R49"/>
  <c r="F122" i="45" s="1"/>
  <c r="Q49" i="46"/>
  <c r="R50"/>
  <c r="F130" i="45" s="1"/>
  <c r="Q50" i="46"/>
  <c r="R52"/>
  <c r="G12" i="45" s="1"/>
  <c r="Q52" i="46"/>
  <c r="R53"/>
  <c r="G28" i="45" s="1"/>
  <c r="Q53" i="46"/>
  <c r="R54"/>
  <c r="G44" i="45" s="1"/>
  <c r="Q54" i="46"/>
  <c r="R55"/>
  <c r="G60" i="45" s="1"/>
  <c r="Q55" i="46"/>
  <c r="R56"/>
  <c r="G78" i="45" s="1"/>
  <c r="Q56" i="46"/>
  <c r="R57"/>
  <c r="G94" i="45" s="1"/>
  <c r="Q57" i="46"/>
  <c r="R58"/>
  <c r="G110" i="45" s="1"/>
  <c r="Q58" i="46"/>
  <c r="R59"/>
  <c r="G126" i="45" s="1"/>
  <c r="Q59" i="46"/>
  <c r="C8" i="49"/>
  <c r="F5"/>
  <c r="AO5" s="1"/>
  <c r="AD4"/>
  <c r="K4" s="1"/>
  <c r="AP4" s="1"/>
  <c r="AC4"/>
  <c r="AA4"/>
  <c r="AB4" s="1"/>
  <c r="D7"/>
  <c r="E6"/>
  <c r="AD5"/>
  <c r="K5" s="1"/>
  <c r="AP5" s="1"/>
  <c r="AC5"/>
  <c r="AA5"/>
  <c r="AB5" s="1"/>
  <c r="E8"/>
  <c r="F7"/>
  <c r="AD6"/>
  <c r="K6" s="1"/>
  <c r="AP6" s="1"/>
  <c r="AC6"/>
  <c r="AA6"/>
  <c r="AB6" s="1"/>
  <c r="AD7"/>
  <c r="AC7"/>
  <c r="AA7"/>
  <c r="AB7" s="1"/>
  <c r="K7"/>
  <c r="AP7" s="1"/>
  <c r="C6"/>
  <c r="AD8"/>
  <c r="K8" s="1"/>
  <c r="AC8"/>
  <c r="AA8"/>
  <c r="AB8" s="1"/>
  <c r="D8"/>
  <c r="AD9"/>
  <c r="AC9"/>
  <c r="AA9"/>
  <c r="AB9" s="1"/>
  <c r="K9"/>
  <c r="AP9" s="1"/>
  <c r="C7"/>
  <c r="AO7" s="1"/>
  <c r="C15"/>
  <c r="F12"/>
  <c r="AO12" s="1"/>
  <c r="AD11"/>
  <c r="K11" s="1"/>
  <c r="AP11" s="1"/>
  <c r="AC11"/>
  <c r="AA11"/>
  <c r="AB11" s="1"/>
  <c r="D14"/>
  <c r="E13"/>
  <c r="AD12"/>
  <c r="K12" s="1"/>
  <c r="AP12" s="1"/>
  <c r="AC12"/>
  <c r="AA12"/>
  <c r="AB12" s="1"/>
  <c r="E15"/>
  <c r="F14"/>
  <c r="AD13"/>
  <c r="K13" s="1"/>
  <c r="AP13" s="1"/>
  <c r="AC13"/>
  <c r="AA13"/>
  <c r="AB13" s="1"/>
  <c r="AD14"/>
  <c r="AC14"/>
  <c r="AA14"/>
  <c r="AB14" s="1"/>
  <c r="K14"/>
  <c r="AP14" s="1"/>
  <c r="C13"/>
  <c r="AD15"/>
  <c r="K15" s="1"/>
  <c r="AP15" s="1"/>
  <c r="AC15"/>
  <c r="AA15"/>
  <c r="AB15" s="1"/>
  <c r="D15"/>
  <c r="AD16"/>
  <c r="AC16"/>
  <c r="AA16"/>
  <c r="AB16" s="1"/>
  <c r="K16"/>
  <c r="AP16" s="1"/>
  <c r="C14"/>
  <c r="C22"/>
  <c r="F19"/>
  <c r="AO19" s="1"/>
  <c r="AD18"/>
  <c r="K18" s="1"/>
  <c r="AP18" s="1"/>
  <c r="AC18"/>
  <c r="AA18"/>
  <c r="AB18" s="1"/>
  <c r="D21"/>
  <c r="E20"/>
  <c r="AD19"/>
  <c r="K19" s="1"/>
  <c r="AP19" s="1"/>
  <c r="AC19"/>
  <c r="AA19"/>
  <c r="AB19" s="1"/>
  <c r="E22"/>
  <c r="F21"/>
  <c r="AD20"/>
  <c r="K20" s="1"/>
  <c r="AP20" s="1"/>
  <c r="AC20"/>
  <c r="AA20"/>
  <c r="AB20" s="1"/>
  <c r="AD21"/>
  <c r="AC21"/>
  <c r="AA21"/>
  <c r="AB21" s="1"/>
  <c r="K21"/>
  <c r="AP21" s="1"/>
  <c r="C20"/>
  <c r="AD22"/>
  <c r="K22" s="1"/>
  <c r="AP22" s="1"/>
  <c r="AC22"/>
  <c r="AA22"/>
  <c r="AB22" s="1"/>
  <c r="D22"/>
  <c r="AD23"/>
  <c r="AC23"/>
  <c r="AA23"/>
  <c r="AB23" s="1"/>
  <c r="K23"/>
  <c r="AP23" s="1"/>
  <c r="C21"/>
  <c r="AO21" s="1"/>
  <c r="C29"/>
  <c r="F26"/>
  <c r="AO26" s="1"/>
  <c r="AD25"/>
  <c r="K25" s="1"/>
  <c r="AP25" s="1"/>
  <c r="AC25"/>
  <c r="AA25"/>
  <c r="AB25" s="1"/>
  <c r="D28"/>
  <c r="E27"/>
  <c r="AD26"/>
  <c r="K26" s="1"/>
  <c r="AP26" s="1"/>
  <c r="AC26"/>
  <c r="AA26"/>
  <c r="AB26" s="1"/>
  <c r="E29"/>
  <c r="F28"/>
  <c r="AD27"/>
  <c r="K27" s="1"/>
  <c r="AP27" s="1"/>
  <c r="AC27"/>
  <c r="AA27"/>
  <c r="AB27" s="1"/>
  <c r="AD28"/>
  <c r="AC28"/>
  <c r="AA28"/>
  <c r="AB28" s="1"/>
  <c r="K28"/>
  <c r="AP28" s="1"/>
  <c r="C27"/>
  <c r="AD29"/>
  <c r="K29" s="1"/>
  <c r="AC29"/>
  <c r="AA29"/>
  <c r="AB29" s="1"/>
  <c r="D29"/>
  <c r="AD30"/>
  <c r="AC30"/>
  <c r="AA30"/>
  <c r="AB30" s="1"/>
  <c r="K30"/>
  <c r="AP30" s="1"/>
  <c r="C28"/>
  <c r="R2" i="52"/>
  <c r="E7" i="51" s="1"/>
  <c r="Q2" i="52"/>
  <c r="R3"/>
  <c r="E11" i="51" s="1"/>
  <c r="Q3" i="52"/>
  <c r="R4"/>
  <c r="E15" i="51" s="1"/>
  <c r="Q4" i="52"/>
  <c r="R5"/>
  <c r="E19" i="51" s="1"/>
  <c r="Q5" i="52"/>
  <c r="R7"/>
  <c r="F9" i="51" s="1"/>
  <c r="Q7" i="52"/>
  <c r="R8"/>
  <c r="F17" i="51" s="1"/>
  <c r="Q8" i="52"/>
  <c r="R10"/>
  <c r="G13" i="51" s="1"/>
  <c r="Q10" i="52"/>
  <c r="Z2" i="11"/>
  <c r="E6" i="12" s="1"/>
  <c r="Y2" i="11"/>
  <c r="W2"/>
  <c r="Z3"/>
  <c r="E10" i="12" s="1"/>
  <c r="Y3" i="11"/>
  <c r="W3"/>
  <c r="Z4"/>
  <c r="E14" i="12" s="1"/>
  <c r="Y4" i="11"/>
  <c r="W4"/>
  <c r="Z5"/>
  <c r="E18" i="12" s="1"/>
  <c r="Y5" i="11"/>
  <c r="W5"/>
  <c r="Z6"/>
  <c r="E22" i="12" s="1"/>
  <c r="Y6" i="11"/>
  <c r="W6"/>
  <c r="Z7"/>
  <c r="E26" i="12" s="1"/>
  <c r="Y7" i="11"/>
  <c r="W7"/>
  <c r="Z8"/>
  <c r="E30" i="12" s="1"/>
  <c r="Y8" i="11"/>
  <c r="W8"/>
  <c r="Z9"/>
  <c r="E34" i="12" s="1"/>
  <c r="Y9" i="11"/>
  <c r="W9"/>
  <c r="Z10"/>
  <c r="E38" i="12" s="1"/>
  <c r="Y10" i="11"/>
  <c r="W10"/>
  <c r="Z11"/>
  <c r="E42" i="12" s="1"/>
  <c r="Y11" i="11"/>
  <c r="W11"/>
  <c r="Z12"/>
  <c r="E46" i="12" s="1"/>
  <c r="Y12" i="11"/>
  <c r="W12"/>
  <c r="Z13"/>
  <c r="E50" i="12" s="1"/>
  <c r="Y13" i="11"/>
  <c r="W13"/>
  <c r="Z14"/>
  <c r="E54" i="12" s="1"/>
  <c r="Y14" i="11"/>
  <c r="W14"/>
  <c r="Z15"/>
  <c r="E58" i="12" s="1"/>
  <c r="Y15" i="11"/>
  <c r="W15"/>
  <c r="Z16"/>
  <c r="E62" i="12" s="1"/>
  <c r="Y16" i="11"/>
  <c r="W16"/>
  <c r="Z17"/>
  <c r="E66" i="12" s="1"/>
  <c r="Y17" i="11"/>
  <c r="W17"/>
  <c r="Z18"/>
  <c r="E76" i="12" s="1"/>
  <c r="Y18" i="11"/>
  <c r="W18"/>
  <c r="Z19"/>
  <c r="E80" i="12" s="1"/>
  <c r="Y19" i="11"/>
  <c r="W19"/>
  <c r="Z20"/>
  <c r="E84" i="12" s="1"/>
  <c r="Y20" i="11"/>
  <c r="W20"/>
  <c r="Z21"/>
  <c r="E88" i="12" s="1"/>
  <c r="Y21" i="11"/>
  <c r="W21"/>
  <c r="Z22"/>
  <c r="E92" i="12" s="1"/>
  <c r="Y22" i="11"/>
  <c r="W22"/>
  <c r="Z23"/>
  <c r="E96" i="12" s="1"/>
  <c r="Y23" i="11"/>
  <c r="W23"/>
  <c r="Z24"/>
  <c r="E100" i="12" s="1"/>
  <c r="Y24" i="11"/>
  <c r="W24"/>
  <c r="Z25"/>
  <c r="E104" i="12" s="1"/>
  <c r="Y25" i="11"/>
  <c r="W25"/>
  <c r="Z26"/>
  <c r="E108" i="12" s="1"/>
  <c r="Y26" i="11"/>
  <c r="W26"/>
  <c r="Z27"/>
  <c r="E112" i="12" s="1"/>
  <c r="Y27" i="11"/>
  <c r="W27"/>
  <c r="Z28"/>
  <c r="E116" i="12" s="1"/>
  <c r="Y28" i="11"/>
  <c r="W28"/>
  <c r="Z29"/>
  <c r="E120" i="12" s="1"/>
  <c r="Y29" i="11"/>
  <c r="W29"/>
  <c r="Z30"/>
  <c r="E124" i="12" s="1"/>
  <c r="Y30" i="11"/>
  <c r="W30"/>
  <c r="Z31"/>
  <c r="E128" i="12" s="1"/>
  <c r="Y31" i="11"/>
  <c r="W31"/>
  <c r="Z32"/>
  <c r="E132" i="12" s="1"/>
  <c r="Y32" i="11"/>
  <c r="W32"/>
  <c r="Z33"/>
  <c r="E136" i="12" s="1"/>
  <c r="Y33" i="11"/>
  <c r="W33"/>
  <c r="Z34"/>
  <c r="E146" i="12" s="1"/>
  <c r="Y34" i="11"/>
  <c r="W34"/>
  <c r="Z35"/>
  <c r="E150" i="12" s="1"/>
  <c r="Y35" i="11"/>
  <c r="W35"/>
  <c r="Z36"/>
  <c r="E154" i="12" s="1"/>
  <c r="Y36" i="11"/>
  <c r="W36"/>
  <c r="Z37"/>
  <c r="E158" i="12" s="1"/>
  <c r="Y37" i="11"/>
  <c r="W37"/>
  <c r="Z38"/>
  <c r="E162" i="12" s="1"/>
  <c r="Y38" i="11"/>
  <c r="W38"/>
  <c r="Z39"/>
  <c r="E166" i="12" s="1"/>
  <c r="Y39" i="11"/>
  <c r="W39"/>
  <c r="Z40"/>
  <c r="E170" i="12" s="1"/>
  <c r="Y40" i="11"/>
  <c r="W40"/>
  <c r="Z41"/>
  <c r="E174" i="12" s="1"/>
  <c r="Y41" i="11"/>
  <c r="W41"/>
  <c r="Z42"/>
  <c r="E178" i="12" s="1"/>
  <c r="Y42" i="11"/>
  <c r="W42"/>
  <c r="Z43"/>
  <c r="E182" i="12" s="1"/>
  <c r="Y43" i="11"/>
  <c r="W43"/>
  <c r="Z44"/>
  <c r="E186" i="12" s="1"/>
  <c r="Y44" i="11"/>
  <c r="W44"/>
  <c r="Z45"/>
  <c r="E190" i="12" s="1"/>
  <c r="Y45" i="11"/>
  <c r="W45"/>
  <c r="Z46"/>
  <c r="E194" i="12" s="1"/>
  <c r="Y46" i="11"/>
  <c r="W46"/>
  <c r="Z47"/>
  <c r="E198" i="12" s="1"/>
  <c r="Y47" i="11"/>
  <c r="W47"/>
  <c r="Z48"/>
  <c r="E202" i="12" s="1"/>
  <c r="Y48" i="11"/>
  <c r="W48"/>
  <c r="Z49"/>
  <c r="E206" i="12" s="1"/>
  <c r="Y49" i="11"/>
  <c r="W49"/>
  <c r="Z50"/>
  <c r="E216" i="12" s="1"/>
  <c r="Y50" i="11"/>
  <c r="W50"/>
  <c r="Z51"/>
  <c r="E220" i="12" s="1"/>
  <c r="Y51" i="11"/>
  <c r="W51"/>
  <c r="Z52"/>
  <c r="E224" i="12" s="1"/>
  <c r="Y52" i="11"/>
  <c r="W52"/>
  <c r="Z53"/>
  <c r="E228" i="12" s="1"/>
  <c r="Y53" i="11"/>
  <c r="W53"/>
  <c r="Z54"/>
  <c r="E232" i="12" s="1"/>
  <c r="Y54" i="11"/>
  <c r="W54"/>
  <c r="Z55"/>
  <c r="E236" i="12" s="1"/>
  <c r="Y55" i="11"/>
  <c r="W55"/>
  <c r="Z56"/>
  <c r="E240" i="12" s="1"/>
  <c r="Y56" i="11"/>
  <c r="W56"/>
  <c r="Z57"/>
  <c r="E244" i="12" s="1"/>
  <c r="Y57" i="11"/>
  <c r="W57"/>
  <c r="Z58"/>
  <c r="E248" i="12" s="1"/>
  <c r="Y58" i="11"/>
  <c r="W58"/>
  <c r="Z59"/>
  <c r="E252" i="12" s="1"/>
  <c r="Y59" i="11"/>
  <c r="W59"/>
  <c r="Z60"/>
  <c r="E256" i="12" s="1"/>
  <c r="Y60" i="11"/>
  <c r="W60"/>
  <c r="Z61"/>
  <c r="E260" i="12" s="1"/>
  <c r="Y61" i="11"/>
  <c r="W61"/>
  <c r="Z62"/>
  <c r="E264" i="12" s="1"/>
  <c r="Y62" i="11"/>
  <c r="W62"/>
  <c r="Z63"/>
  <c r="E268" i="12" s="1"/>
  <c r="Y63" i="11"/>
  <c r="W63"/>
  <c r="Z64"/>
  <c r="E272" i="12" s="1"/>
  <c r="Y64" i="11"/>
  <c r="W64"/>
  <c r="Z65"/>
  <c r="E276" i="12" s="1"/>
  <c r="Y65" i="11"/>
  <c r="W65"/>
  <c r="Z67"/>
  <c r="F8" i="12" s="1"/>
  <c r="Y67" i="11"/>
  <c r="W67"/>
  <c r="Z68"/>
  <c r="F16" i="12" s="1"/>
  <c r="Y68" i="11"/>
  <c r="W68"/>
  <c r="Z70"/>
  <c r="F32" i="12" s="1"/>
  <c r="Y70" i="11"/>
  <c r="W70"/>
  <c r="Z71"/>
  <c r="F40" i="12" s="1"/>
  <c r="Y71" i="11"/>
  <c r="W71"/>
  <c r="Z72"/>
  <c r="F48" i="12" s="1"/>
  <c r="Y72" i="11"/>
  <c r="W72"/>
  <c r="Z73"/>
  <c r="F56" i="12" s="1"/>
  <c r="Y73" i="11"/>
  <c r="W73"/>
  <c r="Z74"/>
  <c r="F64" i="12" s="1"/>
  <c r="Y74" i="11"/>
  <c r="W74"/>
  <c r="Z75"/>
  <c r="F78" i="12" s="1"/>
  <c r="Y75" i="11"/>
  <c r="W75"/>
  <c r="Z76"/>
  <c r="F86" i="12" s="1"/>
  <c r="Y76" i="11"/>
  <c r="W76"/>
  <c r="Z77"/>
  <c r="F94" i="12" s="1"/>
  <c r="Y77" i="11"/>
  <c r="W77"/>
  <c r="Z78"/>
  <c r="F102" i="12" s="1"/>
  <c r="Y78" i="11"/>
  <c r="W78"/>
  <c r="Z79"/>
  <c r="F110" i="12" s="1"/>
  <c r="Y79" i="11"/>
  <c r="W79"/>
  <c r="Z80"/>
  <c r="F118" i="12" s="1"/>
  <c r="Y80" i="11"/>
  <c r="W80"/>
  <c r="Z81"/>
  <c r="F126" i="12" s="1"/>
  <c r="Y81" i="11"/>
  <c r="W81"/>
  <c r="Z82"/>
  <c r="F134" i="12" s="1"/>
  <c r="Y82" i="11"/>
  <c r="W82"/>
  <c r="Z83"/>
  <c r="F148" i="12" s="1"/>
  <c r="Y83" i="11"/>
  <c r="W83"/>
  <c r="Z84"/>
  <c r="F156" i="12" s="1"/>
  <c r="Y84" i="11"/>
  <c r="W84"/>
  <c r="Z85"/>
  <c r="F164" i="12" s="1"/>
  <c r="Y85" i="11"/>
  <c r="W85"/>
  <c r="Z86"/>
  <c r="F172" i="12" s="1"/>
  <c r="Y86" i="11"/>
  <c r="W86"/>
  <c r="Z87"/>
  <c r="F180" i="12" s="1"/>
  <c r="Y87" i="11"/>
  <c r="W87"/>
  <c r="Z88"/>
  <c r="F188" i="12" s="1"/>
  <c r="Y88" i="11"/>
  <c r="W88"/>
  <c r="Z89"/>
  <c r="F196" i="12" s="1"/>
  <c r="Y89" i="11"/>
  <c r="W89"/>
  <c r="Z90"/>
  <c r="F204" i="12" s="1"/>
  <c r="Y90" i="11"/>
  <c r="W90"/>
  <c r="Z91"/>
  <c r="F218" i="12" s="1"/>
  <c r="Y91" i="11"/>
  <c r="W91"/>
  <c r="Z92"/>
  <c r="F226" i="12" s="1"/>
  <c r="Y92" i="11"/>
  <c r="W92"/>
  <c r="Z93"/>
  <c r="F234" i="12" s="1"/>
  <c r="Y93" i="11"/>
  <c r="W93"/>
  <c r="Z94"/>
  <c r="F242" i="12" s="1"/>
  <c r="Y94" i="11"/>
  <c r="W94"/>
  <c r="Z95"/>
  <c r="F250" i="12" s="1"/>
  <c r="Y95" i="11"/>
  <c r="W95"/>
  <c r="Z96"/>
  <c r="F258" i="12" s="1"/>
  <c r="Y96" i="11"/>
  <c r="W96"/>
  <c r="Z97"/>
  <c r="F266" i="12" s="1"/>
  <c r="Y97" i="11"/>
  <c r="W97"/>
  <c r="Z98"/>
  <c r="F274" i="12" s="1"/>
  <c r="Y98" i="11"/>
  <c r="W98"/>
  <c r="Z100"/>
  <c r="Y100"/>
  <c r="W100"/>
  <c r="Z101"/>
  <c r="Y101"/>
  <c r="W101"/>
  <c r="Z102"/>
  <c r="Y102"/>
  <c r="W102"/>
  <c r="Z103"/>
  <c r="Y103"/>
  <c r="W103"/>
  <c r="Z104"/>
  <c r="Y104"/>
  <c r="W104"/>
  <c r="Z105"/>
  <c r="Y105"/>
  <c r="W105"/>
  <c r="Z106"/>
  <c r="Y106"/>
  <c r="W106"/>
  <c r="Z107"/>
  <c r="Y107"/>
  <c r="W107"/>
  <c r="Z108"/>
  <c r="Y108"/>
  <c r="W108"/>
  <c r="Z109"/>
  <c r="Y109"/>
  <c r="W109"/>
  <c r="Z110"/>
  <c r="Y110"/>
  <c r="W110"/>
  <c r="Z111"/>
  <c r="Y111"/>
  <c r="W111"/>
  <c r="Z112"/>
  <c r="Y112"/>
  <c r="W112"/>
  <c r="Z113"/>
  <c r="Y113"/>
  <c r="W113"/>
  <c r="Z114"/>
  <c r="Y114"/>
  <c r="W114"/>
  <c r="Z115"/>
  <c r="Y115"/>
  <c r="W115"/>
  <c r="Z117"/>
  <c r="Y117"/>
  <c r="W117"/>
  <c r="Z118"/>
  <c r="Y118"/>
  <c r="W118"/>
  <c r="Z119"/>
  <c r="Y119"/>
  <c r="W119"/>
  <c r="Z120"/>
  <c r="Y120"/>
  <c r="W120"/>
  <c r="Z121"/>
  <c r="Y121"/>
  <c r="W121"/>
  <c r="Z122"/>
  <c r="Y122"/>
  <c r="W122"/>
  <c r="Z123"/>
  <c r="Y123"/>
  <c r="W123"/>
  <c r="Z124"/>
  <c r="Y124"/>
  <c r="W124"/>
  <c r="Z126"/>
  <c r="Y126"/>
  <c r="W126"/>
  <c r="Z127"/>
  <c r="Y127"/>
  <c r="W127"/>
  <c r="Z128"/>
  <c r="Y128"/>
  <c r="W128"/>
  <c r="Z129"/>
  <c r="Y129"/>
  <c r="W129"/>
  <c r="Z131"/>
  <c r="H301" i="12" s="1"/>
  <c r="Y131" i="11"/>
  <c r="W131"/>
  <c r="Z132"/>
  <c r="H333" i="12" s="1"/>
  <c r="Y132" i="11"/>
  <c r="W132"/>
  <c r="Z134"/>
  <c r="H317" i="12" s="1"/>
  <c r="Y134" i="11"/>
  <c r="W134"/>
  <c r="X134" s="1"/>
  <c r="H316" i="12" s="1"/>
  <c r="Z2" i="58"/>
  <c r="E6" i="57" s="1"/>
  <c r="Y2" i="58"/>
  <c r="W2"/>
  <c r="Z3"/>
  <c r="E10" i="57" s="1"/>
  <c r="Y3" i="58"/>
  <c r="W3"/>
  <c r="Z4"/>
  <c r="E14" i="57" s="1"/>
  <c r="Y4" i="58"/>
  <c r="W4"/>
  <c r="Z5"/>
  <c r="E18" i="57" s="1"/>
  <c r="Y5" i="58"/>
  <c r="W5"/>
  <c r="Z6"/>
  <c r="E22" i="57" s="1"/>
  <c r="Y6" i="58"/>
  <c r="W6"/>
  <c r="Z7"/>
  <c r="E26" i="57" s="1"/>
  <c r="Y7" i="58"/>
  <c r="W7"/>
  <c r="Z8"/>
  <c r="E30" i="57" s="1"/>
  <c r="Y8" i="58"/>
  <c r="W8"/>
  <c r="Z9"/>
  <c r="E34" i="57" s="1"/>
  <c r="Y9" i="58"/>
  <c r="W9"/>
  <c r="Z10"/>
  <c r="E38" i="57" s="1"/>
  <c r="Y10" i="58"/>
  <c r="W10"/>
  <c r="Z11"/>
  <c r="E42" i="57" s="1"/>
  <c r="Y11" i="58"/>
  <c r="W11"/>
  <c r="Z12"/>
  <c r="E46" i="57" s="1"/>
  <c r="Y12" i="58"/>
  <c r="W12"/>
  <c r="Z13"/>
  <c r="E50" i="57" s="1"/>
  <c r="Y13" i="58"/>
  <c r="W13"/>
  <c r="Z14"/>
  <c r="E54" i="57" s="1"/>
  <c r="Y14" i="58"/>
  <c r="W14"/>
  <c r="Z15"/>
  <c r="E58" i="57" s="1"/>
  <c r="Y15" i="58"/>
  <c r="W15"/>
  <c r="Z16"/>
  <c r="E62" i="57" s="1"/>
  <c r="Y16" i="58"/>
  <c r="W16"/>
  <c r="Z17"/>
  <c r="E66" i="57" s="1"/>
  <c r="Y17" i="58"/>
  <c r="W17"/>
  <c r="Z18"/>
  <c r="E76" i="57" s="1"/>
  <c r="Y18" i="58"/>
  <c r="W18"/>
  <c r="Z19"/>
  <c r="E80" i="57" s="1"/>
  <c r="Y19" i="58"/>
  <c r="W19"/>
  <c r="Z20"/>
  <c r="E84" i="57" s="1"/>
  <c r="Y20" i="58"/>
  <c r="W20"/>
  <c r="Z21"/>
  <c r="E88" i="57" s="1"/>
  <c r="Y21" i="58"/>
  <c r="W21"/>
  <c r="Z22"/>
  <c r="E92" i="57" s="1"/>
  <c r="Y22" i="58"/>
  <c r="W22"/>
  <c r="Z23"/>
  <c r="E96" i="57" s="1"/>
  <c r="Y23" i="58"/>
  <c r="W23"/>
  <c r="Z24"/>
  <c r="E100" i="57" s="1"/>
  <c r="Y24" i="58"/>
  <c r="W24"/>
  <c r="Z25"/>
  <c r="E104" i="57" s="1"/>
  <c r="Y25" i="58"/>
  <c r="W25"/>
  <c r="Z26"/>
  <c r="E108" i="57" s="1"/>
  <c r="Y26" i="58"/>
  <c r="W26"/>
  <c r="Z27"/>
  <c r="E112" i="57" s="1"/>
  <c r="Y27" i="58"/>
  <c r="W27"/>
  <c r="Z28"/>
  <c r="E116" i="57" s="1"/>
  <c r="Y28" i="58"/>
  <c r="W28"/>
  <c r="Z29"/>
  <c r="E120" i="57" s="1"/>
  <c r="Y29" i="58"/>
  <c r="W29"/>
  <c r="Z30"/>
  <c r="E124" i="57" s="1"/>
  <c r="Y30" i="58"/>
  <c r="W30"/>
  <c r="Z31"/>
  <c r="E128" i="57" s="1"/>
  <c r="Y31" i="58"/>
  <c r="W31"/>
  <c r="Z32"/>
  <c r="E132" i="57" s="1"/>
  <c r="Y32" i="58"/>
  <c r="W32"/>
  <c r="Z33"/>
  <c r="E136" i="57" s="1"/>
  <c r="Y33" i="58"/>
  <c r="W33"/>
  <c r="Z35"/>
  <c r="F8" i="57" s="1"/>
  <c r="Y35" i="58"/>
  <c r="W35"/>
  <c r="Z36"/>
  <c r="F16" i="57" s="1"/>
  <c r="Y36" i="58"/>
  <c r="W36"/>
  <c r="Z37"/>
  <c r="F24" i="57" s="1"/>
  <c r="Y37" i="58"/>
  <c r="W37"/>
  <c r="Z38"/>
  <c r="F32" i="57" s="1"/>
  <c r="Y38" i="58"/>
  <c r="W38"/>
  <c r="Z39"/>
  <c r="F40" i="57" s="1"/>
  <c r="Y39" i="58"/>
  <c r="W39"/>
  <c r="Z40"/>
  <c r="F48" i="57" s="1"/>
  <c r="Y40" i="58"/>
  <c r="W40"/>
  <c r="Z41"/>
  <c r="F56" i="57" s="1"/>
  <c r="Y41" i="58"/>
  <c r="W41"/>
  <c r="Z42"/>
  <c r="F64" i="57" s="1"/>
  <c r="Y42" i="58"/>
  <c r="W42"/>
  <c r="Z43"/>
  <c r="F78" i="57" s="1"/>
  <c r="Y43" i="58"/>
  <c r="W43"/>
  <c r="Z44"/>
  <c r="F86" i="57" s="1"/>
  <c r="Y44" i="58"/>
  <c r="W44"/>
  <c r="Z45"/>
  <c r="F94" i="57" s="1"/>
  <c r="Y45" i="58"/>
  <c r="W45"/>
  <c r="Z46"/>
  <c r="F102" i="57" s="1"/>
  <c r="Y46" i="58"/>
  <c r="W46"/>
  <c r="Z47"/>
  <c r="F110" i="57" s="1"/>
  <c r="Y47" i="58"/>
  <c r="W47"/>
  <c r="Z48"/>
  <c r="F118" i="57" s="1"/>
  <c r="Y48" i="58"/>
  <c r="W48"/>
  <c r="Z49"/>
  <c r="F126" i="57" s="1"/>
  <c r="Y49" i="58"/>
  <c r="W49"/>
  <c r="Z50"/>
  <c r="F134" i="57" s="1"/>
  <c r="Y50" i="58"/>
  <c r="W50"/>
  <c r="Z52"/>
  <c r="G12" i="57" s="1"/>
  <c r="Y52" i="58"/>
  <c r="W52"/>
  <c r="Z53"/>
  <c r="G28" i="57" s="1"/>
  <c r="Y53" i="58"/>
  <c r="W53"/>
  <c r="Z54"/>
  <c r="G44" i="57" s="1"/>
  <c r="Y54" i="58"/>
  <c r="W54"/>
  <c r="Z55"/>
  <c r="G60" i="57" s="1"/>
  <c r="Y55" i="58"/>
  <c r="W55"/>
  <c r="Z56"/>
  <c r="G82" i="57" s="1"/>
  <c r="Y56" i="58"/>
  <c r="W56"/>
  <c r="Z57"/>
  <c r="G98" i="57" s="1"/>
  <c r="Y57" i="58"/>
  <c r="W57"/>
  <c r="Z58"/>
  <c r="G114" i="57" s="1"/>
  <c r="Y58" i="58"/>
  <c r="W58"/>
  <c r="Z59"/>
  <c r="G130" i="57" s="1"/>
  <c r="Y59" i="58"/>
  <c r="W59"/>
  <c r="Z61"/>
  <c r="H20" i="57" s="1"/>
  <c r="Y61" i="58"/>
  <c r="W61"/>
  <c r="Z62"/>
  <c r="H52" i="57" s="1"/>
  <c r="Y62" i="58"/>
  <c r="W62"/>
  <c r="Z63"/>
  <c r="H90" i="57" s="1"/>
  <c r="Y63" i="58"/>
  <c r="W63"/>
  <c r="Z64"/>
  <c r="H122" i="57" s="1"/>
  <c r="Y64" i="58"/>
  <c r="W64"/>
  <c r="Z66"/>
  <c r="H36" i="57" s="1"/>
  <c r="Y66" i="58"/>
  <c r="W66"/>
  <c r="Z67"/>
  <c r="H106" i="57" s="1"/>
  <c r="Y67" i="58"/>
  <c r="W67"/>
  <c r="Z69"/>
  <c r="H68" i="57" s="1"/>
  <c r="Y69" i="58"/>
  <c r="W69"/>
  <c r="X69" s="1"/>
  <c r="H67" i="57" s="1"/>
  <c r="R2" i="38"/>
  <c r="E6" i="39" s="1"/>
  <c r="Q2" i="38"/>
  <c r="R3"/>
  <c r="E10" i="39" s="1"/>
  <c r="Q3" i="38"/>
  <c r="R4"/>
  <c r="E14" i="39" s="1"/>
  <c r="Q4" i="38"/>
  <c r="R5"/>
  <c r="E18" i="39" s="1"/>
  <c r="Q5" i="38"/>
  <c r="R6"/>
  <c r="E22" i="39" s="1"/>
  <c r="Q6" i="38"/>
  <c r="R7"/>
  <c r="E26" i="39" s="1"/>
  <c r="Q7" i="38"/>
  <c r="R8"/>
  <c r="E30" i="39" s="1"/>
  <c r="Q8" i="38"/>
  <c r="R9"/>
  <c r="E34" i="39" s="1"/>
  <c r="Q9" i="38"/>
  <c r="R10"/>
  <c r="E38" i="39" s="1"/>
  <c r="Q10" i="38"/>
  <c r="R11"/>
  <c r="E42" i="39" s="1"/>
  <c r="Q11" i="38"/>
  <c r="R12"/>
  <c r="E46" i="39" s="1"/>
  <c r="Q12" i="38"/>
  <c r="R13"/>
  <c r="E50" i="39" s="1"/>
  <c r="Q13" i="38"/>
  <c r="R14"/>
  <c r="E54" i="39" s="1"/>
  <c r="Q14" i="38"/>
  <c r="R15"/>
  <c r="E58" i="39" s="1"/>
  <c r="Q15" i="38"/>
  <c r="R16"/>
  <c r="E62" i="39" s="1"/>
  <c r="Q16" i="38"/>
  <c r="R17"/>
  <c r="E66" i="39" s="1"/>
  <c r="Q17" i="38"/>
  <c r="R18"/>
  <c r="E72" i="39" s="1"/>
  <c r="Q18" i="38"/>
  <c r="R19"/>
  <c r="E76" i="39" s="1"/>
  <c r="Q19" i="38"/>
  <c r="R20"/>
  <c r="E80" i="39" s="1"/>
  <c r="Q20" i="38"/>
  <c r="R21"/>
  <c r="E84" i="39" s="1"/>
  <c r="Q21" i="38"/>
  <c r="R22"/>
  <c r="E88" i="39" s="1"/>
  <c r="Q22" i="38"/>
  <c r="R23"/>
  <c r="E92" i="39" s="1"/>
  <c r="Q23" i="38"/>
  <c r="R24"/>
  <c r="E96" i="39" s="1"/>
  <c r="Q24" i="38"/>
  <c r="R25"/>
  <c r="E100" i="39" s="1"/>
  <c r="Q25" i="38"/>
  <c r="R26"/>
  <c r="E104" i="39" s="1"/>
  <c r="Q26" i="38"/>
  <c r="R27"/>
  <c r="E108" i="39" s="1"/>
  <c r="Q27" i="38"/>
  <c r="R28"/>
  <c r="E112" i="39" s="1"/>
  <c r="Q28" i="38"/>
  <c r="R29"/>
  <c r="E116" i="39" s="1"/>
  <c r="Q29" i="38"/>
  <c r="R30"/>
  <c r="E120" i="39" s="1"/>
  <c r="Q30" i="38"/>
  <c r="R31"/>
  <c r="E124" i="39" s="1"/>
  <c r="Q31" i="38"/>
  <c r="R32"/>
  <c r="E128" i="39" s="1"/>
  <c r="Q32" i="38"/>
  <c r="R33"/>
  <c r="E132" i="39" s="1"/>
  <c r="Q33" i="38"/>
  <c r="R34"/>
  <c r="E138" i="39" s="1"/>
  <c r="Q34" i="38"/>
  <c r="R35"/>
  <c r="E142" i="39" s="1"/>
  <c r="Q35" i="38"/>
  <c r="R36"/>
  <c r="E146" i="39" s="1"/>
  <c r="Q36" i="38"/>
  <c r="R37"/>
  <c r="E150" i="39" s="1"/>
  <c r="Q37" i="38"/>
  <c r="R38"/>
  <c r="E154" i="39" s="1"/>
  <c r="Q38" i="38"/>
  <c r="R39"/>
  <c r="E158" i="39" s="1"/>
  <c r="Q39" i="38"/>
  <c r="R40"/>
  <c r="E162" i="39" s="1"/>
  <c r="Q40" i="38"/>
  <c r="R41"/>
  <c r="E166" i="39" s="1"/>
  <c r="Q41" i="38"/>
  <c r="R42"/>
  <c r="E170" i="39" s="1"/>
  <c r="Q42" i="38"/>
  <c r="R43"/>
  <c r="E174" i="39" s="1"/>
  <c r="Q43" i="38"/>
  <c r="R44"/>
  <c r="E178" i="39" s="1"/>
  <c r="Q44" i="38"/>
  <c r="R45"/>
  <c r="E182" i="39" s="1"/>
  <c r="Q45" i="38"/>
  <c r="R46"/>
  <c r="E186" i="39" s="1"/>
  <c r="Q46" i="38"/>
  <c r="R47"/>
  <c r="E190" i="39" s="1"/>
  <c r="Q47" i="38"/>
  <c r="R48"/>
  <c r="E194" i="39" s="1"/>
  <c r="Q48" i="38"/>
  <c r="R49"/>
  <c r="E198" i="39" s="1"/>
  <c r="Q49" i="38"/>
  <c r="R50"/>
  <c r="E204" i="39" s="1"/>
  <c r="Q50" i="38"/>
  <c r="R51"/>
  <c r="E208" i="39" s="1"/>
  <c r="Q51" i="38"/>
  <c r="R52"/>
  <c r="E212" i="39" s="1"/>
  <c r="Q52" i="38"/>
  <c r="R53"/>
  <c r="E216" i="39" s="1"/>
  <c r="Q53" i="38"/>
  <c r="R54"/>
  <c r="E220" i="39" s="1"/>
  <c r="Q54" i="38"/>
  <c r="R55"/>
  <c r="E224" i="39" s="1"/>
  <c r="Q55" i="38"/>
  <c r="R56"/>
  <c r="E228" i="39" s="1"/>
  <c r="Q56" i="38"/>
  <c r="R57"/>
  <c r="E232" i="39" s="1"/>
  <c r="Q57" i="38"/>
  <c r="R58"/>
  <c r="E236" i="39" s="1"/>
  <c r="Q58" i="38"/>
  <c r="R59"/>
  <c r="E240" i="39" s="1"/>
  <c r="Q59" i="38"/>
  <c r="R60"/>
  <c r="E244" i="39" s="1"/>
  <c r="Q60" i="38"/>
  <c r="R61"/>
  <c r="E248" i="39" s="1"/>
  <c r="Q61" i="38"/>
  <c r="R62"/>
  <c r="E252" i="39" s="1"/>
  <c r="Q62" i="38"/>
  <c r="R63"/>
  <c r="E256" i="39" s="1"/>
  <c r="Q63" i="38"/>
  <c r="R64"/>
  <c r="E260" i="39" s="1"/>
  <c r="Q64" i="38"/>
  <c r="R65"/>
  <c r="E264" i="39" s="1"/>
  <c r="Q65" i="38"/>
  <c r="R67"/>
  <c r="F8" i="39" s="1"/>
  <c r="Q67" i="38"/>
  <c r="R68"/>
  <c r="F16" i="39" s="1"/>
  <c r="Q68" i="38"/>
  <c r="R69"/>
  <c r="F24" i="39" s="1"/>
  <c r="Q69" i="38"/>
  <c r="R70"/>
  <c r="F32" i="39" s="1"/>
  <c r="Q70" i="38"/>
  <c r="R71"/>
  <c r="F40" i="39" s="1"/>
  <c r="Q71" i="38"/>
  <c r="R72"/>
  <c r="F48" i="39" s="1"/>
  <c r="Q72" i="38"/>
  <c r="R73"/>
  <c r="F56" i="39" s="1"/>
  <c r="Q73" i="38"/>
  <c r="R74"/>
  <c r="F64" i="39" s="1"/>
  <c r="Q74" i="38"/>
  <c r="R75"/>
  <c r="F74" i="39" s="1"/>
  <c r="Q75" i="38"/>
  <c r="R76"/>
  <c r="F82" i="39" s="1"/>
  <c r="Q76" i="38"/>
  <c r="R77"/>
  <c r="F90" i="39" s="1"/>
  <c r="Q77" i="38"/>
  <c r="R78"/>
  <c r="F98" i="39" s="1"/>
  <c r="Q78" i="38"/>
  <c r="R79"/>
  <c r="F106" i="39" s="1"/>
  <c r="Q79" i="38"/>
  <c r="R80"/>
  <c r="F114" i="39" s="1"/>
  <c r="Q80" i="38"/>
  <c r="R81"/>
  <c r="F122" i="39" s="1"/>
  <c r="Q81" i="38"/>
  <c r="R82"/>
  <c r="F130" i="39" s="1"/>
  <c r="Q82" i="38"/>
  <c r="R83"/>
  <c r="F140" i="39" s="1"/>
  <c r="Q83" i="38"/>
  <c r="R84"/>
  <c r="F148" i="39" s="1"/>
  <c r="Q84" i="38"/>
  <c r="R85"/>
  <c r="F156" i="39" s="1"/>
  <c r="Q85" i="38"/>
  <c r="R86"/>
  <c r="F164" i="39" s="1"/>
  <c r="Q86" i="38"/>
  <c r="R87"/>
  <c r="F172" i="39" s="1"/>
  <c r="Q87" i="38"/>
  <c r="R88"/>
  <c r="F180" i="39" s="1"/>
  <c r="Q88" i="38"/>
  <c r="R89"/>
  <c r="F188" i="39" s="1"/>
  <c r="Q89" i="38"/>
  <c r="R90"/>
  <c r="F196" i="39" s="1"/>
  <c r="Q90" i="38"/>
  <c r="R91"/>
  <c r="F206" i="39" s="1"/>
  <c r="Q91" i="38"/>
  <c r="R92"/>
  <c r="F214" i="39" s="1"/>
  <c r="Q92" i="38"/>
  <c r="R93"/>
  <c r="F222" i="39" s="1"/>
  <c r="Q93" i="38"/>
  <c r="R94"/>
  <c r="F230" i="39" s="1"/>
  <c r="Q94" i="38"/>
  <c r="R95"/>
  <c r="F238" i="39" s="1"/>
  <c r="Q95" i="38"/>
  <c r="R96"/>
  <c r="F246" i="39" s="1"/>
  <c r="Q96" i="38"/>
  <c r="R97"/>
  <c r="F254" i="39" s="1"/>
  <c r="Q97" i="38"/>
  <c r="R98"/>
  <c r="F262" i="39" s="1"/>
  <c r="Q98" i="38"/>
  <c r="R100"/>
  <c r="Q100"/>
  <c r="R101"/>
  <c r="Q101"/>
  <c r="R102"/>
  <c r="Q102"/>
  <c r="R103"/>
  <c r="Q103"/>
  <c r="R104"/>
  <c r="Q104"/>
  <c r="R105"/>
  <c r="Q105"/>
  <c r="R106"/>
  <c r="Q106"/>
  <c r="R107"/>
  <c r="Q107"/>
  <c r="R108"/>
  <c r="Q108"/>
  <c r="R109"/>
  <c r="Q109"/>
  <c r="R110"/>
  <c r="Q110"/>
  <c r="R111"/>
  <c r="Q111"/>
  <c r="R112"/>
  <c r="Q112"/>
  <c r="R113"/>
  <c r="Q113"/>
  <c r="R114"/>
  <c r="Q114"/>
  <c r="R115"/>
  <c r="Q115"/>
  <c r="R117"/>
  <c r="Q117"/>
  <c r="R118"/>
  <c r="Q118"/>
  <c r="R119"/>
  <c r="Q119"/>
  <c r="R120"/>
  <c r="Q120"/>
  <c r="R121"/>
  <c r="Q121"/>
  <c r="R122"/>
  <c r="Q122"/>
  <c r="R123"/>
  <c r="Q123"/>
  <c r="R124"/>
  <c r="Q124"/>
  <c r="R126"/>
  <c r="Q126"/>
  <c r="R127"/>
  <c r="Q127"/>
  <c r="R128"/>
  <c r="Q128"/>
  <c r="R129"/>
  <c r="Q129"/>
  <c r="R131"/>
  <c r="H284" i="39" s="1"/>
  <c r="Q131" i="38"/>
  <c r="R132"/>
  <c r="H316" i="39" s="1"/>
  <c r="Q132" i="38"/>
  <c r="R134"/>
  <c r="H300" i="39" s="1"/>
  <c r="Q134" i="38"/>
  <c r="R2" i="54"/>
  <c r="E6" i="53" s="1"/>
  <c r="Q2" i="54"/>
  <c r="R3"/>
  <c r="E10" i="53" s="1"/>
  <c r="Q3" i="54"/>
  <c r="R4"/>
  <c r="E14" i="53" s="1"/>
  <c r="Q4" i="54"/>
  <c r="R5"/>
  <c r="E18" i="53" s="1"/>
  <c r="Q5" i="54"/>
  <c r="R6"/>
  <c r="E22" i="53" s="1"/>
  <c r="Q6" i="54"/>
  <c r="R7"/>
  <c r="E26" i="53" s="1"/>
  <c r="Q7" i="54"/>
  <c r="R8"/>
  <c r="E30" i="53" s="1"/>
  <c r="Q8" i="54"/>
  <c r="R9"/>
  <c r="E34" i="53" s="1"/>
  <c r="Q9" i="54"/>
  <c r="R10"/>
  <c r="E38" i="53" s="1"/>
  <c r="Q10" i="54"/>
  <c r="R11"/>
  <c r="E42" i="53" s="1"/>
  <c r="Q11" i="54"/>
  <c r="R12"/>
  <c r="E46" i="53" s="1"/>
  <c r="Q12" i="54"/>
  <c r="R13"/>
  <c r="E50" i="53" s="1"/>
  <c r="Q13" i="54"/>
  <c r="R14"/>
  <c r="E54" i="53" s="1"/>
  <c r="Q14" i="54"/>
  <c r="R15"/>
  <c r="E58" i="53" s="1"/>
  <c r="Q15" i="54"/>
  <c r="R16"/>
  <c r="E62" i="53" s="1"/>
  <c r="Q16" i="54"/>
  <c r="R17"/>
  <c r="E66" i="53" s="1"/>
  <c r="Q17" i="54"/>
  <c r="R18"/>
  <c r="E72" i="53" s="1"/>
  <c r="Q18" i="54"/>
  <c r="R19"/>
  <c r="E76" i="53" s="1"/>
  <c r="Q19" i="54"/>
  <c r="R20"/>
  <c r="E80" i="53" s="1"/>
  <c r="Q20" i="54"/>
  <c r="R21"/>
  <c r="E84" i="53" s="1"/>
  <c r="Q21" i="54"/>
  <c r="R22"/>
  <c r="E88" i="53" s="1"/>
  <c r="Q22" i="54"/>
  <c r="R23"/>
  <c r="E92" i="53" s="1"/>
  <c r="Q23" i="54"/>
  <c r="R24"/>
  <c r="E96" i="53" s="1"/>
  <c r="Q24" i="54"/>
  <c r="R25"/>
  <c r="E100" i="53" s="1"/>
  <c r="Q25" i="54"/>
  <c r="R26"/>
  <c r="E104" i="53" s="1"/>
  <c r="Q26" i="54"/>
  <c r="R27"/>
  <c r="E108" i="53" s="1"/>
  <c r="Q27" i="54"/>
  <c r="R28"/>
  <c r="E112" i="53" s="1"/>
  <c r="Q28" i="54"/>
  <c r="R29"/>
  <c r="E116" i="53" s="1"/>
  <c r="Q29" i="54"/>
  <c r="R30"/>
  <c r="E120" i="53" s="1"/>
  <c r="Q30" i="54"/>
  <c r="R31"/>
  <c r="E124" i="53" s="1"/>
  <c r="Q31" i="54"/>
  <c r="R32"/>
  <c r="E128" i="53" s="1"/>
  <c r="Q32" i="54"/>
  <c r="R33"/>
  <c r="E132" i="53" s="1"/>
  <c r="Q33" i="54"/>
  <c r="R35"/>
  <c r="F8" i="53" s="1"/>
  <c r="Q35" i="54"/>
  <c r="R36"/>
  <c r="F16" i="53" s="1"/>
  <c r="Q36" i="54"/>
  <c r="R37"/>
  <c r="F24" i="53" s="1"/>
  <c r="Q37" i="54"/>
  <c r="R38"/>
  <c r="F32" i="53" s="1"/>
  <c r="Q38" i="54"/>
  <c r="R39"/>
  <c r="F40" i="53" s="1"/>
  <c r="Q39" i="54"/>
  <c r="R40"/>
  <c r="F48" i="53" s="1"/>
  <c r="Q40" i="54"/>
  <c r="R41"/>
  <c r="F56" i="53" s="1"/>
  <c r="Q41" i="54"/>
  <c r="R42"/>
  <c r="F64" i="53" s="1"/>
  <c r="Q42" i="54"/>
  <c r="R43"/>
  <c r="F74" i="53" s="1"/>
  <c r="Q43" i="54"/>
  <c r="R44"/>
  <c r="F82" i="53" s="1"/>
  <c r="Q44" i="54"/>
  <c r="R45"/>
  <c r="F90" i="53" s="1"/>
  <c r="Q45" i="54"/>
  <c r="R46"/>
  <c r="F98" i="53" s="1"/>
  <c r="Q46" i="54"/>
  <c r="R47"/>
  <c r="F106" i="53" s="1"/>
  <c r="Q47" i="54"/>
  <c r="R48"/>
  <c r="F114" i="53" s="1"/>
  <c r="Q48" i="54"/>
  <c r="R49"/>
  <c r="F122" i="53" s="1"/>
  <c r="Q49" i="54"/>
  <c r="R50"/>
  <c r="F130" i="53" s="1"/>
  <c r="Q50" i="54"/>
  <c r="R52"/>
  <c r="G12" i="53" s="1"/>
  <c r="Q52" i="54"/>
  <c r="R53"/>
  <c r="G28" i="53" s="1"/>
  <c r="Q53" i="54"/>
  <c r="R54"/>
  <c r="G44" i="53" s="1"/>
  <c r="Q54" i="54"/>
  <c r="R55"/>
  <c r="G60" i="53" s="1"/>
  <c r="Q55" i="54"/>
  <c r="R56"/>
  <c r="G78" i="53" s="1"/>
  <c r="Q56" i="54"/>
  <c r="R57"/>
  <c r="G94" i="53" s="1"/>
  <c r="Q57" i="54"/>
  <c r="R58"/>
  <c r="G110" i="53" s="1"/>
  <c r="Q58" i="54"/>
  <c r="R59"/>
  <c r="G126" i="53" s="1"/>
  <c r="Q59" i="54"/>
  <c r="R61"/>
  <c r="H20" i="53" s="1"/>
  <c r="Q61" i="54"/>
  <c r="R62"/>
  <c r="H52" i="53" s="1"/>
  <c r="Q62" i="54"/>
  <c r="R63"/>
  <c r="H86" i="53" s="1"/>
  <c r="Q63" i="54"/>
  <c r="R64"/>
  <c r="H118" i="53" s="1"/>
  <c r="Q64" i="54"/>
  <c r="R66"/>
  <c r="H36" i="53" s="1"/>
  <c r="Q66" i="54"/>
  <c r="R67"/>
  <c r="H102" i="53" s="1"/>
  <c r="Q67" i="54"/>
  <c r="R69"/>
  <c r="G66" i="53" s="1"/>
  <c r="Q69" i="54"/>
  <c r="D40" i="42" l="1"/>
  <c r="K22"/>
  <c r="K13"/>
  <c r="K49"/>
  <c r="A49"/>
  <c r="D22"/>
  <c r="D31"/>
  <c r="D49"/>
  <c r="H49"/>
  <c r="K4"/>
  <c r="H13"/>
  <c r="D4"/>
  <c r="D13"/>
  <c r="AP29" i="49"/>
  <c r="AP8"/>
  <c r="AN7" s="1"/>
  <c r="AO28"/>
  <c r="AO20"/>
  <c r="AO14"/>
  <c r="AO6"/>
  <c r="AO27"/>
  <c r="AO13"/>
  <c r="H234" i="39"/>
  <c r="G324"/>
  <c r="H168"/>
  <c r="G308"/>
  <c r="H102"/>
  <c r="G292"/>
  <c r="H36"/>
  <c r="G276"/>
  <c r="H250"/>
  <c r="F328"/>
  <c r="H218"/>
  <c r="F320"/>
  <c r="H184"/>
  <c r="F312"/>
  <c r="H152"/>
  <c r="F304"/>
  <c r="H118"/>
  <c r="F296"/>
  <c r="H86"/>
  <c r="F288"/>
  <c r="H52"/>
  <c r="F280"/>
  <c r="H20"/>
  <c r="F272"/>
  <c r="G258"/>
  <c r="E330"/>
  <c r="G242"/>
  <c r="E326"/>
  <c r="G226"/>
  <c r="E322"/>
  <c r="G210"/>
  <c r="E318"/>
  <c r="G192"/>
  <c r="E314"/>
  <c r="G176"/>
  <c r="E310"/>
  <c r="G160"/>
  <c r="E306"/>
  <c r="G144"/>
  <c r="E302"/>
  <c r="G126"/>
  <c r="E298"/>
  <c r="G110"/>
  <c r="E294"/>
  <c r="G94"/>
  <c r="E290"/>
  <c r="G78"/>
  <c r="E286"/>
  <c r="G60"/>
  <c r="E282"/>
  <c r="G44"/>
  <c r="E278"/>
  <c r="G28"/>
  <c r="E274"/>
  <c r="G12"/>
  <c r="E270"/>
  <c r="X67" i="58"/>
  <c r="H105" i="57" s="1"/>
  <c r="G68" s="1"/>
  <c r="K69" i="58"/>
  <c r="X66"/>
  <c r="H35" i="57" s="1"/>
  <c r="G66" s="1"/>
  <c r="E69" i="58"/>
  <c r="X64"/>
  <c r="H121" i="57" s="1"/>
  <c r="K67" i="58"/>
  <c r="X63"/>
  <c r="H89" i="57" s="1"/>
  <c r="E67" i="58"/>
  <c r="X62"/>
  <c r="H51" i="57" s="1"/>
  <c r="K66" i="58"/>
  <c r="X61"/>
  <c r="H19" i="57" s="1"/>
  <c r="E66" i="58"/>
  <c r="X59"/>
  <c r="G129" i="57" s="1"/>
  <c r="K64" i="58"/>
  <c r="X58"/>
  <c r="G113" i="57" s="1"/>
  <c r="E64" i="58"/>
  <c r="X57"/>
  <c r="G97" i="57" s="1"/>
  <c r="K63" i="58"/>
  <c r="X56"/>
  <c r="G81" i="57" s="1"/>
  <c r="E63" i="58"/>
  <c r="X55"/>
  <c r="G59" i="57" s="1"/>
  <c r="K62" i="58"/>
  <c r="X54"/>
  <c r="G43" i="57" s="1"/>
  <c r="E62" i="58"/>
  <c r="X53"/>
  <c r="G27" i="57" s="1"/>
  <c r="K61" i="58"/>
  <c r="X52"/>
  <c r="G11" i="57" s="1"/>
  <c r="E61" i="58"/>
  <c r="X50"/>
  <c r="F133" i="57" s="1"/>
  <c r="K59" i="58"/>
  <c r="X49"/>
  <c r="F125" i="57" s="1"/>
  <c r="E59" i="58"/>
  <c r="X48"/>
  <c r="F117" i="57" s="1"/>
  <c r="K58" i="58"/>
  <c r="X47"/>
  <c r="F109" i="57" s="1"/>
  <c r="E58" i="58"/>
  <c r="X46"/>
  <c r="F101" i="57" s="1"/>
  <c r="K57" i="58"/>
  <c r="X45"/>
  <c r="F93" i="57" s="1"/>
  <c r="E57" i="58"/>
  <c r="X44"/>
  <c r="F85" i="57" s="1"/>
  <c r="K56" i="58"/>
  <c r="X43"/>
  <c r="F77" i="57" s="1"/>
  <c r="E56" i="58"/>
  <c r="X42"/>
  <c r="F63" i="57" s="1"/>
  <c r="K55" i="58"/>
  <c r="X41"/>
  <c r="F55" i="57" s="1"/>
  <c r="E55" i="58"/>
  <c r="X40"/>
  <c r="F47" i="57" s="1"/>
  <c r="K54" i="58"/>
  <c r="X39"/>
  <c r="F39" i="57" s="1"/>
  <c r="E54" i="58"/>
  <c r="X38"/>
  <c r="F31" i="57" s="1"/>
  <c r="K53" i="58"/>
  <c r="X37"/>
  <c r="F23" i="57" s="1"/>
  <c r="E53" i="58"/>
  <c r="X36"/>
  <c r="F15" i="57" s="1"/>
  <c r="K52" i="58"/>
  <c r="X35"/>
  <c r="F7" i="57" s="1"/>
  <c r="E52" i="58"/>
  <c r="X33"/>
  <c r="E135" i="57" s="1"/>
  <c r="K50" i="58"/>
  <c r="X32"/>
  <c r="E131" i="57" s="1"/>
  <c r="E50" i="58"/>
  <c r="X31"/>
  <c r="E127" i="57" s="1"/>
  <c r="K49" i="58"/>
  <c r="X30"/>
  <c r="E123" i="57" s="1"/>
  <c r="E49" i="58"/>
  <c r="X29"/>
  <c r="E119" i="57" s="1"/>
  <c r="K48" i="58"/>
  <c r="X28"/>
  <c r="E115" i="57" s="1"/>
  <c r="E48" i="58"/>
  <c r="X27"/>
  <c r="E111" i="57" s="1"/>
  <c r="K47" i="58"/>
  <c r="X26"/>
  <c r="E107" i="57" s="1"/>
  <c r="E47" i="58"/>
  <c r="X25"/>
  <c r="E103" i="57" s="1"/>
  <c r="K46" i="58"/>
  <c r="X24"/>
  <c r="E99" i="57" s="1"/>
  <c r="E46" i="58"/>
  <c r="X23"/>
  <c r="E95" i="57" s="1"/>
  <c r="K45" i="58"/>
  <c r="X22"/>
  <c r="E91" i="57" s="1"/>
  <c r="E45" i="58"/>
  <c r="X21"/>
  <c r="E87" i="57" s="1"/>
  <c r="K44" i="58"/>
  <c r="X20"/>
  <c r="E83" i="57" s="1"/>
  <c r="E44" i="58"/>
  <c r="X19"/>
  <c r="E79" i="57" s="1"/>
  <c r="K43" i="58"/>
  <c r="X18"/>
  <c r="E75" i="57" s="1"/>
  <c r="E43" i="58"/>
  <c r="X17"/>
  <c r="E65" i="57" s="1"/>
  <c r="K42" i="58"/>
  <c r="X16"/>
  <c r="E61" i="57" s="1"/>
  <c r="E42" i="58"/>
  <c r="X15"/>
  <c r="E57" i="57" s="1"/>
  <c r="K41" i="58"/>
  <c r="X14"/>
  <c r="E53" i="57" s="1"/>
  <c r="E41" i="58"/>
  <c r="X13"/>
  <c r="E49" i="57" s="1"/>
  <c r="K40" i="58"/>
  <c r="X12"/>
  <c r="E45" i="57" s="1"/>
  <c r="E40" i="58"/>
  <c r="X11"/>
  <c r="E41" i="57" s="1"/>
  <c r="K39" i="58"/>
  <c r="X10"/>
  <c r="E37" i="57" s="1"/>
  <c r="E39" i="58"/>
  <c r="X9"/>
  <c r="E33" i="57" s="1"/>
  <c r="K38" i="58"/>
  <c r="X8"/>
  <c r="E29" i="57" s="1"/>
  <c r="E38" i="58"/>
  <c r="X7"/>
  <c r="E25" i="57" s="1"/>
  <c r="K37" i="58"/>
  <c r="X6"/>
  <c r="E21" i="57" s="1"/>
  <c r="E37" i="58"/>
  <c r="X5"/>
  <c r="E17" i="57" s="1"/>
  <c r="K36" i="58"/>
  <c r="X4"/>
  <c r="E13" i="57" s="1"/>
  <c r="E36" i="58"/>
  <c r="X3"/>
  <c r="E9" i="57" s="1"/>
  <c r="K35" i="58"/>
  <c r="X2"/>
  <c r="E5" i="57" s="1"/>
  <c r="E35" i="58"/>
  <c r="X132" i="11"/>
  <c r="H332" i="12" s="1"/>
  <c r="K134" i="11"/>
  <c r="X131"/>
  <c r="H300" i="12" s="1"/>
  <c r="E134" i="11"/>
  <c r="X129"/>
  <c r="K132"/>
  <c r="H246" i="12"/>
  <c r="G341"/>
  <c r="X128" i="11"/>
  <c r="E132"/>
  <c r="H176" i="12"/>
  <c r="G325"/>
  <c r="X127" i="11"/>
  <c r="K131"/>
  <c r="H106" i="12"/>
  <c r="G309"/>
  <c r="X126" i="11"/>
  <c r="E131"/>
  <c r="H36" i="12"/>
  <c r="G293"/>
  <c r="X124" i="11"/>
  <c r="K129"/>
  <c r="H262" i="12"/>
  <c r="F345"/>
  <c r="X123" i="11"/>
  <c r="E129"/>
  <c r="H230" i="12"/>
  <c r="F337"/>
  <c r="X122" i="11"/>
  <c r="K128"/>
  <c r="H192" i="12"/>
  <c r="F329"/>
  <c r="X121" i="11"/>
  <c r="E128"/>
  <c r="H160" i="12"/>
  <c r="F321"/>
  <c r="X120" i="11"/>
  <c r="K127"/>
  <c r="H122" i="12"/>
  <c r="F313"/>
  <c r="X119" i="11"/>
  <c r="E127"/>
  <c r="H90" i="12"/>
  <c r="F305"/>
  <c r="X118" i="11"/>
  <c r="K126"/>
  <c r="H52" i="12"/>
  <c r="F297"/>
  <c r="X117" i="11"/>
  <c r="E126"/>
  <c r="H20" i="12"/>
  <c r="F289"/>
  <c r="X115" i="11"/>
  <c r="K124"/>
  <c r="G270" i="12"/>
  <c r="E347"/>
  <c r="X114" i="11"/>
  <c r="E124"/>
  <c r="G254" i="12"/>
  <c r="E343"/>
  <c r="X113" i="11"/>
  <c r="K123"/>
  <c r="G238" i="12"/>
  <c r="E339"/>
  <c r="X112" i="11"/>
  <c r="E123"/>
  <c r="G222" i="12"/>
  <c r="E335"/>
  <c r="X111" i="11"/>
  <c r="K122"/>
  <c r="G200" i="12"/>
  <c r="E331"/>
  <c r="X110" i="11"/>
  <c r="E122"/>
  <c r="G184" i="12"/>
  <c r="E327"/>
  <c r="X109" i="11"/>
  <c r="K121"/>
  <c r="G168" i="12"/>
  <c r="E323"/>
  <c r="X108" i="11"/>
  <c r="E121"/>
  <c r="G152" i="12"/>
  <c r="E319"/>
  <c r="AN28" i="49"/>
  <c r="AN21"/>
  <c r="AN14"/>
  <c r="X107" i="11"/>
  <c r="K120"/>
  <c r="G130" i="12"/>
  <c r="E315"/>
  <c r="X106" i="11"/>
  <c r="E120"/>
  <c r="G114" i="12"/>
  <c r="E311"/>
  <c r="X105" i="11"/>
  <c r="K119"/>
  <c r="G98" i="12"/>
  <c r="E307"/>
  <c r="X104" i="11"/>
  <c r="E119"/>
  <c r="G82" i="12"/>
  <c r="E303"/>
  <c r="X103" i="11"/>
  <c r="K118"/>
  <c r="G60" i="12"/>
  <c r="E299"/>
  <c r="X102" i="11"/>
  <c r="E118"/>
  <c r="G44" i="12"/>
  <c r="E295"/>
  <c r="X101" i="11"/>
  <c r="K117"/>
  <c r="G28" i="12"/>
  <c r="E291"/>
  <c r="X100" i="11"/>
  <c r="E117"/>
  <c r="G12" i="12"/>
  <c r="E287"/>
  <c r="B347"/>
  <c r="C347" s="1"/>
  <c r="X98" i="11"/>
  <c r="F273" i="12" s="1"/>
  <c r="K115" i="11"/>
  <c r="B345" i="12"/>
  <c r="C345" s="1"/>
  <c r="X97" i="11"/>
  <c r="F265" i="12" s="1"/>
  <c r="E115" i="11"/>
  <c r="B343" i="12"/>
  <c r="C343" s="1"/>
  <c r="X96" i="11"/>
  <c r="F257" i="12" s="1"/>
  <c r="K114" i="11"/>
  <c r="B341" i="12"/>
  <c r="C341" s="1"/>
  <c r="X95" i="11"/>
  <c r="F249" i="12" s="1"/>
  <c r="E114" i="11"/>
  <c r="B339" i="12"/>
  <c r="C339" s="1"/>
  <c r="X94" i="11"/>
  <c r="F241" i="12" s="1"/>
  <c r="K113" i="11"/>
  <c r="B337" i="12"/>
  <c r="C337" s="1"/>
  <c r="X93" i="11"/>
  <c r="F233" i="12" s="1"/>
  <c r="E113" i="11"/>
  <c r="B335" i="12"/>
  <c r="C335" s="1"/>
  <c r="X92" i="11"/>
  <c r="F225" i="12" s="1"/>
  <c r="K112" i="11"/>
  <c r="B333" i="12"/>
  <c r="C333" s="1"/>
  <c r="X91" i="11"/>
  <c r="F217" i="12" s="1"/>
  <c r="E112" i="11"/>
  <c r="B331" i="12"/>
  <c r="C331" s="1"/>
  <c r="X90" i="11"/>
  <c r="F203" i="12" s="1"/>
  <c r="K111" i="11"/>
  <c r="B329" i="12"/>
  <c r="C329" s="1"/>
  <c r="X89" i="11"/>
  <c r="F195" i="12" s="1"/>
  <c r="E111" i="11"/>
  <c r="B327" i="12"/>
  <c r="C327" s="1"/>
  <c r="X88" i="11"/>
  <c r="F187" i="12" s="1"/>
  <c r="K110" i="11"/>
  <c r="B325" i="12"/>
  <c r="C325" s="1"/>
  <c r="X87" i="11"/>
  <c r="F179" i="12" s="1"/>
  <c r="E110" i="11"/>
  <c r="B323" i="12"/>
  <c r="C323" s="1"/>
  <c r="X86" i="11"/>
  <c r="F171" i="12" s="1"/>
  <c r="K109" i="11"/>
  <c r="B321" i="12"/>
  <c r="C321" s="1"/>
  <c r="X85" i="11"/>
  <c r="F163" i="12" s="1"/>
  <c r="E109" i="11"/>
  <c r="B319" i="12"/>
  <c r="C319" s="1"/>
  <c r="X84" i="11"/>
  <c r="F155" i="12" s="1"/>
  <c r="K108" i="11"/>
  <c r="B317" i="12"/>
  <c r="C317" s="1"/>
  <c r="X83" i="11"/>
  <c r="F147" i="12" s="1"/>
  <c r="E108" i="11"/>
  <c r="B315" i="12"/>
  <c r="C315" s="1"/>
  <c r="X82" i="11"/>
  <c r="F133" i="12" s="1"/>
  <c r="K107" i="11"/>
  <c r="B313" i="12"/>
  <c r="C313" s="1"/>
  <c r="X81" i="11"/>
  <c r="F125" i="12" s="1"/>
  <c r="E107" i="11"/>
  <c r="B311" i="12"/>
  <c r="C311" s="1"/>
  <c r="X80" i="11"/>
  <c r="F117" i="12" s="1"/>
  <c r="K106" i="11"/>
  <c r="B309" i="12"/>
  <c r="C309" s="1"/>
  <c r="X79" i="11"/>
  <c r="F109" i="12" s="1"/>
  <c r="E106" i="11"/>
  <c r="B307" i="12"/>
  <c r="C307" s="1"/>
  <c r="X78" i="11"/>
  <c r="F101" i="12" s="1"/>
  <c r="K105" i="11"/>
  <c r="B305" i="12"/>
  <c r="C305" s="1"/>
  <c r="X77" i="11"/>
  <c r="F93" i="12" s="1"/>
  <c r="E105" i="11"/>
  <c r="B303" i="12"/>
  <c r="C303" s="1"/>
  <c r="X76" i="11"/>
  <c r="F85" i="12" s="1"/>
  <c r="K104" i="11"/>
  <c r="B301" i="12"/>
  <c r="C301" s="1"/>
  <c r="X75" i="11"/>
  <c r="F77" i="12" s="1"/>
  <c r="E104" i="11"/>
  <c r="B299" i="12"/>
  <c r="C299" s="1"/>
  <c r="X74" i="11"/>
  <c r="F63" i="12" s="1"/>
  <c r="K103" i="11"/>
  <c r="B297" i="12"/>
  <c r="C297" s="1"/>
  <c r="X73" i="11"/>
  <c r="F55" i="12" s="1"/>
  <c r="E103" i="11"/>
  <c r="B295" i="12"/>
  <c r="C295" s="1"/>
  <c r="X72" i="11"/>
  <c r="F47" i="12" s="1"/>
  <c r="K102" i="11"/>
  <c r="B293" i="12"/>
  <c r="C293" s="1"/>
  <c r="X71" i="11"/>
  <c r="F39" i="12" s="1"/>
  <c r="E102" i="11"/>
  <c r="B291" i="12"/>
  <c r="C291" s="1"/>
  <c r="X70" i="11"/>
  <c r="F31" i="12" s="1"/>
  <c r="K101" i="11"/>
  <c r="B287" i="12"/>
  <c r="C287" s="1"/>
  <c r="X68" i="11"/>
  <c r="F15" i="12" s="1"/>
  <c r="K100" i="11"/>
  <c r="B285" i="12"/>
  <c r="C285" s="1"/>
  <c r="X67" i="11"/>
  <c r="F7" i="12" s="1"/>
  <c r="E100" i="11"/>
  <c r="X65"/>
  <c r="E275" i="12" s="1"/>
  <c r="K98" i="11"/>
  <c r="X64"/>
  <c r="E271" i="12" s="1"/>
  <c r="E98" i="11"/>
  <c r="X63"/>
  <c r="E267" i="12" s="1"/>
  <c r="K97" i="11"/>
  <c r="X62"/>
  <c r="E263" i="12" s="1"/>
  <c r="E97" i="11"/>
  <c r="X61"/>
  <c r="E259" i="12" s="1"/>
  <c r="K96" i="11"/>
  <c r="X60"/>
  <c r="E255" i="12" s="1"/>
  <c r="E96" i="11"/>
  <c r="X59"/>
  <c r="E251" i="12" s="1"/>
  <c r="K95" i="11"/>
  <c r="X58"/>
  <c r="E247" i="12" s="1"/>
  <c r="E95" i="11"/>
  <c r="X57"/>
  <c r="E243" i="12" s="1"/>
  <c r="K94" i="11"/>
  <c r="X56"/>
  <c r="E239" i="12" s="1"/>
  <c r="E94" i="11"/>
  <c r="X55"/>
  <c r="E235" i="12" s="1"/>
  <c r="K93" i="11"/>
  <c r="X54"/>
  <c r="E231" i="12" s="1"/>
  <c r="E93" i="11"/>
  <c r="X53"/>
  <c r="E227" i="12" s="1"/>
  <c r="K92" i="11"/>
  <c r="X52"/>
  <c r="E223" i="12" s="1"/>
  <c r="E92" i="11"/>
  <c r="X51"/>
  <c r="E219" i="12" s="1"/>
  <c r="K91" i="11"/>
  <c r="X50"/>
  <c r="E215" i="12" s="1"/>
  <c r="E91" i="11"/>
  <c r="X49"/>
  <c r="E205" i="12" s="1"/>
  <c r="K90" i="11"/>
  <c r="X48"/>
  <c r="E201" i="12" s="1"/>
  <c r="E90" i="11"/>
  <c r="X47"/>
  <c r="E197" i="12" s="1"/>
  <c r="K89" i="11"/>
  <c r="X46"/>
  <c r="E193" i="12" s="1"/>
  <c r="E89" i="11"/>
  <c r="X45"/>
  <c r="E189" i="12" s="1"/>
  <c r="K88" i="11"/>
  <c r="X44"/>
  <c r="E185" i="12" s="1"/>
  <c r="E88" i="11"/>
  <c r="X43"/>
  <c r="E181" i="12" s="1"/>
  <c r="K87" i="11"/>
  <c r="X42"/>
  <c r="E177" i="12" s="1"/>
  <c r="E87" i="11"/>
  <c r="X41"/>
  <c r="E173" i="12" s="1"/>
  <c r="K86" i="11"/>
  <c r="X40"/>
  <c r="E169" i="12" s="1"/>
  <c r="E86" i="11"/>
  <c r="X39"/>
  <c r="E165" i="12" s="1"/>
  <c r="K85" i="11"/>
  <c r="X38"/>
  <c r="E161" i="12" s="1"/>
  <c r="E85" i="11"/>
  <c r="X37"/>
  <c r="E157" i="12" s="1"/>
  <c r="K84" i="11"/>
  <c r="X36"/>
  <c r="E153" i="12" s="1"/>
  <c r="E84" i="11"/>
  <c r="X35"/>
  <c r="E149" i="12" s="1"/>
  <c r="K83" i="11"/>
  <c r="X34"/>
  <c r="E145" i="12" s="1"/>
  <c r="E83" i="11"/>
  <c r="X33"/>
  <c r="E135" i="12" s="1"/>
  <c r="K82" i="11"/>
  <c r="X32"/>
  <c r="E131" i="12" s="1"/>
  <c r="E82" i="11"/>
  <c r="X31"/>
  <c r="E127" i="12" s="1"/>
  <c r="K81" i="11"/>
  <c r="X30"/>
  <c r="E123" i="12" s="1"/>
  <c r="E81" i="11"/>
  <c r="X29"/>
  <c r="E119" i="12" s="1"/>
  <c r="K80" i="11"/>
  <c r="X28"/>
  <c r="E115" i="12" s="1"/>
  <c r="E80" i="11"/>
  <c r="X27"/>
  <c r="E111" i="12" s="1"/>
  <c r="K79" i="11"/>
  <c r="X26"/>
  <c r="E107" i="12" s="1"/>
  <c r="E79" i="11"/>
  <c r="X25"/>
  <c r="E103" i="12" s="1"/>
  <c r="K78" i="11"/>
  <c r="X24"/>
  <c r="E99" i="12" s="1"/>
  <c r="E78" i="11"/>
  <c r="X23"/>
  <c r="E95" i="12" s="1"/>
  <c r="K77" i="11"/>
  <c r="X22"/>
  <c r="E91" i="12" s="1"/>
  <c r="E77" i="11"/>
  <c r="X21"/>
  <c r="E87" i="12" s="1"/>
  <c r="K76" i="11"/>
  <c r="X20"/>
  <c r="E83" i="12" s="1"/>
  <c r="E76" i="11"/>
  <c r="X19"/>
  <c r="E79" i="12" s="1"/>
  <c r="K75" i="11"/>
  <c r="X18"/>
  <c r="E75" i="12" s="1"/>
  <c r="E75" i="11"/>
  <c r="X17"/>
  <c r="E65" i="12" s="1"/>
  <c r="K74" i="11"/>
  <c r="X16"/>
  <c r="E61" i="12" s="1"/>
  <c r="E74" i="11"/>
  <c r="X15"/>
  <c r="E57" i="12" s="1"/>
  <c r="K73" i="11"/>
  <c r="X14"/>
  <c r="E53" i="12" s="1"/>
  <c r="E73" i="11"/>
  <c r="X13"/>
  <c r="E49" i="12" s="1"/>
  <c r="K72" i="11"/>
  <c r="X12"/>
  <c r="E45" i="12" s="1"/>
  <c r="E72" i="11"/>
  <c r="X11"/>
  <c r="E41" i="12" s="1"/>
  <c r="K71" i="11"/>
  <c r="X10"/>
  <c r="E37" i="12" s="1"/>
  <c r="E71" i="11"/>
  <c r="X9"/>
  <c r="E33" i="12" s="1"/>
  <c r="K70" i="11"/>
  <c r="X8"/>
  <c r="E29" i="12" s="1"/>
  <c r="E70" i="11"/>
  <c r="X7"/>
  <c r="E25" i="12" s="1"/>
  <c r="K69" i="11"/>
  <c r="X6"/>
  <c r="E21" i="12" s="1"/>
  <c r="E69" i="11"/>
  <c r="X5"/>
  <c r="E17" i="12" s="1"/>
  <c r="K68" i="11"/>
  <c r="X4"/>
  <c r="E13" i="12" s="1"/>
  <c r="E68" i="11"/>
  <c r="X3"/>
  <c r="E9" i="12" s="1"/>
  <c r="K67" i="11"/>
  <c r="X2"/>
  <c r="E5" i="12" s="1"/>
  <c r="E67" i="11"/>
  <c r="B289" i="12"/>
  <c r="C289" s="1"/>
  <c r="X69" i="11"/>
  <c r="F23" i="12" s="1"/>
  <c r="E101" i="11"/>
  <c r="B288" i="12"/>
  <c r="C288" s="1"/>
  <c r="V69" i="11"/>
  <c r="F22" i="12" s="1"/>
  <c r="B101" i="11"/>
  <c r="P61" i="36"/>
  <c r="E247" i="37" s="1"/>
  <c r="E160" i="36"/>
  <c r="F69" i="54"/>
  <c r="G69"/>
  <c r="C69"/>
  <c r="D69"/>
  <c r="F67"/>
  <c r="G67"/>
  <c r="C67"/>
  <c r="D67"/>
  <c r="F66"/>
  <c r="G66"/>
  <c r="C66"/>
  <c r="D66"/>
  <c r="F64"/>
  <c r="G64"/>
  <c r="C64"/>
  <c r="D64"/>
  <c r="F63"/>
  <c r="G63"/>
  <c r="C63"/>
  <c r="D63"/>
  <c r="F62"/>
  <c r="G62"/>
  <c r="C62"/>
  <c r="D62"/>
  <c r="F61"/>
  <c r="G61"/>
  <c r="C61"/>
  <c r="D61"/>
  <c r="F59"/>
  <c r="G59"/>
  <c r="C59"/>
  <c r="D59"/>
  <c r="F58"/>
  <c r="G58"/>
  <c r="C58"/>
  <c r="D58"/>
  <c r="F57"/>
  <c r="G57"/>
  <c r="C57"/>
  <c r="D57"/>
  <c r="F56"/>
  <c r="G56"/>
  <c r="C56"/>
  <c r="D56"/>
  <c r="F55"/>
  <c r="G55"/>
  <c r="C55"/>
  <c r="D55"/>
  <c r="F54"/>
  <c r="G54"/>
  <c r="C54"/>
  <c r="D54"/>
  <c r="F53"/>
  <c r="G53"/>
  <c r="C53"/>
  <c r="D53"/>
  <c r="F52"/>
  <c r="G52"/>
  <c r="C52"/>
  <c r="D52"/>
  <c r="F50"/>
  <c r="G50"/>
  <c r="C50"/>
  <c r="D50"/>
  <c r="F49"/>
  <c r="G49"/>
  <c r="C49"/>
  <c r="D49"/>
  <c r="F48"/>
  <c r="G48"/>
  <c r="C48"/>
  <c r="D48"/>
  <c r="F47"/>
  <c r="G47"/>
  <c r="C47"/>
  <c r="D47"/>
  <c r="F46"/>
  <c r="G46"/>
  <c r="C46"/>
  <c r="D46"/>
  <c r="F45"/>
  <c r="G45"/>
  <c r="C45"/>
  <c r="D45"/>
  <c r="F44"/>
  <c r="G44"/>
  <c r="C44"/>
  <c r="D44"/>
  <c r="F43"/>
  <c r="G43"/>
  <c r="C43"/>
  <c r="D43"/>
  <c r="F42"/>
  <c r="G42"/>
  <c r="C42"/>
  <c r="D42"/>
  <c r="F41"/>
  <c r="G41"/>
  <c r="C41"/>
  <c r="D41"/>
  <c r="F40"/>
  <c r="G40"/>
  <c r="C40"/>
  <c r="D40"/>
  <c r="F39"/>
  <c r="G39"/>
  <c r="C39"/>
  <c r="D39"/>
  <c r="F38"/>
  <c r="G38"/>
  <c r="C38"/>
  <c r="D38"/>
  <c r="F37"/>
  <c r="G37"/>
  <c r="C37"/>
  <c r="D37"/>
  <c r="F36"/>
  <c r="G36"/>
  <c r="C36"/>
  <c r="D36"/>
  <c r="F35"/>
  <c r="G35"/>
  <c r="C35"/>
  <c r="D35"/>
  <c r="F134" i="38"/>
  <c r="G134"/>
  <c r="C134"/>
  <c r="D134"/>
  <c r="F132"/>
  <c r="G132"/>
  <c r="H233" i="39"/>
  <c r="G323"/>
  <c r="C132" i="38"/>
  <c r="D132"/>
  <c r="H167" i="39"/>
  <c r="G307"/>
  <c r="F131" i="38"/>
  <c r="G131"/>
  <c r="H101" i="39"/>
  <c r="G291"/>
  <c r="C131" i="38"/>
  <c r="D131"/>
  <c r="H35" i="39"/>
  <c r="G275"/>
  <c r="F129" i="38"/>
  <c r="G129"/>
  <c r="H249" i="39"/>
  <c r="F327"/>
  <c r="C129" i="38"/>
  <c r="D129"/>
  <c r="H217" i="39"/>
  <c r="F319"/>
  <c r="F128" i="38"/>
  <c r="G128"/>
  <c r="H183" i="39"/>
  <c r="F311"/>
  <c r="C128" i="38"/>
  <c r="D128"/>
  <c r="H151" i="39"/>
  <c r="F303"/>
  <c r="F127" i="38"/>
  <c r="G127"/>
  <c r="H117" i="39"/>
  <c r="F295"/>
  <c r="C127" i="38"/>
  <c r="D127"/>
  <c r="H85" i="39"/>
  <c r="F287"/>
  <c r="F126" i="38"/>
  <c r="G126"/>
  <c r="H51" i="39"/>
  <c r="F279"/>
  <c r="C126" i="38"/>
  <c r="D126"/>
  <c r="H19" i="39"/>
  <c r="F271"/>
  <c r="F124" i="38"/>
  <c r="G124"/>
  <c r="G257" i="39"/>
  <c r="E329"/>
  <c r="C124" i="38"/>
  <c r="D124"/>
  <c r="G241" i="39"/>
  <c r="E325"/>
  <c r="F123" i="38"/>
  <c r="G123"/>
  <c r="G225" i="39"/>
  <c r="E321"/>
  <c r="C123" i="38"/>
  <c r="D123"/>
  <c r="G209" i="39"/>
  <c r="E317"/>
  <c r="F122" i="38"/>
  <c r="G122"/>
  <c r="G191" i="39"/>
  <c r="E313"/>
  <c r="C122" i="38"/>
  <c r="D122"/>
  <c r="G175" i="39"/>
  <c r="E309"/>
  <c r="F121" i="38"/>
  <c r="G121"/>
  <c r="G159" i="39"/>
  <c r="E305"/>
  <c r="C121" i="38"/>
  <c r="D121"/>
  <c r="G143" i="39"/>
  <c r="E301"/>
  <c r="F120" i="38"/>
  <c r="G120"/>
  <c r="G125" i="39"/>
  <c r="E297"/>
  <c r="C120" i="38"/>
  <c r="D120"/>
  <c r="G109" i="39"/>
  <c r="E293"/>
  <c r="F119" i="38"/>
  <c r="G119"/>
  <c r="G93" i="39"/>
  <c r="E289"/>
  <c r="C119" i="38"/>
  <c r="D119"/>
  <c r="G77" i="39"/>
  <c r="E285"/>
  <c r="F118" i="38"/>
  <c r="G118"/>
  <c r="G59" i="39"/>
  <c r="E281"/>
  <c r="C118" i="38"/>
  <c r="D118"/>
  <c r="G43" i="39"/>
  <c r="E277"/>
  <c r="F117" i="38"/>
  <c r="G117"/>
  <c r="G27" i="39"/>
  <c r="E273"/>
  <c r="C117" i="38"/>
  <c r="D117"/>
  <c r="G11" i="39"/>
  <c r="E269"/>
  <c r="F115" i="38"/>
  <c r="G115"/>
  <c r="C115"/>
  <c r="D115"/>
  <c r="F114"/>
  <c r="G114"/>
  <c r="C114"/>
  <c r="D114"/>
  <c r="F113"/>
  <c r="G113"/>
  <c r="C113"/>
  <c r="D113"/>
  <c r="F112"/>
  <c r="G112"/>
  <c r="C112"/>
  <c r="D112"/>
  <c r="F111"/>
  <c r="G111"/>
  <c r="C111"/>
  <c r="D111"/>
  <c r="F110"/>
  <c r="G110"/>
  <c r="C110"/>
  <c r="D110"/>
  <c r="F109"/>
  <c r="G109"/>
  <c r="C109"/>
  <c r="D109"/>
  <c r="F108"/>
  <c r="G108"/>
  <c r="C108"/>
  <c r="D108"/>
  <c r="F107"/>
  <c r="G107"/>
  <c r="C107"/>
  <c r="D107"/>
  <c r="F106"/>
  <c r="G106"/>
  <c r="C106"/>
  <c r="D106"/>
  <c r="F105"/>
  <c r="G105"/>
  <c r="C105"/>
  <c r="D105"/>
  <c r="F104"/>
  <c r="G104"/>
  <c r="C104"/>
  <c r="D104"/>
  <c r="F103"/>
  <c r="G103"/>
  <c r="C103"/>
  <c r="D103"/>
  <c r="F102"/>
  <c r="G102"/>
  <c r="C102"/>
  <c r="D102"/>
  <c r="F101"/>
  <c r="G101"/>
  <c r="C101"/>
  <c r="D101"/>
  <c r="F100"/>
  <c r="G100"/>
  <c r="C100"/>
  <c r="D100"/>
  <c r="F98"/>
  <c r="G98"/>
  <c r="C98"/>
  <c r="D98"/>
  <c r="F97"/>
  <c r="G97"/>
  <c r="C97"/>
  <c r="D97"/>
  <c r="F96"/>
  <c r="G96"/>
  <c r="C96"/>
  <c r="D96"/>
  <c r="F95"/>
  <c r="G95"/>
  <c r="C95"/>
  <c r="D95"/>
  <c r="F94"/>
  <c r="G94"/>
  <c r="C94"/>
  <c r="D94"/>
  <c r="F93"/>
  <c r="G93"/>
  <c r="C93"/>
  <c r="D93"/>
  <c r="F92"/>
  <c r="G92"/>
  <c r="C92"/>
  <c r="D92"/>
  <c r="F91"/>
  <c r="G91"/>
  <c r="C91"/>
  <c r="D91"/>
  <c r="F90"/>
  <c r="G90"/>
  <c r="C90"/>
  <c r="D90"/>
  <c r="F89"/>
  <c r="G89"/>
  <c r="C89"/>
  <c r="D89"/>
  <c r="F88"/>
  <c r="G88"/>
  <c r="C88"/>
  <c r="D88"/>
  <c r="F87"/>
  <c r="G87"/>
  <c r="C87"/>
  <c r="D87"/>
  <c r="F86"/>
  <c r="G86"/>
  <c r="C86"/>
  <c r="D86"/>
  <c r="F85"/>
  <c r="G85"/>
  <c r="C85"/>
  <c r="D85"/>
  <c r="F84"/>
  <c r="G84"/>
  <c r="C84"/>
  <c r="D84"/>
  <c r="F83"/>
  <c r="G83"/>
  <c r="C83"/>
  <c r="D83"/>
  <c r="F82"/>
  <c r="G82"/>
  <c r="C82"/>
  <c r="D82"/>
  <c r="F81"/>
  <c r="G81"/>
  <c r="C81"/>
  <c r="D81"/>
  <c r="F80"/>
  <c r="G80"/>
  <c r="C80"/>
  <c r="D80"/>
  <c r="F79"/>
  <c r="G79"/>
  <c r="C79"/>
  <c r="D79"/>
  <c r="F78"/>
  <c r="G78"/>
  <c r="C78"/>
  <c r="D78"/>
  <c r="F77"/>
  <c r="G77"/>
  <c r="C77"/>
  <c r="D77"/>
  <c r="F76"/>
  <c r="G76"/>
  <c r="C76"/>
  <c r="D76"/>
  <c r="F75"/>
  <c r="G75"/>
  <c r="C75"/>
  <c r="D75"/>
  <c r="F74"/>
  <c r="G74"/>
  <c r="C74"/>
  <c r="D74"/>
  <c r="F73"/>
  <c r="G73"/>
  <c r="C73"/>
  <c r="D73"/>
  <c r="F72"/>
  <c r="G72"/>
  <c r="C72"/>
  <c r="D72"/>
  <c r="F71"/>
  <c r="G71"/>
  <c r="C71"/>
  <c r="D71"/>
  <c r="F70"/>
  <c r="G70"/>
  <c r="C70"/>
  <c r="D70"/>
  <c r="F69"/>
  <c r="G69"/>
  <c r="C69"/>
  <c r="D69"/>
  <c r="F68"/>
  <c r="G68"/>
  <c r="C68"/>
  <c r="D68"/>
  <c r="F67"/>
  <c r="G67"/>
  <c r="C67"/>
  <c r="D67"/>
  <c r="I69" i="58"/>
  <c r="J69"/>
  <c r="C69"/>
  <c r="D69"/>
  <c r="I67"/>
  <c r="J67"/>
  <c r="C67"/>
  <c r="D67"/>
  <c r="I66"/>
  <c r="J66"/>
  <c r="C66"/>
  <c r="D66"/>
  <c r="I64"/>
  <c r="J64"/>
  <c r="C64"/>
  <c r="D64"/>
  <c r="I63"/>
  <c r="J63"/>
  <c r="C63"/>
  <c r="D63"/>
  <c r="I62"/>
  <c r="J62"/>
  <c r="C62"/>
  <c r="D62"/>
  <c r="I61"/>
  <c r="J61"/>
  <c r="C61"/>
  <c r="D61"/>
  <c r="I59"/>
  <c r="J59"/>
  <c r="C59"/>
  <c r="D59"/>
  <c r="I58"/>
  <c r="J58"/>
  <c r="C58"/>
  <c r="D58"/>
  <c r="I57"/>
  <c r="J57"/>
  <c r="C57"/>
  <c r="D57"/>
  <c r="I56"/>
  <c r="J56"/>
  <c r="C56"/>
  <c r="D56"/>
  <c r="I55"/>
  <c r="J55"/>
  <c r="C55"/>
  <c r="D55"/>
  <c r="I54"/>
  <c r="J54"/>
  <c r="C54"/>
  <c r="D54"/>
  <c r="I53"/>
  <c r="J53"/>
  <c r="C53"/>
  <c r="D53"/>
  <c r="I52"/>
  <c r="J52"/>
  <c r="C52"/>
  <c r="D52"/>
  <c r="I50"/>
  <c r="J50"/>
  <c r="C50"/>
  <c r="D50"/>
  <c r="I49"/>
  <c r="J49"/>
  <c r="C49"/>
  <c r="D49"/>
  <c r="I48"/>
  <c r="J48"/>
  <c r="C48"/>
  <c r="D48"/>
  <c r="I47"/>
  <c r="J47"/>
  <c r="C47"/>
  <c r="D47"/>
  <c r="I46"/>
  <c r="J46"/>
  <c r="C46"/>
  <c r="D46"/>
  <c r="I45"/>
  <c r="J45"/>
  <c r="C45"/>
  <c r="D45"/>
  <c r="I44"/>
  <c r="J44"/>
  <c r="C44"/>
  <c r="D44"/>
  <c r="I43"/>
  <c r="J43"/>
  <c r="C43"/>
  <c r="D43"/>
  <c r="I42"/>
  <c r="J42"/>
  <c r="C42"/>
  <c r="D42"/>
  <c r="I41"/>
  <c r="J41"/>
  <c r="C41"/>
  <c r="D41"/>
  <c r="I40"/>
  <c r="J40"/>
  <c r="C40"/>
  <c r="D40"/>
  <c r="I39"/>
  <c r="J39"/>
  <c r="C39"/>
  <c r="D39"/>
  <c r="I38"/>
  <c r="J38"/>
  <c r="C38"/>
  <c r="D38"/>
  <c r="I37"/>
  <c r="J37"/>
  <c r="C37"/>
  <c r="D37"/>
  <c r="I36"/>
  <c r="J36"/>
  <c r="C36"/>
  <c r="D36"/>
  <c r="I35"/>
  <c r="J35"/>
  <c r="C35"/>
  <c r="D35"/>
  <c r="I134" i="11"/>
  <c r="J134"/>
  <c r="C134"/>
  <c r="D134"/>
  <c r="I132"/>
  <c r="J132"/>
  <c r="H244" i="12"/>
  <c r="G339"/>
  <c r="C132" i="11"/>
  <c r="D132"/>
  <c r="H174" i="12"/>
  <c r="G323"/>
  <c r="I131" i="11"/>
  <c r="J131"/>
  <c r="H104" i="12"/>
  <c r="G307"/>
  <c r="C131" i="11"/>
  <c r="D131"/>
  <c r="H34" i="12"/>
  <c r="G291"/>
  <c r="I129" i="11"/>
  <c r="J129"/>
  <c r="H260" i="12"/>
  <c r="F343"/>
  <c r="C129" i="11"/>
  <c r="D129"/>
  <c r="H228" i="12"/>
  <c r="F335"/>
  <c r="I128" i="11"/>
  <c r="J128"/>
  <c r="H190" i="12"/>
  <c r="F327"/>
  <c r="C128" i="11"/>
  <c r="D128"/>
  <c r="H158" i="12"/>
  <c r="F319"/>
  <c r="I127" i="11"/>
  <c r="J127"/>
  <c r="H120" i="12"/>
  <c r="F311"/>
  <c r="C127" i="11"/>
  <c r="D127"/>
  <c r="H88" i="12"/>
  <c r="F303"/>
  <c r="I126" i="11"/>
  <c r="J126"/>
  <c r="H50" i="12"/>
  <c r="F295"/>
  <c r="C126" i="11"/>
  <c r="D126"/>
  <c r="H18" i="12"/>
  <c r="F287"/>
  <c r="I124" i="11"/>
  <c r="J124"/>
  <c r="G268" i="12"/>
  <c r="E345"/>
  <c r="C124" i="11"/>
  <c r="D124"/>
  <c r="G252" i="12"/>
  <c r="E341"/>
  <c r="I123" i="11"/>
  <c r="J123"/>
  <c r="G236" i="12"/>
  <c r="E337"/>
  <c r="C123" i="11"/>
  <c r="D123"/>
  <c r="G220" i="12"/>
  <c r="E333"/>
  <c r="I122" i="11"/>
  <c r="J122"/>
  <c r="G198" i="12"/>
  <c r="E329"/>
  <c r="C122" i="11"/>
  <c r="D122"/>
  <c r="G182" i="12"/>
  <c r="E325"/>
  <c r="I121" i="11"/>
  <c r="J121"/>
  <c r="G166" i="12"/>
  <c r="E321"/>
  <c r="C121" i="11"/>
  <c r="D121"/>
  <c r="G150" i="12"/>
  <c r="E317"/>
  <c r="I120" i="11"/>
  <c r="J120"/>
  <c r="G128" i="12"/>
  <c r="E313"/>
  <c r="C120" i="11"/>
  <c r="D120"/>
  <c r="G112" i="12"/>
  <c r="E309"/>
  <c r="I119" i="11"/>
  <c r="J119"/>
  <c r="G96" i="12"/>
  <c r="E305"/>
  <c r="C119" i="11"/>
  <c r="D119"/>
  <c r="G80" i="12"/>
  <c r="E301"/>
  <c r="I118" i="11"/>
  <c r="J118"/>
  <c r="G58" i="12"/>
  <c r="E297"/>
  <c r="C118" i="11"/>
  <c r="D118"/>
  <c r="G42" i="12"/>
  <c r="E293"/>
  <c r="I117" i="11"/>
  <c r="J117"/>
  <c r="G26" i="12"/>
  <c r="E289"/>
  <c r="C117" i="11"/>
  <c r="D117"/>
  <c r="G10" i="12"/>
  <c r="E285"/>
  <c r="I115" i="11"/>
  <c r="J115"/>
  <c r="C115"/>
  <c r="D115"/>
  <c r="I114"/>
  <c r="J114"/>
  <c r="C114"/>
  <c r="D114"/>
  <c r="I113"/>
  <c r="J113"/>
  <c r="C113"/>
  <c r="D113"/>
  <c r="I112"/>
  <c r="J112"/>
  <c r="C112"/>
  <c r="D112"/>
  <c r="I111"/>
  <c r="J111"/>
  <c r="C111"/>
  <c r="D111"/>
  <c r="I110"/>
  <c r="J110"/>
  <c r="C110"/>
  <c r="D110"/>
  <c r="I109"/>
  <c r="J109"/>
  <c r="C109"/>
  <c r="D109"/>
  <c r="I108"/>
  <c r="J108"/>
  <c r="C108"/>
  <c r="D108"/>
  <c r="I107"/>
  <c r="J107"/>
  <c r="C107"/>
  <c r="D107"/>
  <c r="I106"/>
  <c r="J106"/>
  <c r="C106"/>
  <c r="D106"/>
  <c r="I105"/>
  <c r="J105"/>
  <c r="C105"/>
  <c r="D105"/>
  <c r="I104"/>
  <c r="J104"/>
  <c r="C104"/>
  <c r="D104"/>
  <c r="I103"/>
  <c r="J103"/>
  <c r="C103"/>
  <c r="D103"/>
  <c r="I102"/>
  <c r="J102"/>
  <c r="C102"/>
  <c r="D102"/>
  <c r="I101"/>
  <c r="J101"/>
  <c r="I100"/>
  <c r="J100"/>
  <c r="C100"/>
  <c r="D100"/>
  <c r="I98"/>
  <c r="J98"/>
  <c r="C98"/>
  <c r="D98"/>
  <c r="I97"/>
  <c r="J97"/>
  <c r="C97"/>
  <c r="D97"/>
  <c r="I96"/>
  <c r="J96"/>
  <c r="C96"/>
  <c r="D96"/>
  <c r="I95"/>
  <c r="J95"/>
  <c r="C95"/>
  <c r="D95"/>
  <c r="I94"/>
  <c r="J94"/>
  <c r="C94"/>
  <c r="D94"/>
  <c r="I93"/>
  <c r="J93"/>
  <c r="C93"/>
  <c r="D93"/>
  <c r="I92"/>
  <c r="J92"/>
  <c r="C92"/>
  <c r="D92"/>
  <c r="I91"/>
  <c r="J91"/>
  <c r="C91"/>
  <c r="D91"/>
  <c r="I90"/>
  <c r="J90"/>
  <c r="C90"/>
  <c r="D90"/>
  <c r="I89"/>
  <c r="J89"/>
  <c r="C89"/>
  <c r="D89"/>
  <c r="I88"/>
  <c r="J88"/>
  <c r="C88"/>
  <c r="D88"/>
  <c r="I87"/>
  <c r="J87"/>
  <c r="C87"/>
  <c r="D87"/>
  <c r="I86"/>
  <c r="J86"/>
  <c r="C86"/>
  <c r="D86"/>
  <c r="I85"/>
  <c r="J85"/>
  <c r="C85"/>
  <c r="D85"/>
  <c r="I84"/>
  <c r="J84"/>
  <c r="C84"/>
  <c r="D84"/>
  <c r="I83"/>
  <c r="J83"/>
  <c r="C83"/>
  <c r="D83"/>
  <c r="I82"/>
  <c r="J82"/>
  <c r="C82"/>
  <c r="D82"/>
  <c r="I81"/>
  <c r="J81"/>
  <c r="C81"/>
  <c r="D81"/>
  <c r="I80"/>
  <c r="J80"/>
  <c r="C80"/>
  <c r="D80"/>
  <c r="I79"/>
  <c r="J79"/>
  <c r="C79"/>
  <c r="D79"/>
  <c r="I78"/>
  <c r="J78"/>
  <c r="C78"/>
  <c r="D78"/>
  <c r="I77"/>
  <c r="J77"/>
  <c r="C77"/>
  <c r="D77"/>
  <c r="I76"/>
  <c r="J76"/>
  <c r="C76"/>
  <c r="D76"/>
  <c r="I75"/>
  <c r="J75"/>
  <c r="C75"/>
  <c r="D75"/>
  <c r="I74"/>
  <c r="J74"/>
  <c r="C74"/>
  <c r="D74"/>
  <c r="I73"/>
  <c r="J73"/>
  <c r="C73"/>
  <c r="D73"/>
  <c r="I72"/>
  <c r="J72"/>
  <c r="C72"/>
  <c r="D72"/>
  <c r="I71"/>
  <c r="J71"/>
  <c r="C71"/>
  <c r="D71"/>
  <c r="I70"/>
  <c r="J70"/>
  <c r="C70"/>
  <c r="D70"/>
  <c r="I69"/>
  <c r="J69"/>
  <c r="C69"/>
  <c r="D69"/>
  <c r="I68"/>
  <c r="J68"/>
  <c r="C68"/>
  <c r="D68"/>
  <c r="I67"/>
  <c r="J67"/>
  <c r="C67"/>
  <c r="D67"/>
  <c r="F10" i="52"/>
  <c r="G10"/>
  <c r="C10"/>
  <c r="D10"/>
  <c r="F8"/>
  <c r="G8"/>
  <c r="C8"/>
  <c r="D8"/>
  <c r="F7"/>
  <c r="G7"/>
  <c r="C7"/>
  <c r="D7"/>
  <c r="F59" i="46"/>
  <c r="G59"/>
  <c r="C59"/>
  <c r="D59"/>
  <c r="F58"/>
  <c r="G58"/>
  <c r="C58"/>
  <c r="D58"/>
  <c r="F57"/>
  <c r="G57"/>
  <c r="C57"/>
  <c r="D57"/>
  <c r="F56"/>
  <c r="G56"/>
  <c r="C56"/>
  <c r="D56"/>
  <c r="F55"/>
  <c r="G55"/>
  <c r="C55"/>
  <c r="D55"/>
  <c r="F54"/>
  <c r="G54"/>
  <c r="C54"/>
  <c r="D54"/>
  <c r="F53"/>
  <c r="G53"/>
  <c r="C53"/>
  <c r="D53"/>
  <c r="F52"/>
  <c r="G52"/>
  <c r="C52"/>
  <c r="D52"/>
  <c r="F50"/>
  <c r="G50"/>
  <c r="C50"/>
  <c r="D50"/>
  <c r="F49"/>
  <c r="G49"/>
  <c r="C49"/>
  <c r="D49"/>
  <c r="F48"/>
  <c r="G48"/>
  <c r="C48"/>
  <c r="D48"/>
  <c r="F47"/>
  <c r="G47"/>
  <c r="C47"/>
  <c r="D47"/>
  <c r="F46"/>
  <c r="G46"/>
  <c r="C46"/>
  <c r="D46"/>
  <c r="F45"/>
  <c r="G45"/>
  <c r="C45"/>
  <c r="D45"/>
  <c r="F44"/>
  <c r="G44"/>
  <c r="C44"/>
  <c r="D44"/>
  <c r="F43"/>
  <c r="G43"/>
  <c r="C43"/>
  <c r="D43"/>
  <c r="F42"/>
  <c r="G42"/>
  <c r="C42"/>
  <c r="D42"/>
  <c r="F41"/>
  <c r="G41"/>
  <c r="C41"/>
  <c r="D41"/>
  <c r="F40"/>
  <c r="G40"/>
  <c r="C40"/>
  <c r="D40"/>
  <c r="F39"/>
  <c r="G39"/>
  <c r="C39"/>
  <c r="D39"/>
  <c r="F38"/>
  <c r="G38"/>
  <c r="C38"/>
  <c r="D38"/>
  <c r="F37"/>
  <c r="G37"/>
  <c r="C37"/>
  <c r="D37"/>
  <c r="F36"/>
  <c r="G36"/>
  <c r="C36"/>
  <c r="D36"/>
  <c r="F35"/>
  <c r="G35"/>
  <c r="C35"/>
  <c r="D35"/>
  <c r="F26" i="48"/>
  <c r="G26"/>
  <c r="C26"/>
  <c r="D26"/>
  <c r="F25"/>
  <c r="G25"/>
  <c r="C25"/>
  <c r="D25"/>
  <c r="F24"/>
  <c r="G24"/>
  <c r="C24"/>
  <c r="D24"/>
  <c r="F23"/>
  <c r="G23"/>
  <c r="C23"/>
  <c r="D23"/>
  <c r="F22"/>
  <c r="G22"/>
  <c r="C22"/>
  <c r="D22"/>
  <c r="F21"/>
  <c r="G21"/>
  <c r="C21"/>
  <c r="D21"/>
  <c r="F20"/>
  <c r="G20"/>
  <c r="C20"/>
  <c r="D20"/>
  <c r="F19"/>
  <c r="G19"/>
  <c r="C19"/>
  <c r="D19"/>
  <c r="F244" i="36"/>
  <c r="G244"/>
  <c r="C244"/>
  <c r="D244"/>
  <c r="F243"/>
  <c r="G243"/>
  <c r="C243"/>
  <c r="D243"/>
  <c r="F242"/>
  <c r="G242"/>
  <c r="C242"/>
  <c r="D242"/>
  <c r="F241"/>
  <c r="G241"/>
  <c r="C241"/>
  <c r="D241"/>
  <c r="F240"/>
  <c r="G240"/>
  <c r="C240"/>
  <c r="D240"/>
  <c r="F239"/>
  <c r="G239"/>
  <c r="C239"/>
  <c r="D239"/>
  <c r="F238"/>
  <c r="G238"/>
  <c r="C238"/>
  <c r="D238"/>
  <c r="F237"/>
  <c r="G237"/>
  <c r="C237"/>
  <c r="D237"/>
  <c r="F236"/>
  <c r="G236"/>
  <c r="C236"/>
  <c r="D236"/>
  <c r="F235"/>
  <c r="G235"/>
  <c r="C235"/>
  <c r="D235"/>
  <c r="F234"/>
  <c r="G234"/>
  <c r="C234"/>
  <c r="D234"/>
  <c r="F233"/>
  <c r="G233"/>
  <c r="C233"/>
  <c r="D233"/>
  <c r="F232"/>
  <c r="G232"/>
  <c r="C232"/>
  <c r="D232"/>
  <c r="F231"/>
  <c r="G231"/>
  <c r="C231"/>
  <c r="D231"/>
  <c r="F230"/>
  <c r="G230"/>
  <c r="C230"/>
  <c r="D230"/>
  <c r="F229"/>
  <c r="G229"/>
  <c r="C229"/>
  <c r="D229"/>
  <c r="F227"/>
  <c r="G227"/>
  <c r="C227"/>
  <c r="D227"/>
  <c r="F226"/>
  <c r="G226"/>
  <c r="C226"/>
  <c r="D226"/>
  <c r="F225"/>
  <c r="G225"/>
  <c r="C225"/>
  <c r="D225"/>
  <c r="F224"/>
  <c r="G224"/>
  <c r="C224"/>
  <c r="D224"/>
  <c r="F223"/>
  <c r="G223"/>
  <c r="C223"/>
  <c r="D223"/>
  <c r="F222"/>
  <c r="G222"/>
  <c r="C222"/>
  <c r="D222"/>
  <c r="F221"/>
  <c r="G221"/>
  <c r="C221"/>
  <c r="D221"/>
  <c r="F220"/>
  <c r="G220"/>
  <c r="C220"/>
  <c r="D220"/>
  <c r="F219"/>
  <c r="G219"/>
  <c r="C219"/>
  <c r="D219"/>
  <c r="F218"/>
  <c r="G218"/>
  <c r="C218"/>
  <c r="D218"/>
  <c r="F217"/>
  <c r="G217"/>
  <c r="C217"/>
  <c r="D217"/>
  <c r="F216"/>
  <c r="G216"/>
  <c r="C216"/>
  <c r="D216"/>
  <c r="F215"/>
  <c r="G215"/>
  <c r="C215"/>
  <c r="D215"/>
  <c r="F214"/>
  <c r="G214"/>
  <c r="C214"/>
  <c r="D214"/>
  <c r="F213"/>
  <c r="G213"/>
  <c r="C213"/>
  <c r="D213"/>
  <c r="F212"/>
  <c r="G212"/>
  <c r="C212"/>
  <c r="D212"/>
  <c r="F211"/>
  <c r="G211"/>
  <c r="C211"/>
  <c r="D211"/>
  <c r="F210"/>
  <c r="G210"/>
  <c r="C210"/>
  <c r="D210"/>
  <c r="F209"/>
  <c r="G209"/>
  <c r="C209"/>
  <c r="D209"/>
  <c r="F208"/>
  <c r="G208"/>
  <c r="C208"/>
  <c r="D208"/>
  <c r="F207"/>
  <c r="G207"/>
  <c r="C207"/>
  <c r="D207"/>
  <c r="F206"/>
  <c r="G206"/>
  <c r="C206"/>
  <c r="D206"/>
  <c r="F205"/>
  <c r="G205"/>
  <c r="C205"/>
  <c r="D205"/>
  <c r="F204"/>
  <c r="G204"/>
  <c r="C204"/>
  <c r="D204"/>
  <c r="F203"/>
  <c r="G203"/>
  <c r="C203"/>
  <c r="D203"/>
  <c r="F202"/>
  <c r="G202"/>
  <c r="C202"/>
  <c r="D202"/>
  <c r="F201"/>
  <c r="G201"/>
  <c r="C201"/>
  <c r="D201"/>
  <c r="F200"/>
  <c r="G200"/>
  <c r="C200"/>
  <c r="D200"/>
  <c r="F199"/>
  <c r="G199"/>
  <c r="C199"/>
  <c r="D199"/>
  <c r="F198"/>
  <c r="G198"/>
  <c r="C198"/>
  <c r="D198"/>
  <c r="F197"/>
  <c r="G197"/>
  <c r="C197"/>
  <c r="D197"/>
  <c r="F196"/>
  <c r="G196"/>
  <c r="C196"/>
  <c r="D196"/>
  <c r="F194"/>
  <c r="G194"/>
  <c r="C194"/>
  <c r="D194"/>
  <c r="F193"/>
  <c r="G193"/>
  <c r="C193"/>
  <c r="D193"/>
  <c r="F192"/>
  <c r="G192"/>
  <c r="C192"/>
  <c r="D192"/>
  <c r="F191"/>
  <c r="G191"/>
  <c r="C191"/>
  <c r="D191"/>
  <c r="F190"/>
  <c r="G190"/>
  <c r="C190"/>
  <c r="D190"/>
  <c r="F189"/>
  <c r="G189"/>
  <c r="C189"/>
  <c r="D189"/>
  <c r="F188"/>
  <c r="G188"/>
  <c r="C188"/>
  <c r="D188"/>
  <c r="F187"/>
  <c r="G187"/>
  <c r="C187"/>
  <c r="D187"/>
  <c r="F186"/>
  <c r="G186"/>
  <c r="C186"/>
  <c r="D186"/>
  <c r="F185"/>
  <c r="G185"/>
  <c r="C185"/>
  <c r="D185"/>
  <c r="F184"/>
  <c r="G184"/>
  <c r="C184"/>
  <c r="D184"/>
  <c r="F183"/>
  <c r="G183"/>
  <c r="C183"/>
  <c r="D183"/>
  <c r="F182"/>
  <c r="G182"/>
  <c r="C182"/>
  <c r="D182"/>
  <c r="F181"/>
  <c r="G181"/>
  <c r="C181"/>
  <c r="D181"/>
  <c r="F180"/>
  <c r="G180"/>
  <c r="C180"/>
  <c r="D180"/>
  <c r="F179"/>
  <c r="G179"/>
  <c r="C179"/>
  <c r="D179"/>
  <c r="F178"/>
  <c r="G178"/>
  <c r="C178"/>
  <c r="D178"/>
  <c r="F177"/>
  <c r="G177"/>
  <c r="C177"/>
  <c r="D177"/>
  <c r="F176"/>
  <c r="G176"/>
  <c r="C176"/>
  <c r="D176"/>
  <c r="F175"/>
  <c r="G175"/>
  <c r="C175"/>
  <c r="D175"/>
  <c r="F174"/>
  <c r="G174"/>
  <c r="C174"/>
  <c r="D174"/>
  <c r="F173"/>
  <c r="G173"/>
  <c r="C173"/>
  <c r="D173"/>
  <c r="F172"/>
  <c r="G172"/>
  <c r="C172"/>
  <c r="D172"/>
  <c r="F171"/>
  <c r="G171"/>
  <c r="C171"/>
  <c r="D171"/>
  <c r="F170"/>
  <c r="G170"/>
  <c r="C170"/>
  <c r="D170"/>
  <c r="F169"/>
  <c r="G169"/>
  <c r="C169"/>
  <c r="D169"/>
  <c r="F168"/>
  <c r="G168"/>
  <c r="C168"/>
  <c r="D168"/>
  <c r="F167"/>
  <c r="G167"/>
  <c r="C167"/>
  <c r="D167"/>
  <c r="F166"/>
  <c r="G166"/>
  <c r="C166"/>
  <c r="D166"/>
  <c r="F165"/>
  <c r="G165"/>
  <c r="C165"/>
  <c r="D165"/>
  <c r="F164"/>
  <c r="G164"/>
  <c r="C164"/>
  <c r="D164"/>
  <c r="F163"/>
  <c r="G163"/>
  <c r="C163"/>
  <c r="D163"/>
  <c r="F162"/>
  <c r="G162"/>
  <c r="C162"/>
  <c r="D162"/>
  <c r="F161"/>
  <c r="G161"/>
  <c r="C161"/>
  <c r="D161"/>
  <c r="C160"/>
  <c r="D160"/>
  <c r="F159"/>
  <c r="G159"/>
  <c r="C159"/>
  <c r="D159"/>
  <c r="F158"/>
  <c r="G158"/>
  <c r="C158"/>
  <c r="D158"/>
  <c r="F157"/>
  <c r="G157"/>
  <c r="C157"/>
  <c r="D157"/>
  <c r="F156"/>
  <c r="G156"/>
  <c r="C156"/>
  <c r="D156"/>
  <c r="F155"/>
  <c r="G155"/>
  <c r="C155"/>
  <c r="D155"/>
  <c r="F154"/>
  <c r="G154"/>
  <c r="C154"/>
  <c r="D154"/>
  <c r="F153"/>
  <c r="G153"/>
  <c r="C153"/>
  <c r="D153"/>
  <c r="F152"/>
  <c r="G152"/>
  <c r="C152"/>
  <c r="D152"/>
  <c r="F151"/>
  <c r="G151"/>
  <c r="C151"/>
  <c r="D151"/>
  <c r="F150"/>
  <c r="G150"/>
  <c r="C150"/>
  <c r="D150"/>
  <c r="F149"/>
  <c r="G149"/>
  <c r="C149"/>
  <c r="D149"/>
  <c r="F148"/>
  <c r="G148"/>
  <c r="C148"/>
  <c r="D148"/>
  <c r="F147"/>
  <c r="G147"/>
  <c r="C147"/>
  <c r="D147"/>
  <c r="F146"/>
  <c r="G146"/>
  <c r="C146"/>
  <c r="D146"/>
  <c r="F145"/>
  <c r="G145"/>
  <c r="C145"/>
  <c r="D145"/>
  <c r="F144"/>
  <c r="G144"/>
  <c r="C144"/>
  <c r="D144"/>
  <c r="F143"/>
  <c r="G143"/>
  <c r="C143"/>
  <c r="D143"/>
  <c r="F142"/>
  <c r="G142"/>
  <c r="C142"/>
  <c r="D142"/>
  <c r="F141"/>
  <c r="G141"/>
  <c r="C141"/>
  <c r="D141"/>
  <c r="F140"/>
  <c r="G140"/>
  <c r="C140"/>
  <c r="D140"/>
  <c r="F139"/>
  <c r="G139"/>
  <c r="C139"/>
  <c r="D139"/>
  <c r="F138"/>
  <c r="G138"/>
  <c r="C138"/>
  <c r="D138"/>
  <c r="F137"/>
  <c r="G137"/>
  <c r="C137"/>
  <c r="D137"/>
  <c r="F136"/>
  <c r="G136"/>
  <c r="C136"/>
  <c r="D136"/>
  <c r="F135"/>
  <c r="G135"/>
  <c r="C135"/>
  <c r="D135"/>
  <c r="F134"/>
  <c r="G134"/>
  <c r="C134"/>
  <c r="D134"/>
  <c r="F133"/>
  <c r="G133"/>
  <c r="C133"/>
  <c r="D133"/>
  <c r="F132"/>
  <c r="G132"/>
  <c r="C132"/>
  <c r="D132"/>
  <c r="F131"/>
  <c r="G131"/>
  <c r="C131"/>
  <c r="D131"/>
  <c r="F124" i="44"/>
  <c r="G124"/>
  <c r="C124"/>
  <c r="D124"/>
  <c r="F123"/>
  <c r="G123"/>
  <c r="C123"/>
  <c r="D123"/>
  <c r="F122"/>
  <c r="G122"/>
  <c r="C122"/>
  <c r="D122"/>
  <c r="F121"/>
  <c r="G121"/>
  <c r="C121"/>
  <c r="D121"/>
  <c r="F120"/>
  <c r="G120"/>
  <c r="C120"/>
  <c r="D120"/>
  <c r="F119"/>
  <c r="G119"/>
  <c r="C119"/>
  <c r="D119"/>
  <c r="F118"/>
  <c r="G118"/>
  <c r="C118"/>
  <c r="D118"/>
  <c r="F117"/>
  <c r="G117"/>
  <c r="C117"/>
  <c r="D117"/>
  <c r="F115"/>
  <c r="G115"/>
  <c r="C115"/>
  <c r="D115"/>
  <c r="F114"/>
  <c r="G114"/>
  <c r="C114"/>
  <c r="D114"/>
  <c r="F113"/>
  <c r="G113"/>
  <c r="C113"/>
  <c r="D113"/>
  <c r="F112"/>
  <c r="G112"/>
  <c r="C112"/>
  <c r="D112"/>
  <c r="F111"/>
  <c r="G111"/>
  <c r="C111"/>
  <c r="D111"/>
  <c r="F110"/>
  <c r="G110"/>
  <c r="C110"/>
  <c r="D110"/>
  <c r="F109"/>
  <c r="G109"/>
  <c r="C109"/>
  <c r="D109"/>
  <c r="F108"/>
  <c r="G108"/>
  <c r="C108"/>
  <c r="D108"/>
  <c r="F107"/>
  <c r="G107"/>
  <c r="C107"/>
  <c r="D107"/>
  <c r="F106"/>
  <c r="G106"/>
  <c r="C106"/>
  <c r="D106"/>
  <c r="F105"/>
  <c r="G105"/>
  <c r="C105"/>
  <c r="D105"/>
  <c r="F104"/>
  <c r="G104"/>
  <c r="C104"/>
  <c r="D104"/>
  <c r="F103"/>
  <c r="G103"/>
  <c r="C103"/>
  <c r="D103"/>
  <c r="F102"/>
  <c r="G102"/>
  <c r="C102"/>
  <c r="D102"/>
  <c r="F101"/>
  <c r="G101"/>
  <c r="C101"/>
  <c r="D101"/>
  <c r="F100"/>
  <c r="G100"/>
  <c r="C100"/>
  <c r="D100"/>
  <c r="F98"/>
  <c r="G98"/>
  <c r="C98"/>
  <c r="D98"/>
  <c r="F97"/>
  <c r="G97"/>
  <c r="C97"/>
  <c r="D97"/>
  <c r="F96"/>
  <c r="G96"/>
  <c r="C96"/>
  <c r="D96"/>
  <c r="F95"/>
  <c r="G95"/>
  <c r="C95"/>
  <c r="D95"/>
  <c r="F94"/>
  <c r="G94"/>
  <c r="C94"/>
  <c r="D94"/>
  <c r="F93"/>
  <c r="G93"/>
  <c r="C93"/>
  <c r="D93"/>
  <c r="F92"/>
  <c r="G92"/>
  <c r="C92"/>
  <c r="D92"/>
  <c r="F91"/>
  <c r="G91"/>
  <c r="C91"/>
  <c r="D91"/>
  <c r="F90"/>
  <c r="G90"/>
  <c r="C90"/>
  <c r="D90"/>
  <c r="F89"/>
  <c r="G89"/>
  <c r="C89"/>
  <c r="D89"/>
  <c r="F88"/>
  <c r="G88"/>
  <c r="C88"/>
  <c r="D88"/>
  <c r="F87"/>
  <c r="G87"/>
  <c r="C87"/>
  <c r="D87"/>
  <c r="F86"/>
  <c r="G86"/>
  <c r="C86"/>
  <c r="D86"/>
  <c r="F85"/>
  <c r="G85"/>
  <c r="C85"/>
  <c r="D85"/>
  <c r="F84"/>
  <c r="G84"/>
  <c r="C84"/>
  <c r="D84"/>
  <c r="F83"/>
  <c r="G83"/>
  <c r="C83"/>
  <c r="D83"/>
  <c r="F82"/>
  <c r="G82"/>
  <c r="C82"/>
  <c r="D82"/>
  <c r="F81"/>
  <c r="G81"/>
  <c r="C81"/>
  <c r="D81"/>
  <c r="F80"/>
  <c r="G80"/>
  <c r="C80"/>
  <c r="D80"/>
  <c r="F79"/>
  <c r="G79"/>
  <c r="C79"/>
  <c r="D79"/>
  <c r="F78"/>
  <c r="G78"/>
  <c r="C78"/>
  <c r="D78"/>
  <c r="F77"/>
  <c r="G77"/>
  <c r="C77"/>
  <c r="D77"/>
  <c r="F76"/>
  <c r="G76"/>
  <c r="C76"/>
  <c r="D76"/>
  <c r="F75"/>
  <c r="G75"/>
  <c r="C75"/>
  <c r="D75"/>
  <c r="F74"/>
  <c r="G74"/>
  <c r="C74"/>
  <c r="D74"/>
  <c r="F73"/>
  <c r="G73"/>
  <c r="C73"/>
  <c r="D73"/>
  <c r="F72"/>
  <c r="G72"/>
  <c r="C72"/>
  <c r="D72"/>
  <c r="F71"/>
  <c r="G71"/>
  <c r="C71"/>
  <c r="D71"/>
  <c r="F70"/>
  <c r="G70"/>
  <c r="C70"/>
  <c r="D70"/>
  <c r="F69"/>
  <c r="G69"/>
  <c r="C69"/>
  <c r="D69"/>
  <c r="F68"/>
  <c r="G68"/>
  <c r="C68"/>
  <c r="D68"/>
  <c r="F67"/>
  <c r="G67"/>
  <c r="C67"/>
  <c r="D67"/>
  <c r="AO29" i="49"/>
  <c r="AO22"/>
  <c r="AO15"/>
  <c r="AO8"/>
  <c r="AN26" l="1"/>
  <c r="AN19"/>
  <c r="AN12"/>
  <c r="AN5"/>
  <c r="F160" i="36"/>
  <c r="G160"/>
  <c r="C101" i="11"/>
  <c r="D101"/>
  <c r="F101"/>
  <c r="G101"/>
  <c r="F67"/>
  <c r="G67"/>
  <c r="L67"/>
  <c r="M67"/>
  <c r="F68"/>
  <c r="G68"/>
  <c r="L68"/>
  <c r="M68"/>
  <c r="F69"/>
  <c r="G69"/>
  <c r="L69"/>
  <c r="M69"/>
  <c r="F70"/>
  <c r="G70"/>
  <c r="L70"/>
  <c r="M70"/>
  <c r="F71"/>
  <c r="G71"/>
  <c r="L71"/>
  <c r="M71"/>
  <c r="F72"/>
  <c r="G72"/>
  <c r="L72"/>
  <c r="M72"/>
  <c r="F73"/>
  <c r="G73"/>
  <c r="L73"/>
  <c r="M73"/>
  <c r="F74"/>
  <c r="G74"/>
  <c r="L74"/>
  <c r="M74"/>
  <c r="F75"/>
  <c r="G75"/>
  <c r="L75"/>
  <c r="M75"/>
  <c r="F76"/>
  <c r="G76"/>
  <c r="L76"/>
  <c r="M76"/>
  <c r="F77"/>
  <c r="G77"/>
  <c r="L77"/>
  <c r="M77"/>
  <c r="F78"/>
  <c r="G78"/>
  <c r="L78"/>
  <c r="M78"/>
  <c r="F79"/>
  <c r="G79"/>
  <c r="L79"/>
  <c r="M79"/>
  <c r="F80"/>
  <c r="G80"/>
  <c r="L80"/>
  <c r="M80"/>
  <c r="F81"/>
  <c r="G81"/>
  <c r="L81"/>
  <c r="M81"/>
  <c r="F82"/>
  <c r="G82"/>
  <c r="L82"/>
  <c r="M82"/>
  <c r="F83"/>
  <c r="G83"/>
  <c r="L83"/>
  <c r="M83"/>
  <c r="F84"/>
  <c r="G84"/>
  <c r="L84"/>
  <c r="M84"/>
  <c r="F85"/>
  <c r="G85"/>
  <c r="L85"/>
  <c r="M85"/>
  <c r="F86"/>
  <c r="G86"/>
  <c r="L86"/>
  <c r="M86"/>
  <c r="F87"/>
  <c r="G87"/>
  <c r="L87"/>
  <c r="M87"/>
  <c r="F88"/>
  <c r="G88"/>
  <c r="L88"/>
  <c r="M88"/>
  <c r="F89"/>
  <c r="G89"/>
  <c r="L89"/>
  <c r="M89"/>
  <c r="F90"/>
  <c r="G90"/>
  <c r="L90"/>
  <c r="M90"/>
  <c r="F91"/>
  <c r="G91"/>
  <c r="L91"/>
  <c r="M91"/>
  <c r="F92"/>
  <c r="G92"/>
  <c r="L92"/>
  <c r="M92"/>
  <c r="F93"/>
  <c r="G93"/>
  <c r="L93"/>
  <c r="M93"/>
  <c r="F94"/>
  <c r="G94"/>
  <c r="L94"/>
  <c r="M94"/>
  <c r="F95"/>
  <c r="G95"/>
  <c r="L95"/>
  <c r="M95"/>
  <c r="F96"/>
  <c r="G96"/>
  <c r="L96"/>
  <c r="M96"/>
  <c r="F97"/>
  <c r="G97"/>
  <c r="L97"/>
  <c r="M97"/>
  <c r="F98"/>
  <c r="G98"/>
  <c r="L98"/>
  <c r="M98"/>
  <c r="F100"/>
  <c r="G100"/>
  <c r="L100"/>
  <c r="M100"/>
  <c r="L101"/>
  <c r="M101"/>
  <c r="F102"/>
  <c r="G102"/>
  <c r="L102"/>
  <c r="M102"/>
  <c r="F103"/>
  <c r="G103"/>
  <c r="L103"/>
  <c r="M103"/>
  <c r="F104"/>
  <c r="G104"/>
  <c r="L104"/>
  <c r="M104"/>
  <c r="F105"/>
  <c r="G105"/>
  <c r="L105"/>
  <c r="M105"/>
  <c r="F106"/>
  <c r="G106"/>
  <c r="L106"/>
  <c r="M106"/>
  <c r="F107"/>
  <c r="G107"/>
  <c r="L107"/>
  <c r="M107"/>
  <c r="F108"/>
  <c r="G108"/>
  <c r="L108"/>
  <c r="M108"/>
  <c r="F109"/>
  <c r="G109"/>
  <c r="L109"/>
  <c r="M109"/>
  <c r="F110"/>
  <c r="G110"/>
  <c r="L110"/>
  <c r="M110"/>
  <c r="F111"/>
  <c r="G111"/>
  <c r="L111"/>
  <c r="M111"/>
  <c r="F112"/>
  <c r="G112"/>
  <c r="L112"/>
  <c r="M112"/>
  <c r="F113"/>
  <c r="G113"/>
  <c r="L113"/>
  <c r="M113"/>
  <c r="F114"/>
  <c r="G114"/>
  <c r="L114"/>
  <c r="M114"/>
  <c r="F115"/>
  <c r="G115"/>
  <c r="L115"/>
  <c r="M115"/>
  <c r="F117"/>
  <c r="G117"/>
  <c r="G11" i="12"/>
  <c r="E286"/>
  <c r="L117" i="11"/>
  <c r="M117"/>
  <c r="G27" i="12"/>
  <c r="E290"/>
  <c r="F118" i="11"/>
  <c r="G118"/>
  <c r="G43" i="12"/>
  <c r="E294"/>
  <c r="L118" i="11"/>
  <c r="M118"/>
  <c r="G59" i="12"/>
  <c r="E298"/>
  <c r="F119" i="11"/>
  <c r="G119"/>
  <c r="G81" i="12"/>
  <c r="E302"/>
  <c r="L119" i="11"/>
  <c r="M119"/>
  <c r="G97" i="12"/>
  <c r="E306"/>
  <c r="F120" i="11"/>
  <c r="G120"/>
  <c r="G113" i="12"/>
  <c r="E310"/>
  <c r="L120" i="11"/>
  <c r="M120"/>
  <c r="G129" i="12"/>
  <c r="E314"/>
  <c r="F121" i="11"/>
  <c r="G121"/>
  <c r="G151" i="12"/>
  <c r="E318"/>
  <c r="L121" i="11"/>
  <c r="M121"/>
  <c r="G167" i="12"/>
  <c r="E322"/>
  <c r="F122" i="11"/>
  <c r="G122"/>
  <c r="G183" i="12"/>
  <c r="E326"/>
  <c r="L122" i="11"/>
  <c r="M122"/>
  <c r="G199" i="12"/>
  <c r="E330"/>
  <c r="F123" i="11"/>
  <c r="G123"/>
  <c r="G221" i="12"/>
  <c r="E334"/>
  <c r="L123" i="11"/>
  <c r="M123"/>
  <c r="G237" i="12"/>
  <c r="E338"/>
  <c r="F124" i="11"/>
  <c r="G124"/>
  <c r="G253" i="12"/>
  <c r="E342"/>
  <c r="L124" i="11"/>
  <c r="M124"/>
  <c r="G269" i="12"/>
  <c r="E346"/>
  <c r="F126" i="11"/>
  <c r="G126"/>
  <c r="H19" i="12"/>
  <c r="F288"/>
  <c r="L126" i="11"/>
  <c r="M126"/>
  <c r="H51" i="12"/>
  <c r="F296"/>
  <c r="F127" i="11"/>
  <c r="G127"/>
  <c r="H89" i="12"/>
  <c r="F304"/>
  <c r="L127" i="11"/>
  <c r="M127"/>
  <c r="H121" i="12"/>
  <c r="F312"/>
  <c r="F128" i="11"/>
  <c r="G128"/>
  <c r="H159" i="12"/>
  <c r="F320"/>
  <c r="L128" i="11"/>
  <c r="M128"/>
  <c r="H191" i="12"/>
  <c r="F328"/>
  <c r="F129" i="11"/>
  <c r="G129"/>
  <c r="H229" i="12"/>
  <c r="F336"/>
  <c r="L129" i="11"/>
  <c r="M129"/>
  <c r="H261" i="12"/>
  <c r="F344"/>
  <c r="F131" i="11"/>
  <c r="G131"/>
  <c r="H35" i="12"/>
  <c r="G292"/>
  <c r="L131" i="11"/>
  <c r="M131"/>
  <c r="H105" i="12"/>
  <c r="G308"/>
  <c r="F132" i="11"/>
  <c r="G132"/>
  <c r="H175" i="12"/>
  <c r="G324"/>
  <c r="L132" i="11"/>
  <c r="M132"/>
  <c r="H245" i="12"/>
  <c r="G340"/>
  <c r="F134" i="11"/>
  <c r="G134"/>
  <c r="L134"/>
  <c r="M134"/>
  <c r="F35" i="58"/>
  <c r="G35"/>
  <c r="L35"/>
  <c r="M35"/>
  <c r="F36"/>
  <c r="G36"/>
  <c r="L36"/>
  <c r="M36"/>
  <c r="F37"/>
  <c r="G37"/>
  <c r="L37"/>
  <c r="M37"/>
  <c r="F38"/>
  <c r="G38"/>
  <c r="L38"/>
  <c r="M38"/>
  <c r="F39"/>
  <c r="G39"/>
  <c r="L39"/>
  <c r="M39"/>
  <c r="F40"/>
  <c r="G40"/>
  <c r="L40"/>
  <c r="M40"/>
  <c r="F41"/>
  <c r="G41"/>
  <c r="L41"/>
  <c r="M41"/>
  <c r="F42"/>
  <c r="G42"/>
  <c r="L42"/>
  <c r="M42"/>
  <c r="F43"/>
  <c r="G43"/>
  <c r="L43"/>
  <c r="M43"/>
  <c r="F44"/>
  <c r="G44"/>
  <c r="L44"/>
  <c r="M44"/>
  <c r="F45"/>
  <c r="G45"/>
  <c r="L45"/>
  <c r="M45"/>
  <c r="F46"/>
  <c r="G46"/>
  <c r="L46"/>
  <c r="M46"/>
  <c r="F47"/>
  <c r="G47"/>
  <c r="L47"/>
  <c r="M47"/>
  <c r="F48"/>
  <c r="G48"/>
  <c r="L48"/>
  <c r="M48"/>
  <c r="F49"/>
  <c r="G49"/>
  <c r="L49"/>
  <c r="M49"/>
  <c r="F50"/>
  <c r="G50"/>
  <c r="L50"/>
  <c r="M50"/>
  <c r="F52"/>
  <c r="G52"/>
  <c r="L52"/>
  <c r="M52"/>
  <c r="F53"/>
  <c r="G53"/>
  <c r="L53"/>
  <c r="M53"/>
  <c r="F54"/>
  <c r="G54"/>
  <c r="L54"/>
  <c r="M54"/>
  <c r="F55"/>
  <c r="G55"/>
  <c r="L55"/>
  <c r="M55"/>
  <c r="F56"/>
  <c r="G56"/>
  <c r="L56"/>
  <c r="M56"/>
  <c r="F57"/>
  <c r="G57"/>
  <c r="L57"/>
  <c r="M57"/>
  <c r="F58"/>
  <c r="G58"/>
  <c r="L58"/>
  <c r="M58"/>
  <c r="F59"/>
  <c r="G59"/>
  <c r="L59"/>
  <c r="M59"/>
  <c r="F61"/>
  <c r="G61"/>
  <c r="L61"/>
  <c r="M61"/>
  <c r="F62"/>
  <c r="G62"/>
  <c r="L62"/>
  <c r="M62"/>
  <c r="F63"/>
  <c r="G63"/>
  <c r="L63"/>
  <c r="M63"/>
  <c r="F64"/>
  <c r="G64"/>
  <c r="L64"/>
  <c r="M64"/>
  <c r="F66"/>
  <c r="G66"/>
  <c r="L66"/>
  <c r="M66"/>
  <c r="F67"/>
  <c r="G67"/>
  <c r="L67"/>
  <c r="M67"/>
  <c r="F69"/>
  <c r="G69"/>
  <c r="L69"/>
  <c r="M69"/>
</calcChain>
</file>

<file path=xl/sharedStrings.xml><?xml version="1.0" encoding="utf-8"?>
<sst xmlns="http://schemas.openxmlformats.org/spreadsheetml/2006/main" count="1937" uniqueCount="514">
  <si>
    <t>číslo</t>
  </si>
  <si>
    <t>hráč1</t>
  </si>
  <si>
    <t>klub</t>
  </si>
  <si>
    <t>hráč2</t>
  </si>
  <si>
    <t>stůl</t>
  </si>
  <si>
    <t>set1</t>
  </si>
  <si>
    <t>set2</t>
  </si>
  <si>
    <t>set3</t>
  </si>
  <si>
    <t>set4</t>
  </si>
  <si>
    <t>set5</t>
  </si>
  <si>
    <t>D</t>
  </si>
  <si>
    <t>H</t>
  </si>
  <si>
    <t>vítěz</t>
  </si>
  <si>
    <t>Jméno</t>
  </si>
  <si>
    <t>Oddíl</t>
  </si>
  <si>
    <t>čas</t>
  </si>
  <si>
    <t>datum</t>
  </si>
  <si>
    <t>soutěž</t>
  </si>
  <si>
    <t>Vítěz</t>
  </si>
  <si>
    <t>hráč3</t>
  </si>
  <si>
    <t>hráč4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</si>
  <si>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</si>
  <si>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</si>
  <si>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</si>
  <si>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</si>
  <si>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</si>
  <si>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</si>
  <si>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</si>
  <si>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</si>
  <si>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</si>
  <si>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</si>
  <si>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</si>
  <si>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</si>
  <si>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Rozhodčí</t>
  </si>
  <si>
    <t>Celkem zápas</t>
  </si>
  <si>
    <t>sada 1</t>
  </si>
  <si>
    <t>sada 2</t>
  </si>
  <si>
    <t>sada 3</t>
  </si>
  <si>
    <t>sada 4</t>
  </si>
  <si>
    <t>sada 5</t>
  </si>
  <si>
    <t>datnar</t>
  </si>
  <si>
    <t>XXX</t>
  </si>
  <si>
    <t>umístění</t>
  </si>
  <si>
    <t>Strana 1 z 4</t>
  </si>
  <si>
    <t>Závěrečná kola</t>
  </si>
  <si>
    <t>Strana 4 z 4</t>
  </si>
  <si>
    <t>Strana 3 z 4</t>
  </si>
  <si>
    <t>Strana 2 z 4</t>
  </si>
  <si>
    <t>Oficiální stránky České asociace stolního tenisu: www.ping-pong.cz</t>
  </si>
  <si>
    <t>Strana 5 z 8</t>
  </si>
  <si>
    <t>Strana 8 z 8</t>
  </si>
  <si>
    <t>Strana 7 z 8</t>
  </si>
  <si>
    <t>Strana 6 z 8</t>
  </si>
  <si>
    <t>Strana 1 z 1</t>
  </si>
  <si>
    <t>Datum</t>
  </si>
  <si>
    <t>Strana 1 z 8</t>
  </si>
  <si>
    <t>Strana 4 z 8</t>
  </si>
  <si>
    <t>Strana 3 z 8</t>
  </si>
  <si>
    <t>Strana 2 z 8</t>
  </si>
  <si>
    <t>Strana 2 z 2</t>
  </si>
  <si>
    <t>Strana 1 z 2</t>
  </si>
  <si>
    <t>BTM NMŽ Děčín</t>
  </si>
  <si>
    <t>11.9.2011</t>
  </si>
  <si>
    <t>SK DDM Kotlářka</t>
  </si>
  <si>
    <t>SKST Vlašim</t>
  </si>
  <si>
    <t>Blašková Zdena</t>
  </si>
  <si>
    <t>Libín Prachatice</t>
  </si>
  <si>
    <t>Bošinová Aneta</t>
  </si>
  <si>
    <t>Štěpánová Gabriela</t>
  </si>
  <si>
    <t>Sokol Děhylov</t>
  </si>
  <si>
    <t>Synková Markéta</t>
  </si>
  <si>
    <t>Vašíčková Martina</t>
  </si>
  <si>
    <t>MSK Břeclav</t>
  </si>
  <si>
    <t>Pytlíková Tereza</t>
  </si>
  <si>
    <t>Lajdová Karolína</t>
  </si>
  <si>
    <t>Pazderová Klára</t>
  </si>
  <si>
    <t>TJ Sokol Č.Budějovice</t>
  </si>
  <si>
    <t>Vondrušková Nikola</t>
  </si>
  <si>
    <t>TJ Lomnice</t>
  </si>
  <si>
    <t>Štricová Niamh</t>
  </si>
  <si>
    <t>STC Slaný</t>
  </si>
  <si>
    <t>Kohlmanová Aneta</t>
  </si>
  <si>
    <t>AŠ M.Boleslav</t>
  </si>
  <si>
    <t>Franková Barbora</t>
  </si>
  <si>
    <t>Cimrmanová Eliška</t>
  </si>
  <si>
    <t>Vyčítalová Romana</t>
  </si>
  <si>
    <t>Jirásková Tereza</t>
  </si>
  <si>
    <t>TJ Sokol Valdice</t>
  </si>
  <si>
    <t>Koloničná Markéta</t>
  </si>
  <si>
    <t>TJ Sokol Hrabůvka</t>
  </si>
  <si>
    <t>Paletová Barbora</t>
  </si>
  <si>
    <t>Sommerová Helenka</t>
  </si>
  <si>
    <t>Prostějovská Eliška</t>
  </si>
  <si>
    <t>Buchlovská Kristýna</t>
  </si>
  <si>
    <t>Vlachová Barbora</t>
  </si>
  <si>
    <t>SKST Děčín</t>
  </si>
  <si>
    <t>Kacálková Krystýna</t>
  </si>
  <si>
    <t>Šedová Eliška</t>
  </si>
  <si>
    <t>TTC Ústí nad Orlicí</t>
  </si>
  <si>
    <t>Špačková Tereza</t>
  </si>
  <si>
    <t>TTC Litoměřice</t>
  </si>
  <si>
    <t>Dvouhra Nejmladší žákyně - 2.stupeň</t>
  </si>
  <si>
    <t>Blašková Zdena - bye</t>
  </si>
  <si>
    <t/>
  </si>
  <si>
    <t>bye</t>
  </si>
  <si>
    <t>Blašková Zdena (Libín Prachatice)</t>
  </si>
  <si>
    <t>3:0</t>
  </si>
  <si>
    <t>Prostějovská Eliška - Štricová Niamh</t>
  </si>
  <si>
    <t>0 : 3 (-6,-8,-8)</t>
  </si>
  <si>
    <t>3:0 (6,8,8)</t>
  </si>
  <si>
    <t>Prostějovská Eliška (SK DDM Kotlářka)</t>
  </si>
  <si>
    <t>0:3</t>
  </si>
  <si>
    <t>bye - Štricová Niamh</t>
  </si>
  <si>
    <t>Štricová Niamh (STC Slaný)</t>
  </si>
  <si>
    <t>Blašková Zdena - Prostějovská Eliška</t>
  </si>
  <si>
    <t>3 : 0 (2,2,2)</t>
  </si>
  <si>
    <t>Prostějovská Eliška - bye</t>
  </si>
  <si>
    <t>Štricová Niamh - Blašková Zdena</t>
  </si>
  <si>
    <t>0 : 3 (-5,-5,-8)</t>
  </si>
  <si>
    <t>Špačková Tereza - bye</t>
  </si>
  <si>
    <t>Špačková Tereza (TTC Litoměřice)</t>
  </si>
  <si>
    <t>Paletová Barbora - Pazderová Klára</t>
  </si>
  <si>
    <t>0 : 3 (-2,-3,-8)</t>
  </si>
  <si>
    <t>Paletová Barbora (Sokol Děhylov)</t>
  </si>
  <si>
    <t>bye - Pazderová Klára</t>
  </si>
  <si>
    <t>Pazderová Klára (TJ Sokol Č.Budějovice)</t>
  </si>
  <si>
    <t>Špačková Tereza - Paletová Barbora</t>
  </si>
  <si>
    <t>3 : 0 (7,2,3)</t>
  </si>
  <si>
    <t>Paletová Barbora - bye</t>
  </si>
  <si>
    <t>Pazderová Klára - Špačková Tereza</t>
  </si>
  <si>
    <t>0 : 3 (-4,-5,-3)</t>
  </si>
  <si>
    <t>Bošinová Aneta - bye</t>
  </si>
  <si>
    <t>Bošinová Aneta (SKST Vlašim)</t>
  </si>
  <si>
    <t>3:1</t>
  </si>
  <si>
    <t>Vondrušková Nikola - Jirásková Tereza</t>
  </si>
  <si>
    <t>0 : 3 (-3,-5,-7)</t>
  </si>
  <si>
    <t>Vondrušková Nikola (TJ Lomnice)</t>
  </si>
  <si>
    <t>bye - Jirásková Tereza</t>
  </si>
  <si>
    <t>Jirásková Tereza (TJ Sokol Valdice)</t>
  </si>
  <si>
    <t>1:3</t>
  </si>
  <si>
    <t>Bošinová Aneta - Vondrušková Nikola</t>
  </si>
  <si>
    <t>3 : 0 (7,3,5)</t>
  </si>
  <si>
    <t>Vondrušková Nikola - bye</t>
  </si>
  <si>
    <t>Jirásková Tereza - Bošinová Aneta</t>
  </si>
  <si>
    <t>1 : 3 (-9,-3,4,-10)</t>
  </si>
  <si>
    <t>Štěpánová Gabriela - bye</t>
  </si>
  <si>
    <t>Štěpánová Gabriela (Sokol Děhylov)</t>
  </si>
  <si>
    <t>Vlachová Barbora - Lajdová Karolína</t>
  </si>
  <si>
    <t>0 : 3 (-6,-4,-5)</t>
  </si>
  <si>
    <t>Vlachová Barbora (SKST Děčín)</t>
  </si>
  <si>
    <t>bye - Lajdová Karolína</t>
  </si>
  <si>
    <t>Lajdová Karolína (SKST Vlašim)</t>
  </si>
  <si>
    <t>Štěpánová Gabriela - Vlachová Barbora</t>
  </si>
  <si>
    <t>3 : 0 (3,6,6)</t>
  </si>
  <si>
    <t>Vlachová Barbora - bye</t>
  </si>
  <si>
    <t>Lajdová Karolína - Štěpánová Gabriela</t>
  </si>
  <si>
    <t>1 : 3 (9,-7,-9,-6)</t>
  </si>
  <si>
    <t>Synková Markéta - bye</t>
  </si>
  <si>
    <t>Synková Markéta (Sokol Děhylov)</t>
  </si>
  <si>
    <t>Kacálková Krystýna - Kohlmanová Aneta</t>
  </si>
  <si>
    <t>0 : 3 (-7,-8,-5)</t>
  </si>
  <si>
    <t>Kacálková Krystýna (SKST Děčín)</t>
  </si>
  <si>
    <t>bye - Kohlmanová Aneta</t>
  </si>
  <si>
    <t>Kohlmanová Aneta (AŠ M.Boleslav)</t>
  </si>
  <si>
    <t>Synková Markéta - Kacálková Krystýna</t>
  </si>
  <si>
    <t>3 : 0 (2,3,2)</t>
  </si>
  <si>
    <t>Kacálková Krystýna - bye</t>
  </si>
  <si>
    <t>Kohlmanová Aneta - Synková Markéta</t>
  </si>
  <si>
    <t>0 : 3 (-7,-2,-5)</t>
  </si>
  <si>
    <t>Vašíčková Martina - bye</t>
  </si>
  <si>
    <t>Vašíčková Martina (MSK Břeclav)</t>
  </si>
  <si>
    <t>Sommerová Helenka - Franková Barbora</t>
  </si>
  <si>
    <t>0 : 3 (-4,-6,-12)</t>
  </si>
  <si>
    <t>Sommerová Helenka (SK DDM Kotlářka)</t>
  </si>
  <si>
    <t>bye - Franková Barbora</t>
  </si>
  <si>
    <t>Franková Barbora (TJ Lomnice)</t>
  </si>
  <si>
    <t>Vašíčková Martina - Sommerová Helenka</t>
  </si>
  <si>
    <t>3 : 1 (-9,8,5,11)</t>
  </si>
  <si>
    <t>Sommerová Helenka - bye</t>
  </si>
  <si>
    <t>Franková Barbora - Vašíčková Martina</t>
  </si>
  <si>
    <t>1 : 3 (9,-8,-1,-6)</t>
  </si>
  <si>
    <t>Šedová Eliška - bye</t>
  </si>
  <si>
    <t>Šedová Eliška (TTC Ústí nad Orlicí)</t>
  </si>
  <si>
    <t>Vyčítalová Romana - Cimrmanová Eliška</t>
  </si>
  <si>
    <t>3 : 1 (-4,8,6,8)</t>
  </si>
  <si>
    <t>Vyčítalová Romana (TJ Lomnice)</t>
  </si>
  <si>
    <t>bye - Cimrmanová Eliška</t>
  </si>
  <si>
    <t>Cimrmanová Eliška (STC Slaný)</t>
  </si>
  <si>
    <t>Šedová Eliška - Vyčítalová Romana</t>
  </si>
  <si>
    <t>3 : 0 (1,3,3)</t>
  </si>
  <si>
    <t>Vyčítalová Romana - bye</t>
  </si>
  <si>
    <t>Cimrmanová Eliška - Šedová Eliška</t>
  </si>
  <si>
    <t>0 : 3 (-1,-1,-5)</t>
  </si>
  <si>
    <t>Pytlíková Tereza - bye</t>
  </si>
  <si>
    <t>Pytlíková Tereza (SKST Vlašim)</t>
  </si>
  <si>
    <t>Koloničná Markéta - Buchlovská Kristýna</t>
  </si>
  <si>
    <t>Koloničná Markéta (TJ Sokol Hrabůvka)</t>
  </si>
  <si>
    <t>bye - Buchlovská Kristýna</t>
  </si>
  <si>
    <t>Buchlovská Kristýna (Libín Prachatice)</t>
  </si>
  <si>
    <t>Pytlíková Tereza - Koloničná Markéta</t>
  </si>
  <si>
    <t>3 : 0 (5,3,5)</t>
  </si>
  <si>
    <t>Koloničná Markéta - bye</t>
  </si>
  <si>
    <t>Buchlovská Kristýna - Pytlíková Tereza</t>
  </si>
  <si>
    <t>0 : 3 (-5,-6,-9)</t>
  </si>
  <si>
    <t>Dvouhra Nejmladší žákyně - 1.stupeň</t>
  </si>
  <si>
    <t>3:0 (7,8,3)</t>
  </si>
  <si>
    <t>3:2 (8,-8,-6,9,5)</t>
  </si>
  <si>
    <t>3:0 (8,4,5)</t>
  </si>
  <si>
    <t>3:0 (8,7,9)</t>
  </si>
  <si>
    <t>3:0 (7,8,4)</t>
  </si>
  <si>
    <t>3:2 (7,-8,-9,9,5)</t>
  </si>
  <si>
    <t>3:0 (8,4,7)</t>
  </si>
  <si>
    <t>3:0 (4,3,6)</t>
  </si>
  <si>
    <t>3:1 (6,9,-7,8)</t>
  </si>
  <si>
    <t>3:0 (8,7,8)</t>
  </si>
  <si>
    <t>3:0 (8,8,4)</t>
  </si>
  <si>
    <t>3:1 (9,-9,8,11)</t>
  </si>
  <si>
    <t>3:0 (9,11,7)</t>
  </si>
  <si>
    <t>3:1 (-8,9,7,9)</t>
  </si>
  <si>
    <t>Útěcha Nejmladší žákyně</t>
  </si>
  <si>
    <t>3:0 (7,6,9)</t>
  </si>
  <si>
    <t>3:2 (-8,8,-7,10,6)</t>
  </si>
  <si>
    <t>3:0 (5,6,12)</t>
  </si>
  <si>
    <t>3:0 (3,4,6)</t>
  </si>
  <si>
    <t>3:1 (8,-9,10,9)</t>
  </si>
  <si>
    <t>3:0 (7,9,9)</t>
  </si>
  <si>
    <t>3:1 (5,-6,4,9)</t>
  </si>
  <si>
    <t>Čtyřhra Nejmladší žákyně</t>
  </si>
  <si>
    <t>3:0 (2,6,9)</t>
  </si>
  <si>
    <t>3:1 (8,7,-4,8)</t>
  </si>
  <si>
    <t>3:0 (7,8,7)</t>
  </si>
  <si>
    <t>3:1 (-5,8,7,11)</t>
  </si>
  <si>
    <t>3:0 (8,6,9)</t>
  </si>
  <si>
    <t>3:2 (-8,6,-13,8,6)</t>
  </si>
  <si>
    <t>3:0 (6,4,9)</t>
  </si>
  <si>
    <t>3:0 (5,7,8)</t>
  </si>
  <si>
    <t>3:1 (8,-7,9,12)</t>
  </si>
  <si>
    <t>3:0 (3,4,8)</t>
  </si>
  <si>
    <t>3:1 (-6,9,6,4)</t>
  </si>
  <si>
    <t>LOKO Česká Lípa</t>
  </si>
  <si>
    <t>Korous Mikuláš</t>
  </si>
  <si>
    <t>Grubr Vojtěch</t>
  </si>
  <si>
    <t>Svojanovský Radim</t>
  </si>
  <si>
    <t>FK Kolín</t>
  </si>
  <si>
    <t>Záboj Matěj</t>
  </si>
  <si>
    <t>Union Plzeň</t>
  </si>
  <si>
    <t>Závora Adam</t>
  </si>
  <si>
    <t>Sportovní Jižní Město</t>
  </si>
  <si>
    <t>Marat Filip</t>
  </si>
  <si>
    <t>Ševčík Marek</t>
  </si>
  <si>
    <t>TJ MITTAL Ostrava</t>
  </si>
  <si>
    <t>Bělík Šimon</t>
  </si>
  <si>
    <t>MS Brno</t>
  </si>
  <si>
    <t>Skála Radek</t>
  </si>
  <si>
    <t>Sokol H.Králové</t>
  </si>
  <si>
    <t>Vykydal Ondřej</t>
  </si>
  <si>
    <t>TJ Jičín</t>
  </si>
  <si>
    <t>Fejtek Petr</t>
  </si>
  <si>
    <t>KST Zbraslav</t>
  </si>
  <si>
    <t>Kulveit Jonáš</t>
  </si>
  <si>
    <t>KST Slezan Opava</t>
  </si>
  <si>
    <t>Dzida Martin</t>
  </si>
  <si>
    <t>Jílek Jan</t>
  </si>
  <si>
    <t>Valdice</t>
  </si>
  <si>
    <t>Jirásek Martin</t>
  </si>
  <si>
    <t>KST Zlín</t>
  </si>
  <si>
    <t>Strejček Karel</t>
  </si>
  <si>
    <t>TJ Lokomotiva Nymburk</t>
  </si>
  <si>
    <t>Sláčal Jan</t>
  </si>
  <si>
    <t>Mokrejš Jan</t>
  </si>
  <si>
    <t>Sokol Stěžery</t>
  </si>
  <si>
    <t>Tuček Jáchym</t>
  </si>
  <si>
    <t>Sokol Dětmarovice</t>
  </si>
  <si>
    <t>Adamczyk Jiří</t>
  </si>
  <si>
    <t>Chropyně</t>
  </si>
  <si>
    <t>Konečný Radim</t>
  </si>
  <si>
    <t>Vaculík Miloslav</t>
  </si>
  <si>
    <t>Slezák Rudolf</t>
  </si>
  <si>
    <t>Onderka František</t>
  </si>
  <si>
    <t>TTC SIKO Orlová</t>
  </si>
  <si>
    <t>Branný Tomáš</t>
  </si>
  <si>
    <t>SK Dobré</t>
  </si>
  <si>
    <t>Viesner Vojtěch</t>
  </si>
  <si>
    <t>Jakubský Filip</t>
  </si>
  <si>
    <t>TTC Brandýs n.L.</t>
  </si>
  <si>
    <t>Černota Filip</t>
  </si>
  <si>
    <t>TJ Jiskra Třeboň</t>
  </si>
  <si>
    <t>Pešek Ondřej</t>
  </si>
  <si>
    <t>Nedbálek Michal</t>
  </si>
  <si>
    <t>Rašek Patrik</t>
  </si>
  <si>
    <t>Bednář Josef</t>
  </si>
  <si>
    <t>KLUBsten Karviná</t>
  </si>
  <si>
    <t>Siwiec Matěj</t>
  </si>
  <si>
    <t>Martinko Tomáš</t>
  </si>
  <si>
    <t>TJ Sokol Neředín</t>
  </si>
  <si>
    <t>Veigl Lukáš</t>
  </si>
  <si>
    <t>Pešek Vojtěch</t>
  </si>
  <si>
    <t>TJ Pinec Jevíčko</t>
  </si>
  <si>
    <t>Vrbický Jakub</t>
  </si>
  <si>
    <t>SKST Dubňany</t>
  </si>
  <si>
    <t>Hromek Filip</t>
  </si>
  <si>
    <t>2 : 3 (1,11,-7,-7,-7)</t>
  </si>
  <si>
    <t>Onderka František - Jakubský Filip</t>
  </si>
  <si>
    <t>Bělík Šimon - bye</t>
  </si>
  <si>
    <t>3 : 0 (4,2,2)</t>
  </si>
  <si>
    <t>Jakubský Filip - Bělík Šimon</t>
  </si>
  <si>
    <t>2:3</t>
  </si>
  <si>
    <t>Onderka František (KST Slezan Opava)</t>
  </si>
  <si>
    <t>bye - Onderka František</t>
  </si>
  <si>
    <t>Bělík Šimon (TJ MITTAL Ostrava)</t>
  </si>
  <si>
    <t>0 : 3 (-1,-9,-3)</t>
  </si>
  <si>
    <t>Bělík Šimon - Onderka František</t>
  </si>
  <si>
    <t>3:2</t>
  </si>
  <si>
    <t>Jakubský Filip (Sokol H.Králové)</t>
  </si>
  <si>
    <t>Jakubský Filip - bye</t>
  </si>
  <si>
    <t>Skupina L</t>
  </si>
  <si>
    <t>0 : 3 (-3,-5,-3)</t>
  </si>
  <si>
    <t>Branný Tomáš - Černota Filip</t>
  </si>
  <si>
    <t>3 : 0 (6,9,6)</t>
  </si>
  <si>
    <t>Skála Radek - Grubr Vojtěch</t>
  </si>
  <si>
    <t>Grubr Vojtěch (SKST Děčín)</t>
  </si>
  <si>
    <t>3 : 0 (4,8,1)</t>
  </si>
  <si>
    <t>Černota Filip - Skála Radek</t>
  </si>
  <si>
    <t>Branný Tomáš (TTC SIKO Orlová)</t>
  </si>
  <si>
    <t>1 : 3 (-7,9,-2,-4)</t>
  </si>
  <si>
    <t>Grubr Vojtěch - Branný Tomáš</t>
  </si>
  <si>
    <t>Skála Radek (MS Brno)</t>
  </si>
  <si>
    <t>1 : 3 (-12,-10,7,-8)</t>
  </si>
  <si>
    <t>Skála Radek - Branný Tomáš</t>
  </si>
  <si>
    <t>Černota Filip (TTC Brandýs n.L.)</t>
  </si>
  <si>
    <t>Černota Filip - Grubr Vojtěch</t>
  </si>
  <si>
    <t>Skupina K</t>
  </si>
  <si>
    <t>3 : 1 (-10,6,5,9)</t>
  </si>
  <si>
    <t>Viesner Vojtěch - Pešek Ondřej</t>
  </si>
  <si>
    <t>Fejtek Petr - bye</t>
  </si>
  <si>
    <t>3 : 0 (2,1,5)</t>
  </si>
  <si>
    <t>Pešek Ondřej - Fejtek Petr</t>
  </si>
  <si>
    <t>Viesner Vojtěch (SK Dobré)</t>
  </si>
  <si>
    <t>bye - Viesner Vojtěch</t>
  </si>
  <si>
    <t>Fejtek Petr (TJ Jičín)</t>
  </si>
  <si>
    <t>0 : 3 (-5,-3,-7)</t>
  </si>
  <si>
    <t>Fejtek Petr - Viesner Vojtěch</t>
  </si>
  <si>
    <t>Pešek Ondřej (TJ Jiskra Třeboň)</t>
  </si>
  <si>
    <t>Pešek Ondřej - bye</t>
  </si>
  <si>
    <t>Skupina J</t>
  </si>
  <si>
    <t>3 : 2 (-5,8,-9,14,4)</t>
  </si>
  <si>
    <t>Konečný Radim - Nedbálek Michal</t>
  </si>
  <si>
    <t>Kulveit Jonáš - bye</t>
  </si>
  <si>
    <t>3 : 0 (4,2,1)</t>
  </si>
  <si>
    <t>Nedbálek Michal - Kulveit Jonáš</t>
  </si>
  <si>
    <t>Konečný Radim (Chropyně)</t>
  </si>
  <si>
    <t>bye - Konečný Radim</t>
  </si>
  <si>
    <t>Kulveit Jonáš (KST Zbraslav)</t>
  </si>
  <si>
    <t>1 : 3 (8,-8,-5,-10)</t>
  </si>
  <si>
    <t>Kulveit Jonáš - Konečný Radim</t>
  </si>
  <si>
    <t>Nedbálek Michal (KST Zlín)</t>
  </si>
  <si>
    <t>Nedbálek Michal - bye</t>
  </si>
  <si>
    <t>Skupina I</t>
  </si>
  <si>
    <t>1 : 3 (-5,11,-9,-9)</t>
  </si>
  <si>
    <t>Jirásek Martin - Rašek Patrik</t>
  </si>
  <si>
    <t>Marat Filip - bye</t>
  </si>
  <si>
    <t>3 : 1 (-9,6,6,6)</t>
  </si>
  <si>
    <t>Rašek Patrik - Marat Filip</t>
  </si>
  <si>
    <t>Jirásek Martin (Valdice)</t>
  </si>
  <si>
    <t>bye - Jirásek Martin</t>
  </si>
  <si>
    <t>Marat Filip (Sportovní Jižní Město)</t>
  </si>
  <si>
    <t>0 : 3 (-6,-1,-6)</t>
  </si>
  <si>
    <t>Marat Filip - Jirásek Martin</t>
  </si>
  <si>
    <t>Rašek Patrik (SK Dobré)</t>
  </si>
  <si>
    <t>Rašek Patrik - bye</t>
  </si>
  <si>
    <t>1 : 3 (-8,-8,9,-3)</t>
  </si>
  <si>
    <t>Tuček Jáchym - Bednář Josef</t>
  </si>
  <si>
    <t>Jílek Jan - bye</t>
  </si>
  <si>
    <t>3 : 0 (3,5,4)</t>
  </si>
  <si>
    <t>Bednář Josef - Jílek Jan</t>
  </si>
  <si>
    <t>Tuček Jáchym (Sokol Stěžery)</t>
  </si>
  <si>
    <t>bye - Tuček Jáchym</t>
  </si>
  <si>
    <t>Jílek Jan (Sokol H.Králové)</t>
  </si>
  <si>
    <t>1 : 3 (-6,9,-5,-9)</t>
  </si>
  <si>
    <t>Jílek Jan - Tuček Jáchym</t>
  </si>
  <si>
    <t>Bednář Josef (MS Brno)</t>
  </si>
  <si>
    <t>Bednář Josef - bye</t>
  </si>
  <si>
    <t>0 : 3 (-8,-3,-4)</t>
  </si>
  <si>
    <t>Adamczyk Jiří - Siwiec Matěj</t>
  </si>
  <si>
    <t>Ševčík Marek - bye</t>
  </si>
  <si>
    <t>3 : 0 (3,5,2)</t>
  </si>
  <si>
    <t>Siwiec Matěj - Ševčík Marek</t>
  </si>
  <si>
    <t>Adamczyk Jiří (Sokol Dětmarovice)</t>
  </si>
  <si>
    <t>bye - Adamczyk Jiří</t>
  </si>
  <si>
    <t>Ševčík Marek (SK DDM Kotlářka)</t>
  </si>
  <si>
    <t>0 : 3 (-5,-3,-8)</t>
  </si>
  <si>
    <t>Ševčík Marek - Adamczyk Jiří</t>
  </si>
  <si>
    <t>Siwiec Matěj (KLUBsten Karviná)</t>
  </si>
  <si>
    <t>Siwiec Matěj - bye</t>
  </si>
  <si>
    <t>0 : 3 (-6,-6,-7)</t>
  </si>
  <si>
    <t>Mokrejš Jan - Martinko Tomáš</t>
  </si>
  <si>
    <t>Korous Mikuláš - bye</t>
  </si>
  <si>
    <t>3 : 0 (4,2,3)</t>
  </si>
  <si>
    <t>Martinko Tomáš - Korous Mikuláš</t>
  </si>
  <si>
    <t>Mokrejš Jan (Sokol H.Králové)</t>
  </si>
  <si>
    <t>bye - Mokrejš Jan</t>
  </si>
  <si>
    <t>Korous Mikuláš (LOKO Česká Lípa)</t>
  </si>
  <si>
    <t>0 : 3 (-2,-1,-1)</t>
  </si>
  <si>
    <t>Korous Mikuláš - Mokrejš Jan</t>
  </si>
  <si>
    <t>Martinko Tomáš (TJ MITTAL Ostrava)</t>
  </si>
  <si>
    <t>Martinko Tomáš - bye</t>
  </si>
  <si>
    <t>0 : 3 (-7,-5,-8)</t>
  </si>
  <si>
    <t>Vaculík Miloslav - Veigl Lukáš</t>
  </si>
  <si>
    <t>Závora Adam - bye</t>
  </si>
  <si>
    <t>3 : 0 (5,8,5)</t>
  </si>
  <si>
    <t>Veigl Lukáš - Závora Adam</t>
  </si>
  <si>
    <t>Vaculík Miloslav (MS Brno)</t>
  </si>
  <si>
    <t>bye - Vaculík Miloslav</t>
  </si>
  <si>
    <t>Závora Adam (Union Plzeň)</t>
  </si>
  <si>
    <t>1 : 3 (8,-7,-4,-2)</t>
  </si>
  <si>
    <t>Závora Adam - Vaculík Miloslav</t>
  </si>
  <si>
    <t>Veigl Lukáš (TJ Sokol Neředín)</t>
  </si>
  <si>
    <t>Veigl Lukáš - bye</t>
  </si>
  <si>
    <t>2 : 3 (-5,-6,12,9,-8)</t>
  </si>
  <si>
    <t>Slezák Rudolf - Pešek Vojtěch</t>
  </si>
  <si>
    <t>3 : 0 (10,8,3)</t>
  </si>
  <si>
    <t>Vykydal Ondřej - Svojanovský Radim</t>
  </si>
  <si>
    <t>Svojanovský Radim (TTC Ústí nad Orlicí)</t>
  </si>
  <si>
    <t>3 : 0 (3,4,10)</t>
  </si>
  <si>
    <t>Pešek Vojtěch - Vykydal Ondřej</t>
  </si>
  <si>
    <t>Slezák Rudolf (KST Zlín)</t>
  </si>
  <si>
    <t>0 : 3 (-3,-7,-12)</t>
  </si>
  <si>
    <t>Svojanovský Radim - Slezák Rudolf</t>
  </si>
  <si>
    <t>Vykydal Ondřej (Sokol H.Králové)</t>
  </si>
  <si>
    <t>0 : 3 (-6,-5,-4)</t>
  </si>
  <si>
    <t>Vykydal Ondřej - Slezák Rudolf</t>
  </si>
  <si>
    <t>Pešek Vojtěch (TJ Jiskra Třeboň)</t>
  </si>
  <si>
    <t>3 : 0 (4,6,0)</t>
  </si>
  <si>
    <t>Pešek Vojtěch - Svojanovský Radim</t>
  </si>
  <si>
    <t>0 : 3 (-2,-5,-2)</t>
  </si>
  <si>
    <t>Strejček Karel - Vrbický Jakub</t>
  </si>
  <si>
    <t>Dzida Martin - bye</t>
  </si>
  <si>
    <t>3 : 0 (2,9,10)</t>
  </si>
  <si>
    <t>Vrbický Jakub - Dzida Martin</t>
  </si>
  <si>
    <t>Strejček Karel (KST Zlín)</t>
  </si>
  <si>
    <t>bye - Strejček Karel</t>
  </si>
  <si>
    <t>Dzida Martin (KST Slezan Opava)</t>
  </si>
  <si>
    <t>3 : 0 (7,5,9)</t>
  </si>
  <si>
    <t>Dzida Martin - Strejček Karel</t>
  </si>
  <si>
    <t>Vrbický Jakub (TJ Pinec Jevíčko)</t>
  </si>
  <si>
    <t>Vrbický Jakub - bye</t>
  </si>
  <si>
    <t>0 : 3 (-2,-3,-4)</t>
  </si>
  <si>
    <t>Sláčal Jan - Hromek Filip</t>
  </si>
  <si>
    <t>Záboj Matěj - bye</t>
  </si>
  <si>
    <t>Hromek Filip - Záboj Matěj</t>
  </si>
  <si>
    <t>Sláčal Jan (TJ Lokomotiva Nymburk)</t>
  </si>
  <si>
    <t>bye - Sláčal Jan</t>
  </si>
  <si>
    <t>Záboj Matěj (FK Kolín)</t>
  </si>
  <si>
    <t>1 : 3 (9,-6,-7,-8)</t>
  </si>
  <si>
    <t>Záboj Matěj - Sláčal Jan</t>
  </si>
  <si>
    <t>Hromek Filip (SKST Dubňany)</t>
  </si>
  <si>
    <t>Hromek Filip - bye</t>
  </si>
  <si>
    <t>Dvouhra Nejmladší žáci - 1.stupeň</t>
  </si>
  <si>
    <t>1:0 (0,0,0)</t>
  </si>
  <si>
    <t>3:1 (-8,9,8,6)</t>
  </si>
  <si>
    <t>3:1 (5,-9,7,9)</t>
  </si>
  <si>
    <t>3:2 (5,8,-9,-14,8)</t>
  </si>
  <si>
    <t>3:1 (8,-8,9,6)</t>
  </si>
  <si>
    <t>3:1 (8,-8,9,5)</t>
  </si>
  <si>
    <t>1:0 (,,)</t>
  </si>
  <si>
    <t>3:1 (-8,9,7,3)</t>
  </si>
  <si>
    <t>3:0 (4,4,7)</t>
  </si>
  <si>
    <t>3:1 (-9,8,6,11)</t>
  </si>
  <si>
    <t>3:0 (7,7,11)</t>
  </si>
  <si>
    <t>3:1 (-6,8,7,10)</t>
  </si>
  <si>
    <t>3:1 (-7,10,12,7)</t>
  </si>
  <si>
    <t>3:0 (7,5,7)</t>
  </si>
  <si>
    <t>3:0 (6,7,9)</t>
  </si>
  <si>
    <t>3:0 (7,5,9)</t>
  </si>
  <si>
    <t>3:1 (6,-11,13,9)</t>
  </si>
  <si>
    <t>3:0 (8,8,7)</t>
  </si>
  <si>
    <t>3:2 (-7,-9,6,4,7)</t>
  </si>
  <si>
    <t>3:1 (-8,9,9,6)</t>
  </si>
  <si>
    <t>3:0 (6,8,6)</t>
  </si>
  <si>
    <t>3:1 (8,7,-4,5)</t>
  </si>
  <si>
    <t>3:0 (6,7,8)</t>
  </si>
  <si>
    <t>2.stupeň Nejmladší žáci</t>
  </si>
  <si>
    <t>3:0 (8,8,5)</t>
  </si>
  <si>
    <t>3:2 (5,6,-6,-8,9)</t>
  </si>
  <si>
    <t>3:0 (5,5,9)</t>
  </si>
  <si>
    <t>3:1 (7,7,-9,6)</t>
  </si>
  <si>
    <t>3:0 (5,7,9)</t>
  </si>
  <si>
    <t>3:1 (-9,8,7,6)</t>
  </si>
  <si>
    <t>3:0 (8,9,3)</t>
  </si>
  <si>
    <t>3:0 (7,4,6)</t>
  </si>
  <si>
    <t>3:0 (8,8,6)</t>
  </si>
  <si>
    <t>3:0 (6,9,9)</t>
  </si>
  <si>
    <t>3:1 (5,7,-7,8)</t>
  </si>
  <si>
    <t>3:0 (8,6,7)</t>
  </si>
  <si>
    <t>3:2 (7,8,-9,-11,5)</t>
  </si>
  <si>
    <t>Útěcha Nejmladší žáci</t>
  </si>
  <si>
    <t>Čtyřhra Nejmladší žáci</t>
  </si>
  <si>
    <t>3:0 (5,7,5)</t>
  </si>
  <si>
    <t>3:1 (8,7,-7,4)</t>
  </si>
  <si>
    <t>3:2 (5,-7,-8,5,9)</t>
  </si>
  <si>
    <t>3:2 (6,-6,7,-9,10)</t>
  </si>
  <si>
    <t>3:2 (-9,9,-8,11,7)</t>
  </si>
  <si>
    <t>3:1 (3,-8,6,12)</t>
  </si>
  <si>
    <t>3:1 (7,-6,6,8)</t>
  </si>
  <si>
    <t>3:1 (8,9,-10,5)</t>
  </si>
  <si>
    <t>3:1 (6,6,-7,3)</t>
  </si>
  <si>
    <t>3:0 (4,8,8)</t>
  </si>
  <si>
    <t>3:1 (-9,9,7,4)</t>
  </si>
  <si>
    <t>3:2 (8,-7,-11,13,8)</t>
  </si>
  <si>
    <t>3:0 (7,8,6)</t>
  </si>
  <si>
    <t>3:1 (-9,7,9,4)</t>
  </si>
  <si>
    <t>3:1 (7,9,-8,6)</t>
  </si>
  <si>
    <t>3:0 (8,6,4)</t>
  </si>
  <si>
    <t>3:0 (6,5,7)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</si>
</sst>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i/>
      <sz val="10"/>
      <name val="Times New Roman CE"/>
      <family val="1"/>
      <charset val="238"/>
    </font>
    <font>
      <i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Verdana"/>
      <family val="2"/>
    </font>
    <font>
      <b/>
      <sz val="16"/>
      <name val="Times New Roman CE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i/>
      <sz val="12"/>
      <name val="Times New Roman CE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4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4" fillId="0" borderId="0" xfId="0" applyNumberFormat="1" applyFont="1"/>
    <xf numFmtId="0" fontId="4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4" fillId="2" borderId="0" xfId="0" applyFont="1" applyFill="1"/>
    <xf numFmtId="0" fontId="4" fillId="3" borderId="0" xfId="0" applyFont="1" applyFill="1"/>
    <xf numFmtId="0" fontId="3" fillId="0" borderId="11" xfId="0" applyFont="1" applyBorder="1"/>
    <xf numFmtId="0" fontId="3" fillId="0" borderId="4" xfId="0" applyFont="1" applyBorder="1"/>
    <xf numFmtId="0" fontId="9" fillId="0" borderId="0" xfId="0" applyFont="1"/>
    <xf numFmtId="0" fontId="10" fillId="0" borderId="0" xfId="0" applyFont="1"/>
    <xf numFmtId="0" fontId="10" fillId="0" borderId="11" xfId="0" applyFont="1" applyBorder="1"/>
    <xf numFmtId="0" fontId="9" fillId="0" borderId="12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/>
    <xf numFmtId="0" fontId="9" fillId="0" borderId="5" xfId="0" applyFont="1" applyBorder="1"/>
    <xf numFmtId="0" fontId="9" fillId="0" borderId="2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4" xfId="0" applyFont="1" applyBorder="1"/>
    <xf numFmtId="0" fontId="10" fillId="0" borderId="25" xfId="0" applyFont="1" applyBorder="1"/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49" fontId="9" fillId="2" borderId="29" xfId="0" applyNumberFormat="1" applyFont="1" applyFill="1" applyBorder="1"/>
    <xf numFmtId="49" fontId="9" fillId="2" borderId="30" xfId="0" applyNumberFormat="1" applyFont="1" applyFill="1" applyBorder="1"/>
    <xf numFmtId="49" fontId="9" fillId="2" borderId="31" xfId="0" applyNumberFormat="1" applyFont="1" applyFill="1" applyBorder="1"/>
    <xf numFmtId="49" fontId="9" fillId="2" borderId="32" xfId="0" applyNumberFormat="1" applyFont="1" applyFill="1" applyBorder="1"/>
    <xf numFmtId="49" fontId="9" fillId="2" borderId="0" xfId="0" applyNumberFormat="1" applyFont="1" applyFill="1" applyBorder="1"/>
    <xf numFmtId="49" fontId="9" fillId="2" borderId="33" xfId="0" applyNumberFormat="1" applyFont="1" applyFill="1" applyBorder="1"/>
    <xf numFmtId="49" fontId="9" fillId="2" borderId="34" xfId="0" applyNumberFormat="1" applyFont="1" applyFill="1" applyBorder="1"/>
    <xf numFmtId="49" fontId="9" fillId="2" borderId="11" xfId="0" applyNumberFormat="1" applyFont="1" applyFill="1" applyBorder="1"/>
    <xf numFmtId="49" fontId="9" fillId="2" borderId="35" xfId="0" applyNumberFormat="1" applyFont="1" applyFill="1" applyBorder="1"/>
    <xf numFmtId="49" fontId="4" fillId="2" borderId="29" xfId="0" applyNumberFormat="1" applyFont="1" applyFill="1" applyBorder="1"/>
    <xf numFmtId="49" fontId="4" fillId="2" borderId="30" xfId="0" applyNumberFormat="1" applyFont="1" applyFill="1" applyBorder="1"/>
    <xf numFmtId="49" fontId="4" fillId="2" borderId="31" xfId="0" applyNumberFormat="1" applyFont="1" applyFill="1" applyBorder="1"/>
    <xf numFmtId="49" fontId="4" fillId="2" borderId="32" xfId="0" applyNumberFormat="1" applyFont="1" applyFill="1" applyBorder="1"/>
    <xf numFmtId="49" fontId="4" fillId="2" borderId="0" xfId="0" applyNumberFormat="1" applyFont="1" applyFill="1" applyBorder="1"/>
    <xf numFmtId="49" fontId="4" fillId="2" borderId="33" xfId="0" applyNumberFormat="1" applyFont="1" applyFill="1" applyBorder="1"/>
    <xf numFmtId="49" fontId="4" fillId="2" borderId="34" xfId="0" applyNumberFormat="1" applyFont="1" applyFill="1" applyBorder="1"/>
    <xf numFmtId="49" fontId="4" fillId="2" borderId="11" xfId="0" applyNumberFormat="1" applyFont="1" applyFill="1" applyBorder="1"/>
    <xf numFmtId="49" fontId="4" fillId="2" borderId="35" xfId="0" applyNumberFormat="1" applyFont="1" applyFill="1" applyBorder="1"/>
    <xf numFmtId="49" fontId="4" fillId="2" borderId="7" xfId="0" applyNumberFormat="1" applyFont="1" applyFill="1" applyBorder="1"/>
    <xf numFmtId="49" fontId="4" fillId="2" borderId="8" xfId="0" applyNumberFormat="1" applyFont="1" applyFill="1" applyBorder="1"/>
    <xf numFmtId="49" fontId="4" fillId="2" borderId="9" xfId="0" applyNumberFormat="1" applyFont="1" applyFill="1" applyBorder="1"/>
    <xf numFmtId="0" fontId="4" fillId="0" borderId="36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2" borderId="0" xfId="0" applyFont="1" applyFill="1"/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16" fillId="0" borderId="0" xfId="0" applyFont="1"/>
    <xf numFmtId="14" fontId="4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40" xfId="0" applyFont="1" applyBorder="1"/>
    <xf numFmtId="0" fontId="3" fillId="0" borderId="37" xfId="0" applyFont="1" applyBorder="1"/>
    <xf numFmtId="0" fontId="1" fillId="0" borderId="0" xfId="0" applyFont="1" applyAlignment="1"/>
    <xf numFmtId="0" fontId="13" fillId="0" borderId="0" xfId="0" applyFont="1" applyAlignment="1"/>
    <xf numFmtId="0" fontId="2" fillId="0" borderId="0" xfId="0" applyFont="1" applyAlignment="1"/>
    <xf numFmtId="14" fontId="11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4" fillId="0" borderId="10" xfId="0" applyFont="1" applyBorder="1"/>
    <xf numFmtId="0" fontId="3" fillId="0" borderId="0" xfId="0" applyFont="1" applyBorder="1"/>
    <xf numFmtId="0" fontId="3" fillId="0" borderId="49" xfId="0" applyFont="1" applyBorder="1"/>
    <xf numFmtId="0" fontId="4" fillId="0" borderId="0" xfId="0" applyFont="1" applyBorder="1" applyAlignment="1">
      <alignment horizontal="right"/>
    </xf>
    <xf numFmtId="0" fontId="4" fillId="0" borderId="49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0253" name="Group 13"/>
        <xdr:cNvGrpSpPr>
          <a:grpSpLocks/>
        </xdr:cNvGrpSpPr>
      </xdr:nvGrpSpPr>
      <xdr:grpSpPr bwMode="auto">
        <a:xfrm>
          <a:off x="8113486" y="11847721"/>
          <a:ext cx="0" cy="527740"/>
          <a:chOff x="633" y="89"/>
          <a:chExt cx="133" cy="65"/>
        </a:xfrm>
      </xdr:grpSpPr>
      <xdr:pic>
        <xdr:nvPicPr>
          <xdr:cNvPr id="10254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255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136</xdr:row>
      <xdr:rowOff>57150</xdr:rowOff>
    </xdr:from>
    <xdr:to>
      <xdr:col>7</xdr:col>
      <xdr:colOff>0</xdr:colOff>
      <xdr:row>139</xdr:row>
      <xdr:rowOff>104775</xdr:rowOff>
    </xdr:to>
    <xdr:grpSp>
      <xdr:nvGrpSpPr>
        <xdr:cNvPr id="10258" name="Group 18"/>
        <xdr:cNvGrpSpPr>
          <a:grpSpLocks/>
        </xdr:cNvGrpSpPr>
      </xdr:nvGrpSpPr>
      <xdr:grpSpPr bwMode="auto">
        <a:xfrm>
          <a:off x="8113486" y="22693521"/>
          <a:ext cx="0" cy="527740"/>
          <a:chOff x="633" y="89"/>
          <a:chExt cx="133" cy="65"/>
        </a:xfrm>
      </xdr:grpSpPr>
      <xdr:pic>
        <xdr:nvPicPr>
          <xdr:cNvPr id="10259" name="Picture 1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260" name="Picture 2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202</xdr:row>
      <xdr:rowOff>57150</xdr:rowOff>
    </xdr:from>
    <xdr:to>
      <xdr:col>7</xdr:col>
      <xdr:colOff>0</xdr:colOff>
      <xdr:row>205</xdr:row>
      <xdr:rowOff>104775</xdr:rowOff>
    </xdr:to>
    <xdr:grpSp>
      <xdr:nvGrpSpPr>
        <xdr:cNvPr id="10263" name="Group 23"/>
        <xdr:cNvGrpSpPr>
          <a:grpSpLocks/>
        </xdr:cNvGrpSpPr>
      </xdr:nvGrpSpPr>
      <xdr:grpSpPr bwMode="auto">
        <a:xfrm>
          <a:off x="8113486" y="33539321"/>
          <a:ext cx="0" cy="527740"/>
          <a:chOff x="633" y="89"/>
          <a:chExt cx="133" cy="65"/>
        </a:xfrm>
      </xdr:grpSpPr>
      <xdr:pic>
        <xdr:nvPicPr>
          <xdr:cNvPr id="10264" name="Picture 2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265" name="Picture 2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268</xdr:row>
      <xdr:rowOff>57150</xdr:rowOff>
    </xdr:from>
    <xdr:to>
      <xdr:col>7</xdr:col>
      <xdr:colOff>0</xdr:colOff>
      <xdr:row>271</xdr:row>
      <xdr:rowOff>104775</xdr:rowOff>
    </xdr:to>
    <xdr:grpSp>
      <xdr:nvGrpSpPr>
        <xdr:cNvPr id="10268" name="Group 28"/>
        <xdr:cNvGrpSpPr>
          <a:grpSpLocks/>
        </xdr:cNvGrpSpPr>
      </xdr:nvGrpSpPr>
      <xdr:grpSpPr bwMode="auto">
        <a:xfrm>
          <a:off x="8113486" y="44385121"/>
          <a:ext cx="0" cy="527740"/>
          <a:chOff x="633" y="89"/>
          <a:chExt cx="133" cy="65"/>
        </a:xfrm>
      </xdr:grpSpPr>
      <xdr:pic>
        <xdr:nvPicPr>
          <xdr:cNvPr id="10269" name="Picture 2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270" name="Picture 3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334</xdr:row>
      <xdr:rowOff>57150</xdr:rowOff>
    </xdr:from>
    <xdr:to>
      <xdr:col>7</xdr:col>
      <xdr:colOff>0</xdr:colOff>
      <xdr:row>337</xdr:row>
      <xdr:rowOff>104775</xdr:rowOff>
    </xdr:to>
    <xdr:grpSp>
      <xdr:nvGrpSpPr>
        <xdr:cNvPr id="10273" name="Group 33"/>
        <xdr:cNvGrpSpPr>
          <a:grpSpLocks/>
        </xdr:cNvGrpSpPr>
      </xdr:nvGrpSpPr>
      <xdr:grpSpPr bwMode="auto">
        <a:xfrm>
          <a:off x="8113486" y="55230921"/>
          <a:ext cx="0" cy="527740"/>
          <a:chOff x="633" y="89"/>
          <a:chExt cx="133" cy="65"/>
        </a:xfrm>
      </xdr:grpSpPr>
      <xdr:pic>
        <xdr:nvPicPr>
          <xdr:cNvPr id="10274" name="Picture 3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275" name="Picture 3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400</xdr:row>
      <xdr:rowOff>57150</xdr:rowOff>
    </xdr:from>
    <xdr:to>
      <xdr:col>7</xdr:col>
      <xdr:colOff>0</xdr:colOff>
      <xdr:row>403</xdr:row>
      <xdr:rowOff>104775</xdr:rowOff>
    </xdr:to>
    <xdr:grpSp>
      <xdr:nvGrpSpPr>
        <xdr:cNvPr id="10278" name="Group 38"/>
        <xdr:cNvGrpSpPr>
          <a:grpSpLocks/>
        </xdr:cNvGrpSpPr>
      </xdr:nvGrpSpPr>
      <xdr:grpSpPr bwMode="auto">
        <a:xfrm>
          <a:off x="8113486" y="66076721"/>
          <a:ext cx="0" cy="527740"/>
          <a:chOff x="633" y="89"/>
          <a:chExt cx="133" cy="65"/>
        </a:xfrm>
      </xdr:grpSpPr>
      <xdr:pic>
        <xdr:nvPicPr>
          <xdr:cNvPr id="10279" name="Picture 3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280" name="Picture 4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466</xdr:row>
      <xdr:rowOff>57150</xdr:rowOff>
    </xdr:from>
    <xdr:to>
      <xdr:col>7</xdr:col>
      <xdr:colOff>0</xdr:colOff>
      <xdr:row>469</xdr:row>
      <xdr:rowOff>104775</xdr:rowOff>
    </xdr:to>
    <xdr:grpSp>
      <xdr:nvGrpSpPr>
        <xdr:cNvPr id="10283" name="Group 43"/>
        <xdr:cNvGrpSpPr>
          <a:grpSpLocks/>
        </xdr:cNvGrpSpPr>
      </xdr:nvGrpSpPr>
      <xdr:grpSpPr bwMode="auto">
        <a:xfrm>
          <a:off x="8113486" y="76922521"/>
          <a:ext cx="0" cy="527740"/>
          <a:chOff x="633" y="89"/>
          <a:chExt cx="133" cy="65"/>
        </a:xfrm>
      </xdr:grpSpPr>
      <xdr:pic>
        <xdr:nvPicPr>
          <xdr:cNvPr id="10284" name="Picture 4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285" name="Picture 4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2289" name="Group 1"/>
        <xdr:cNvGrpSpPr>
          <a:grpSpLocks/>
        </xdr:cNvGrpSpPr>
      </xdr:nvGrpSpPr>
      <xdr:grpSpPr bwMode="auto">
        <a:xfrm>
          <a:off x="8113486" y="11847721"/>
          <a:ext cx="0" cy="527740"/>
          <a:chOff x="633" y="89"/>
          <a:chExt cx="133" cy="65"/>
        </a:xfrm>
      </xdr:grpSpPr>
      <xdr:pic>
        <xdr:nvPicPr>
          <xdr:cNvPr id="12290" name="Picture 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2291" name="Picture 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136</xdr:row>
      <xdr:rowOff>57150</xdr:rowOff>
    </xdr:from>
    <xdr:to>
      <xdr:col>7</xdr:col>
      <xdr:colOff>0</xdr:colOff>
      <xdr:row>139</xdr:row>
      <xdr:rowOff>104775</xdr:rowOff>
    </xdr:to>
    <xdr:grpSp>
      <xdr:nvGrpSpPr>
        <xdr:cNvPr id="12292" name="Group 4"/>
        <xdr:cNvGrpSpPr>
          <a:grpSpLocks/>
        </xdr:cNvGrpSpPr>
      </xdr:nvGrpSpPr>
      <xdr:grpSpPr bwMode="auto">
        <a:xfrm>
          <a:off x="8113486" y="22693521"/>
          <a:ext cx="0" cy="527740"/>
          <a:chOff x="633" y="89"/>
          <a:chExt cx="133" cy="65"/>
        </a:xfrm>
      </xdr:grpSpPr>
      <xdr:pic>
        <xdr:nvPicPr>
          <xdr:cNvPr id="12293" name="Picture 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2294" name="Picture 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202</xdr:row>
      <xdr:rowOff>57150</xdr:rowOff>
    </xdr:from>
    <xdr:to>
      <xdr:col>7</xdr:col>
      <xdr:colOff>0</xdr:colOff>
      <xdr:row>205</xdr:row>
      <xdr:rowOff>104775</xdr:rowOff>
    </xdr:to>
    <xdr:grpSp>
      <xdr:nvGrpSpPr>
        <xdr:cNvPr id="12295" name="Group 7"/>
        <xdr:cNvGrpSpPr>
          <a:grpSpLocks/>
        </xdr:cNvGrpSpPr>
      </xdr:nvGrpSpPr>
      <xdr:grpSpPr bwMode="auto">
        <a:xfrm>
          <a:off x="8113486" y="33539321"/>
          <a:ext cx="0" cy="527740"/>
          <a:chOff x="633" y="89"/>
          <a:chExt cx="133" cy="65"/>
        </a:xfrm>
      </xdr:grpSpPr>
      <xdr:pic>
        <xdr:nvPicPr>
          <xdr:cNvPr id="12296" name="Picture 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2297" name="Picture 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2298" name="Group 10"/>
        <xdr:cNvGrpSpPr>
          <a:grpSpLocks/>
        </xdr:cNvGrpSpPr>
      </xdr:nvGrpSpPr>
      <xdr:grpSpPr bwMode="auto">
        <a:xfrm>
          <a:off x="8113486" y="43383200"/>
          <a:ext cx="0" cy="0"/>
          <a:chOff x="633" y="89"/>
          <a:chExt cx="133" cy="65"/>
        </a:xfrm>
      </xdr:grpSpPr>
      <xdr:pic>
        <xdr:nvPicPr>
          <xdr:cNvPr id="12299" name="Picture 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2300" name="Picture 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2301" name="Group 13"/>
        <xdr:cNvGrpSpPr>
          <a:grpSpLocks/>
        </xdr:cNvGrpSpPr>
      </xdr:nvGrpSpPr>
      <xdr:grpSpPr bwMode="auto">
        <a:xfrm>
          <a:off x="8113486" y="43383200"/>
          <a:ext cx="0" cy="0"/>
          <a:chOff x="633" y="89"/>
          <a:chExt cx="133" cy="65"/>
        </a:xfrm>
      </xdr:grpSpPr>
      <xdr:pic>
        <xdr:nvPicPr>
          <xdr:cNvPr id="12302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2303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2304" name="Group 16"/>
        <xdr:cNvGrpSpPr>
          <a:grpSpLocks/>
        </xdr:cNvGrpSpPr>
      </xdr:nvGrpSpPr>
      <xdr:grpSpPr bwMode="auto">
        <a:xfrm>
          <a:off x="8113486" y="43383200"/>
          <a:ext cx="0" cy="0"/>
          <a:chOff x="633" y="89"/>
          <a:chExt cx="133" cy="65"/>
        </a:xfrm>
      </xdr:grpSpPr>
      <xdr:pic>
        <xdr:nvPicPr>
          <xdr:cNvPr id="12305" name="Picture 1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2306" name="Picture 1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264</xdr:row>
      <xdr:rowOff>0</xdr:rowOff>
    </xdr:from>
    <xdr:to>
      <xdr:col>7</xdr:col>
      <xdr:colOff>0</xdr:colOff>
      <xdr:row>264</xdr:row>
      <xdr:rowOff>0</xdr:rowOff>
    </xdr:to>
    <xdr:grpSp>
      <xdr:nvGrpSpPr>
        <xdr:cNvPr id="12307" name="Group 19"/>
        <xdr:cNvGrpSpPr>
          <a:grpSpLocks/>
        </xdr:cNvGrpSpPr>
      </xdr:nvGrpSpPr>
      <xdr:grpSpPr bwMode="auto">
        <a:xfrm>
          <a:off x="8113486" y="43383200"/>
          <a:ext cx="0" cy="0"/>
          <a:chOff x="633" y="89"/>
          <a:chExt cx="133" cy="65"/>
        </a:xfrm>
      </xdr:grpSpPr>
      <xdr:pic>
        <xdr:nvPicPr>
          <xdr:cNvPr id="12308" name="Picture 2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2309" name="Picture 2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3313" name="Group 1"/>
        <xdr:cNvGrpSpPr>
          <a:grpSpLocks/>
        </xdr:cNvGrpSpPr>
      </xdr:nvGrpSpPr>
      <xdr:grpSpPr bwMode="auto">
        <a:xfrm>
          <a:off x="8113486" y="11847721"/>
          <a:ext cx="0" cy="527740"/>
          <a:chOff x="633" y="89"/>
          <a:chExt cx="133" cy="65"/>
        </a:xfrm>
      </xdr:grpSpPr>
      <xdr:pic>
        <xdr:nvPicPr>
          <xdr:cNvPr id="13314" name="Picture 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315" name="Picture 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316" name="Group 4"/>
        <xdr:cNvGrpSpPr>
          <a:grpSpLocks/>
        </xdr:cNvGrpSpPr>
      </xdr:nvGrpSpPr>
      <xdr:grpSpPr bwMode="auto">
        <a:xfrm>
          <a:off x="8113486" y="21691600"/>
          <a:ext cx="0" cy="0"/>
          <a:chOff x="633" y="89"/>
          <a:chExt cx="133" cy="65"/>
        </a:xfrm>
      </xdr:grpSpPr>
      <xdr:pic>
        <xdr:nvPicPr>
          <xdr:cNvPr id="13317" name="Picture 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318" name="Picture 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319" name="Group 7"/>
        <xdr:cNvGrpSpPr>
          <a:grpSpLocks/>
        </xdr:cNvGrpSpPr>
      </xdr:nvGrpSpPr>
      <xdr:grpSpPr bwMode="auto">
        <a:xfrm>
          <a:off x="8113486" y="21691600"/>
          <a:ext cx="0" cy="0"/>
          <a:chOff x="633" y="89"/>
          <a:chExt cx="133" cy="65"/>
        </a:xfrm>
      </xdr:grpSpPr>
      <xdr:pic>
        <xdr:nvPicPr>
          <xdr:cNvPr id="13320" name="Picture 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321" name="Picture 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322" name="Group 10"/>
        <xdr:cNvGrpSpPr>
          <a:grpSpLocks/>
        </xdr:cNvGrpSpPr>
      </xdr:nvGrpSpPr>
      <xdr:grpSpPr bwMode="auto">
        <a:xfrm>
          <a:off x="8113486" y="21691600"/>
          <a:ext cx="0" cy="0"/>
          <a:chOff x="633" y="89"/>
          <a:chExt cx="133" cy="65"/>
        </a:xfrm>
      </xdr:grpSpPr>
      <xdr:pic>
        <xdr:nvPicPr>
          <xdr:cNvPr id="13323" name="Picture 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324" name="Picture 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325" name="Group 13"/>
        <xdr:cNvGrpSpPr>
          <a:grpSpLocks/>
        </xdr:cNvGrpSpPr>
      </xdr:nvGrpSpPr>
      <xdr:grpSpPr bwMode="auto">
        <a:xfrm>
          <a:off x="8113486" y="21691600"/>
          <a:ext cx="0" cy="0"/>
          <a:chOff x="633" y="89"/>
          <a:chExt cx="133" cy="65"/>
        </a:xfrm>
      </xdr:grpSpPr>
      <xdr:pic>
        <xdr:nvPicPr>
          <xdr:cNvPr id="13326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327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328" name="Group 16"/>
        <xdr:cNvGrpSpPr>
          <a:grpSpLocks/>
        </xdr:cNvGrpSpPr>
      </xdr:nvGrpSpPr>
      <xdr:grpSpPr bwMode="auto">
        <a:xfrm>
          <a:off x="8113486" y="21691600"/>
          <a:ext cx="0" cy="0"/>
          <a:chOff x="633" y="89"/>
          <a:chExt cx="133" cy="65"/>
        </a:xfrm>
      </xdr:grpSpPr>
      <xdr:pic>
        <xdr:nvPicPr>
          <xdr:cNvPr id="13329" name="Picture 1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330" name="Picture 1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331" name="Group 19"/>
        <xdr:cNvGrpSpPr>
          <a:grpSpLocks/>
        </xdr:cNvGrpSpPr>
      </xdr:nvGrpSpPr>
      <xdr:grpSpPr bwMode="auto">
        <a:xfrm>
          <a:off x="8113486" y="21691600"/>
          <a:ext cx="0" cy="0"/>
          <a:chOff x="633" y="89"/>
          <a:chExt cx="133" cy="65"/>
        </a:xfrm>
      </xdr:grpSpPr>
      <xdr:pic>
        <xdr:nvPicPr>
          <xdr:cNvPr id="13332" name="Picture 2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333" name="Picture 2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337" name="Group 1"/>
        <xdr:cNvGrpSpPr>
          <a:grpSpLocks/>
        </xdr:cNvGrpSpPr>
      </xdr:nvGrpSpPr>
      <xdr:grpSpPr bwMode="auto">
        <a:xfrm>
          <a:off x="7613151" y="10715946"/>
          <a:ext cx="0" cy="0"/>
          <a:chOff x="633" y="89"/>
          <a:chExt cx="133" cy="65"/>
        </a:xfrm>
      </xdr:grpSpPr>
      <xdr:pic>
        <xdr:nvPicPr>
          <xdr:cNvPr id="14338" name="Picture 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4339" name="Picture 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340" name="Group 4"/>
        <xdr:cNvGrpSpPr>
          <a:grpSpLocks/>
        </xdr:cNvGrpSpPr>
      </xdr:nvGrpSpPr>
      <xdr:grpSpPr bwMode="auto">
        <a:xfrm>
          <a:off x="7613151" y="10715946"/>
          <a:ext cx="0" cy="0"/>
          <a:chOff x="633" y="89"/>
          <a:chExt cx="133" cy="65"/>
        </a:xfrm>
      </xdr:grpSpPr>
      <xdr:pic>
        <xdr:nvPicPr>
          <xdr:cNvPr id="14341" name="Picture 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4342" name="Picture 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343" name="Group 7"/>
        <xdr:cNvGrpSpPr>
          <a:grpSpLocks/>
        </xdr:cNvGrpSpPr>
      </xdr:nvGrpSpPr>
      <xdr:grpSpPr bwMode="auto">
        <a:xfrm>
          <a:off x="7613151" y="10715946"/>
          <a:ext cx="0" cy="0"/>
          <a:chOff x="633" y="89"/>
          <a:chExt cx="133" cy="65"/>
        </a:xfrm>
      </xdr:grpSpPr>
      <xdr:pic>
        <xdr:nvPicPr>
          <xdr:cNvPr id="14344" name="Picture 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4345" name="Picture 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346" name="Group 10"/>
        <xdr:cNvGrpSpPr>
          <a:grpSpLocks/>
        </xdr:cNvGrpSpPr>
      </xdr:nvGrpSpPr>
      <xdr:grpSpPr bwMode="auto">
        <a:xfrm>
          <a:off x="7613151" y="10715946"/>
          <a:ext cx="0" cy="0"/>
          <a:chOff x="633" y="89"/>
          <a:chExt cx="133" cy="65"/>
        </a:xfrm>
      </xdr:grpSpPr>
      <xdr:pic>
        <xdr:nvPicPr>
          <xdr:cNvPr id="14347" name="Picture 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4348" name="Picture 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349" name="Group 13"/>
        <xdr:cNvGrpSpPr>
          <a:grpSpLocks/>
        </xdr:cNvGrpSpPr>
      </xdr:nvGrpSpPr>
      <xdr:grpSpPr bwMode="auto">
        <a:xfrm>
          <a:off x="7613151" y="10715946"/>
          <a:ext cx="0" cy="0"/>
          <a:chOff x="633" y="89"/>
          <a:chExt cx="133" cy="65"/>
        </a:xfrm>
      </xdr:grpSpPr>
      <xdr:pic>
        <xdr:nvPicPr>
          <xdr:cNvPr id="14350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4351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352" name="Group 16"/>
        <xdr:cNvGrpSpPr>
          <a:grpSpLocks/>
        </xdr:cNvGrpSpPr>
      </xdr:nvGrpSpPr>
      <xdr:grpSpPr bwMode="auto">
        <a:xfrm>
          <a:off x="7613151" y="10715946"/>
          <a:ext cx="0" cy="0"/>
          <a:chOff x="633" y="89"/>
          <a:chExt cx="133" cy="65"/>
        </a:xfrm>
      </xdr:grpSpPr>
      <xdr:pic>
        <xdr:nvPicPr>
          <xdr:cNvPr id="14353" name="Picture 1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4354" name="Picture 1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355" name="Group 19"/>
        <xdr:cNvGrpSpPr>
          <a:grpSpLocks/>
        </xdr:cNvGrpSpPr>
      </xdr:nvGrpSpPr>
      <xdr:grpSpPr bwMode="auto">
        <a:xfrm>
          <a:off x="7613151" y="10715946"/>
          <a:ext cx="0" cy="0"/>
          <a:chOff x="633" y="89"/>
          <a:chExt cx="133" cy="65"/>
        </a:xfrm>
      </xdr:grpSpPr>
      <xdr:pic>
        <xdr:nvPicPr>
          <xdr:cNvPr id="14356" name="Picture 2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4357" name="Picture 2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1270" name="Group 6"/>
        <xdr:cNvGrpSpPr>
          <a:grpSpLocks/>
        </xdr:cNvGrpSpPr>
      </xdr:nvGrpSpPr>
      <xdr:grpSpPr bwMode="auto">
        <a:xfrm>
          <a:off x="6865434" y="11860288"/>
          <a:ext cx="0" cy="528271"/>
          <a:chOff x="633" y="89"/>
          <a:chExt cx="133" cy="65"/>
        </a:xfrm>
      </xdr:grpSpPr>
      <xdr:pic>
        <xdr:nvPicPr>
          <xdr:cNvPr id="11271" name="Picture 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272" name="Picture 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136</xdr:row>
      <xdr:rowOff>57150</xdr:rowOff>
    </xdr:from>
    <xdr:to>
      <xdr:col>7</xdr:col>
      <xdr:colOff>0</xdr:colOff>
      <xdr:row>139</xdr:row>
      <xdr:rowOff>104775</xdr:rowOff>
    </xdr:to>
    <xdr:grpSp>
      <xdr:nvGrpSpPr>
        <xdr:cNvPr id="11273" name="Group 9"/>
        <xdr:cNvGrpSpPr>
          <a:grpSpLocks/>
        </xdr:cNvGrpSpPr>
      </xdr:nvGrpSpPr>
      <xdr:grpSpPr bwMode="auto">
        <a:xfrm>
          <a:off x="6865434" y="22717859"/>
          <a:ext cx="0" cy="528271"/>
          <a:chOff x="633" y="89"/>
          <a:chExt cx="133" cy="65"/>
        </a:xfrm>
      </xdr:grpSpPr>
      <xdr:pic>
        <xdr:nvPicPr>
          <xdr:cNvPr id="11274" name="Picture 1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275" name="Picture 1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202</xdr:row>
      <xdr:rowOff>57150</xdr:rowOff>
    </xdr:from>
    <xdr:to>
      <xdr:col>7</xdr:col>
      <xdr:colOff>0</xdr:colOff>
      <xdr:row>205</xdr:row>
      <xdr:rowOff>104775</xdr:rowOff>
    </xdr:to>
    <xdr:grpSp>
      <xdr:nvGrpSpPr>
        <xdr:cNvPr id="11276" name="Group 12"/>
        <xdr:cNvGrpSpPr>
          <a:grpSpLocks/>
        </xdr:cNvGrpSpPr>
      </xdr:nvGrpSpPr>
      <xdr:grpSpPr bwMode="auto">
        <a:xfrm>
          <a:off x="6865434" y="33575430"/>
          <a:ext cx="0" cy="528270"/>
          <a:chOff x="633" y="89"/>
          <a:chExt cx="133" cy="65"/>
        </a:xfrm>
      </xdr:grpSpPr>
      <xdr:pic>
        <xdr:nvPicPr>
          <xdr:cNvPr id="11277" name="Picture 1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278" name="Picture 1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268</xdr:row>
      <xdr:rowOff>57150</xdr:rowOff>
    </xdr:from>
    <xdr:to>
      <xdr:col>7</xdr:col>
      <xdr:colOff>0</xdr:colOff>
      <xdr:row>271</xdr:row>
      <xdr:rowOff>104775</xdr:rowOff>
    </xdr:to>
    <xdr:grpSp>
      <xdr:nvGrpSpPr>
        <xdr:cNvPr id="11279" name="Group 15"/>
        <xdr:cNvGrpSpPr>
          <a:grpSpLocks/>
        </xdr:cNvGrpSpPr>
      </xdr:nvGrpSpPr>
      <xdr:grpSpPr bwMode="auto">
        <a:xfrm>
          <a:off x="6865434" y="44433001"/>
          <a:ext cx="0" cy="528270"/>
          <a:chOff x="633" y="89"/>
          <a:chExt cx="133" cy="65"/>
        </a:xfrm>
      </xdr:grpSpPr>
      <xdr:pic>
        <xdr:nvPicPr>
          <xdr:cNvPr id="11280" name="Picture 16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281" name="Picture 17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1282" name="Group 18"/>
        <xdr:cNvGrpSpPr>
          <a:grpSpLocks/>
        </xdr:cNvGrpSpPr>
      </xdr:nvGrpSpPr>
      <xdr:grpSpPr bwMode="auto">
        <a:xfrm>
          <a:off x="6865434" y="54287854"/>
          <a:ext cx="0" cy="0"/>
          <a:chOff x="633" y="89"/>
          <a:chExt cx="133" cy="65"/>
        </a:xfrm>
      </xdr:grpSpPr>
      <xdr:pic>
        <xdr:nvPicPr>
          <xdr:cNvPr id="11283" name="Picture 1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284" name="Picture 2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1285" name="Group 21"/>
        <xdr:cNvGrpSpPr>
          <a:grpSpLocks/>
        </xdr:cNvGrpSpPr>
      </xdr:nvGrpSpPr>
      <xdr:grpSpPr bwMode="auto">
        <a:xfrm>
          <a:off x="6865434" y="54287854"/>
          <a:ext cx="0" cy="0"/>
          <a:chOff x="633" y="89"/>
          <a:chExt cx="133" cy="65"/>
        </a:xfrm>
      </xdr:grpSpPr>
      <xdr:pic>
        <xdr:nvPicPr>
          <xdr:cNvPr id="11286" name="Picture 2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287" name="Picture 2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1288" name="Group 24"/>
        <xdr:cNvGrpSpPr>
          <a:grpSpLocks/>
        </xdr:cNvGrpSpPr>
      </xdr:nvGrpSpPr>
      <xdr:grpSpPr bwMode="auto">
        <a:xfrm>
          <a:off x="6865434" y="54287854"/>
          <a:ext cx="0" cy="0"/>
          <a:chOff x="633" y="89"/>
          <a:chExt cx="133" cy="65"/>
        </a:xfrm>
      </xdr:grpSpPr>
      <xdr:pic>
        <xdr:nvPicPr>
          <xdr:cNvPr id="11289" name="Picture 2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290" name="Picture 2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314325</xdr:colOff>
      <xdr:row>330</xdr:row>
      <xdr:rowOff>0</xdr:rowOff>
    </xdr:from>
    <xdr:to>
      <xdr:col>6</xdr:col>
      <xdr:colOff>1295400</xdr:colOff>
      <xdr:row>330</xdr:row>
      <xdr:rowOff>0</xdr:rowOff>
    </xdr:to>
    <xdr:grpSp>
      <xdr:nvGrpSpPr>
        <xdr:cNvPr id="11316" name="Group 52"/>
        <xdr:cNvGrpSpPr>
          <a:grpSpLocks/>
        </xdr:cNvGrpSpPr>
      </xdr:nvGrpSpPr>
      <xdr:grpSpPr bwMode="auto">
        <a:xfrm>
          <a:off x="5830452" y="54287854"/>
          <a:ext cx="1033272" cy="0"/>
          <a:chOff x="633" y="89"/>
          <a:chExt cx="133" cy="65"/>
        </a:xfrm>
      </xdr:grpSpPr>
      <xdr:pic>
        <xdr:nvPicPr>
          <xdr:cNvPr id="11317" name="Picture 5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18" name="Picture 5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330</xdr:row>
      <xdr:rowOff>0</xdr:rowOff>
    </xdr:from>
    <xdr:to>
      <xdr:col>6</xdr:col>
      <xdr:colOff>1647825</xdr:colOff>
      <xdr:row>330</xdr:row>
      <xdr:rowOff>0</xdr:rowOff>
    </xdr:to>
    <xdr:pic>
      <xdr:nvPicPr>
        <xdr:cNvPr id="11319" name="Picture 55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55054500"/>
          <a:ext cx="180975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330</xdr:row>
      <xdr:rowOff>0</xdr:rowOff>
    </xdr:from>
    <xdr:to>
      <xdr:col>6</xdr:col>
      <xdr:colOff>1619250</xdr:colOff>
      <xdr:row>330</xdr:row>
      <xdr:rowOff>0</xdr:rowOff>
    </xdr:to>
    <xdr:pic>
      <xdr:nvPicPr>
        <xdr:cNvPr id="11320" name="Picture 56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55054500"/>
          <a:ext cx="1295400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314325</xdr:colOff>
      <xdr:row>330</xdr:row>
      <xdr:rowOff>0</xdr:rowOff>
    </xdr:from>
    <xdr:to>
      <xdr:col>6</xdr:col>
      <xdr:colOff>1295400</xdr:colOff>
      <xdr:row>330</xdr:row>
      <xdr:rowOff>0</xdr:rowOff>
    </xdr:to>
    <xdr:grpSp>
      <xdr:nvGrpSpPr>
        <xdr:cNvPr id="11321" name="Group 57"/>
        <xdr:cNvGrpSpPr>
          <a:grpSpLocks/>
        </xdr:cNvGrpSpPr>
      </xdr:nvGrpSpPr>
      <xdr:grpSpPr bwMode="auto">
        <a:xfrm>
          <a:off x="5830452" y="54287854"/>
          <a:ext cx="1033272" cy="0"/>
          <a:chOff x="633" y="89"/>
          <a:chExt cx="133" cy="65"/>
        </a:xfrm>
      </xdr:grpSpPr>
      <xdr:pic>
        <xdr:nvPicPr>
          <xdr:cNvPr id="11322" name="Picture 5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23" name="Picture 5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330</xdr:row>
      <xdr:rowOff>0</xdr:rowOff>
    </xdr:from>
    <xdr:to>
      <xdr:col>6</xdr:col>
      <xdr:colOff>1647825</xdr:colOff>
      <xdr:row>330</xdr:row>
      <xdr:rowOff>0</xdr:rowOff>
    </xdr:to>
    <xdr:pic>
      <xdr:nvPicPr>
        <xdr:cNvPr id="11324" name="Picture 60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55054500"/>
          <a:ext cx="180975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330</xdr:row>
      <xdr:rowOff>0</xdr:rowOff>
    </xdr:from>
    <xdr:to>
      <xdr:col>6</xdr:col>
      <xdr:colOff>1619250</xdr:colOff>
      <xdr:row>330</xdr:row>
      <xdr:rowOff>0</xdr:rowOff>
    </xdr:to>
    <xdr:pic>
      <xdr:nvPicPr>
        <xdr:cNvPr id="11325" name="Picture 61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55054500"/>
          <a:ext cx="129540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136</xdr:row>
      <xdr:rowOff>57150</xdr:rowOff>
    </xdr:from>
    <xdr:to>
      <xdr:col>7</xdr:col>
      <xdr:colOff>0</xdr:colOff>
      <xdr:row>139</xdr:row>
      <xdr:rowOff>104775</xdr:rowOff>
    </xdr:to>
    <xdr:grpSp>
      <xdr:nvGrpSpPr>
        <xdr:cNvPr id="11332" name="Group 68"/>
        <xdr:cNvGrpSpPr>
          <a:grpSpLocks/>
        </xdr:cNvGrpSpPr>
      </xdr:nvGrpSpPr>
      <xdr:grpSpPr bwMode="auto">
        <a:xfrm>
          <a:off x="6865434" y="22717859"/>
          <a:ext cx="0" cy="528271"/>
          <a:chOff x="633" y="89"/>
          <a:chExt cx="133" cy="65"/>
        </a:xfrm>
      </xdr:grpSpPr>
      <xdr:pic>
        <xdr:nvPicPr>
          <xdr:cNvPr id="11333" name="Picture 6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34" name="Picture 7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202</xdr:row>
      <xdr:rowOff>57150</xdr:rowOff>
    </xdr:from>
    <xdr:to>
      <xdr:col>7</xdr:col>
      <xdr:colOff>0</xdr:colOff>
      <xdr:row>205</xdr:row>
      <xdr:rowOff>104775</xdr:rowOff>
    </xdr:to>
    <xdr:grpSp>
      <xdr:nvGrpSpPr>
        <xdr:cNvPr id="11340" name="Group 76"/>
        <xdr:cNvGrpSpPr>
          <a:grpSpLocks/>
        </xdr:cNvGrpSpPr>
      </xdr:nvGrpSpPr>
      <xdr:grpSpPr bwMode="auto">
        <a:xfrm>
          <a:off x="6865434" y="33575430"/>
          <a:ext cx="0" cy="528270"/>
          <a:chOff x="633" y="89"/>
          <a:chExt cx="133" cy="65"/>
        </a:xfrm>
      </xdr:grpSpPr>
      <xdr:pic>
        <xdr:nvPicPr>
          <xdr:cNvPr id="11341" name="Picture 7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42" name="Picture 7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202</xdr:row>
      <xdr:rowOff>57150</xdr:rowOff>
    </xdr:from>
    <xdr:to>
      <xdr:col>7</xdr:col>
      <xdr:colOff>0</xdr:colOff>
      <xdr:row>205</xdr:row>
      <xdr:rowOff>104775</xdr:rowOff>
    </xdr:to>
    <xdr:grpSp>
      <xdr:nvGrpSpPr>
        <xdr:cNvPr id="11343" name="Group 79"/>
        <xdr:cNvGrpSpPr>
          <a:grpSpLocks/>
        </xdr:cNvGrpSpPr>
      </xdr:nvGrpSpPr>
      <xdr:grpSpPr bwMode="auto">
        <a:xfrm>
          <a:off x="6865434" y="33575430"/>
          <a:ext cx="0" cy="528270"/>
          <a:chOff x="633" y="89"/>
          <a:chExt cx="133" cy="65"/>
        </a:xfrm>
      </xdr:grpSpPr>
      <xdr:pic>
        <xdr:nvPicPr>
          <xdr:cNvPr id="11344" name="Picture 8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45" name="Picture 8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268</xdr:row>
      <xdr:rowOff>57150</xdr:rowOff>
    </xdr:from>
    <xdr:to>
      <xdr:col>7</xdr:col>
      <xdr:colOff>0</xdr:colOff>
      <xdr:row>271</xdr:row>
      <xdr:rowOff>104775</xdr:rowOff>
    </xdr:to>
    <xdr:grpSp>
      <xdr:nvGrpSpPr>
        <xdr:cNvPr id="11351" name="Group 87"/>
        <xdr:cNvGrpSpPr>
          <a:grpSpLocks/>
        </xdr:cNvGrpSpPr>
      </xdr:nvGrpSpPr>
      <xdr:grpSpPr bwMode="auto">
        <a:xfrm>
          <a:off x="6865434" y="44433001"/>
          <a:ext cx="0" cy="528270"/>
          <a:chOff x="633" y="89"/>
          <a:chExt cx="133" cy="65"/>
        </a:xfrm>
      </xdr:grpSpPr>
      <xdr:pic>
        <xdr:nvPicPr>
          <xdr:cNvPr id="11352" name="Picture 8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53" name="Picture 8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268</xdr:row>
      <xdr:rowOff>57150</xdr:rowOff>
    </xdr:from>
    <xdr:to>
      <xdr:col>7</xdr:col>
      <xdr:colOff>0</xdr:colOff>
      <xdr:row>271</xdr:row>
      <xdr:rowOff>104775</xdr:rowOff>
    </xdr:to>
    <xdr:grpSp>
      <xdr:nvGrpSpPr>
        <xdr:cNvPr id="11354" name="Group 90"/>
        <xdr:cNvGrpSpPr>
          <a:grpSpLocks/>
        </xdr:cNvGrpSpPr>
      </xdr:nvGrpSpPr>
      <xdr:grpSpPr bwMode="auto">
        <a:xfrm>
          <a:off x="6865434" y="44433001"/>
          <a:ext cx="0" cy="528270"/>
          <a:chOff x="633" y="89"/>
          <a:chExt cx="133" cy="65"/>
        </a:xfrm>
      </xdr:grpSpPr>
      <xdr:pic>
        <xdr:nvPicPr>
          <xdr:cNvPr id="11355" name="Picture 9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56" name="Picture 9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268</xdr:row>
      <xdr:rowOff>57150</xdr:rowOff>
    </xdr:from>
    <xdr:to>
      <xdr:col>7</xdr:col>
      <xdr:colOff>0</xdr:colOff>
      <xdr:row>271</xdr:row>
      <xdr:rowOff>104775</xdr:rowOff>
    </xdr:to>
    <xdr:grpSp>
      <xdr:nvGrpSpPr>
        <xdr:cNvPr id="11357" name="Group 93"/>
        <xdr:cNvGrpSpPr>
          <a:grpSpLocks/>
        </xdr:cNvGrpSpPr>
      </xdr:nvGrpSpPr>
      <xdr:grpSpPr bwMode="auto">
        <a:xfrm>
          <a:off x="6865434" y="44433001"/>
          <a:ext cx="0" cy="528270"/>
          <a:chOff x="633" y="89"/>
          <a:chExt cx="133" cy="65"/>
        </a:xfrm>
      </xdr:grpSpPr>
      <xdr:pic>
        <xdr:nvPicPr>
          <xdr:cNvPr id="11358" name="Picture 9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59" name="Picture 9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1365" name="Group 101"/>
        <xdr:cNvGrpSpPr>
          <a:grpSpLocks/>
        </xdr:cNvGrpSpPr>
      </xdr:nvGrpSpPr>
      <xdr:grpSpPr bwMode="auto">
        <a:xfrm>
          <a:off x="6865434" y="54287854"/>
          <a:ext cx="0" cy="0"/>
          <a:chOff x="633" y="89"/>
          <a:chExt cx="133" cy="65"/>
        </a:xfrm>
      </xdr:grpSpPr>
      <xdr:pic>
        <xdr:nvPicPr>
          <xdr:cNvPr id="11366" name="Picture 10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67" name="Picture 10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1368" name="Group 104"/>
        <xdr:cNvGrpSpPr>
          <a:grpSpLocks/>
        </xdr:cNvGrpSpPr>
      </xdr:nvGrpSpPr>
      <xdr:grpSpPr bwMode="auto">
        <a:xfrm>
          <a:off x="6865434" y="54287854"/>
          <a:ext cx="0" cy="0"/>
          <a:chOff x="633" y="89"/>
          <a:chExt cx="133" cy="65"/>
        </a:xfrm>
      </xdr:grpSpPr>
      <xdr:pic>
        <xdr:nvPicPr>
          <xdr:cNvPr id="11369" name="Picture 10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70" name="Picture 10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1371" name="Group 107"/>
        <xdr:cNvGrpSpPr>
          <a:grpSpLocks/>
        </xdr:cNvGrpSpPr>
      </xdr:nvGrpSpPr>
      <xdr:grpSpPr bwMode="auto">
        <a:xfrm>
          <a:off x="6865434" y="54287854"/>
          <a:ext cx="0" cy="0"/>
          <a:chOff x="633" y="89"/>
          <a:chExt cx="133" cy="65"/>
        </a:xfrm>
      </xdr:grpSpPr>
      <xdr:pic>
        <xdr:nvPicPr>
          <xdr:cNvPr id="11372" name="Picture 10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73" name="Picture 10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330</xdr:row>
      <xdr:rowOff>0</xdr:rowOff>
    </xdr:from>
    <xdr:to>
      <xdr:col>7</xdr:col>
      <xdr:colOff>0</xdr:colOff>
      <xdr:row>330</xdr:row>
      <xdr:rowOff>0</xdr:rowOff>
    </xdr:to>
    <xdr:grpSp>
      <xdr:nvGrpSpPr>
        <xdr:cNvPr id="11374" name="Group 110"/>
        <xdr:cNvGrpSpPr>
          <a:grpSpLocks/>
        </xdr:cNvGrpSpPr>
      </xdr:nvGrpSpPr>
      <xdr:grpSpPr bwMode="auto">
        <a:xfrm>
          <a:off x="6865434" y="54287854"/>
          <a:ext cx="0" cy="0"/>
          <a:chOff x="633" y="89"/>
          <a:chExt cx="133" cy="65"/>
        </a:xfrm>
      </xdr:grpSpPr>
      <xdr:pic>
        <xdr:nvPicPr>
          <xdr:cNvPr id="11375" name="Picture 1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76" name="Picture 1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38100</xdr:colOff>
      <xdr:row>330</xdr:row>
      <xdr:rowOff>0</xdr:rowOff>
    </xdr:from>
    <xdr:to>
      <xdr:col>7</xdr:col>
      <xdr:colOff>1295400</xdr:colOff>
      <xdr:row>330</xdr:row>
      <xdr:rowOff>0</xdr:rowOff>
    </xdr:to>
    <xdr:grpSp>
      <xdr:nvGrpSpPr>
        <xdr:cNvPr id="11377" name="Group 113"/>
        <xdr:cNvGrpSpPr>
          <a:grpSpLocks/>
        </xdr:cNvGrpSpPr>
      </xdr:nvGrpSpPr>
      <xdr:grpSpPr bwMode="auto">
        <a:xfrm>
          <a:off x="6905058" y="54287854"/>
          <a:ext cx="1322832" cy="0"/>
          <a:chOff x="633" y="89"/>
          <a:chExt cx="133" cy="65"/>
        </a:xfrm>
      </xdr:grpSpPr>
      <xdr:pic>
        <xdr:nvPicPr>
          <xdr:cNvPr id="11378" name="Picture 1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1379" name="Picture 1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581025</xdr:colOff>
      <xdr:row>330</xdr:row>
      <xdr:rowOff>0</xdr:rowOff>
    </xdr:from>
    <xdr:to>
      <xdr:col>7</xdr:col>
      <xdr:colOff>1190625</xdr:colOff>
      <xdr:row>330</xdr:row>
      <xdr:rowOff>0</xdr:rowOff>
    </xdr:to>
    <xdr:pic>
      <xdr:nvPicPr>
        <xdr:cNvPr id="11380" name="Picture 116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55054500"/>
          <a:ext cx="1905000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1181100</xdr:colOff>
      <xdr:row>330</xdr:row>
      <xdr:rowOff>0</xdr:rowOff>
    </xdr:from>
    <xdr:to>
      <xdr:col>7</xdr:col>
      <xdr:colOff>1181100</xdr:colOff>
      <xdr:row>330</xdr:row>
      <xdr:rowOff>0</xdr:rowOff>
    </xdr:to>
    <xdr:pic>
      <xdr:nvPicPr>
        <xdr:cNvPr id="11381" name="Picture 117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55054500"/>
          <a:ext cx="1295400" cy="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5361" name="Group 1"/>
        <xdr:cNvGrpSpPr>
          <a:grpSpLocks/>
        </xdr:cNvGrpSpPr>
      </xdr:nvGrpSpPr>
      <xdr:grpSpPr bwMode="auto">
        <a:xfrm>
          <a:off x="6865434" y="11860288"/>
          <a:ext cx="0" cy="528271"/>
          <a:chOff x="633" y="89"/>
          <a:chExt cx="133" cy="65"/>
        </a:xfrm>
      </xdr:grpSpPr>
      <xdr:pic>
        <xdr:nvPicPr>
          <xdr:cNvPr id="15362" name="Picture 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63" name="Picture 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64" name="Group 4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65" name="Picture 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66" name="Picture 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67" name="Group 7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68" name="Picture 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69" name="Picture 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70" name="Group 10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71" name="Picture 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72" name="Picture 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73" name="Group 13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74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75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76" name="Group 16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77" name="Picture 1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78" name="Picture 1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79" name="Group 19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80" name="Picture 2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81" name="Picture 2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314325</xdr:colOff>
      <xdr:row>132</xdr:row>
      <xdr:rowOff>0</xdr:rowOff>
    </xdr:from>
    <xdr:to>
      <xdr:col>6</xdr:col>
      <xdr:colOff>1295400</xdr:colOff>
      <xdr:row>132</xdr:row>
      <xdr:rowOff>0</xdr:rowOff>
    </xdr:to>
    <xdr:grpSp>
      <xdr:nvGrpSpPr>
        <xdr:cNvPr id="15382" name="Group 22"/>
        <xdr:cNvGrpSpPr>
          <a:grpSpLocks/>
        </xdr:cNvGrpSpPr>
      </xdr:nvGrpSpPr>
      <xdr:grpSpPr bwMode="auto">
        <a:xfrm>
          <a:off x="5830452" y="21715141"/>
          <a:ext cx="1033272" cy="0"/>
          <a:chOff x="633" y="89"/>
          <a:chExt cx="133" cy="65"/>
        </a:xfrm>
      </xdr:grpSpPr>
      <xdr:pic>
        <xdr:nvPicPr>
          <xdr:cNvPr id="15383" name="Picture 2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84" name="Picture 2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132</xdr:row>
      <xdr:rowOff>0</xdr:rowOff>
    </xdr:from>
    <xdr:to>
      <xdr:col>6</xdr:col>
      <xdr:colOff>1647825</xdr:colOff>
      <xdr:row>132</xdr:row>
      <xdr:rowOff>0</xdr:rowOff>
    </xdr:to>
    <xdr:pic>
      <xdr:nvPicPr>
        <xdr:cNvPr id="15385" name="Picture 25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22021800"/>
          <a:ext cx="180975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132</xdr:row>
      <xdr:rowOff>0</xdr:rowOff>
    </xdr:from>
    <xdr:to>
      <xdr:col>6</xdr:col>
      <xdr:colOff>1619250</xdr:colOff>
      <xdr:row>132</xdr:row>
      <xdr:rowOff>0</xdr:rowOff>
    </xdr:to>
    <xdr:pic>
      <xdr:nvPicPr>
        <xdr:cNvPr id="15386" name="Picture 26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22021800"/>
          <a:ext cx="1295400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314325</xdr:colOff>
      <xdr:row>132</xdr:row>
      <xdr:rowOff>0</xdr:rowOff>
    </xdr:from>
    <xdr:to>
      <xdr:col>6</xdr:col>
      <xdr:colOff>1295400</xdr:colOff>
      <xdr:row>132</xdr:row>
      <xdr:rowOff>0</xdr:rowOff>
    </xdr:to>
    <xdr:grpSp>
      <xdr:nvGrpSpPr>
        <xdr:cNvPr id="15387" name="Group 27"/>
        <xdr:cNvGrpSpPr>
          <a:grpSpLocks/>
        </xdr:cNvGrpSpPr>
      </xdr:nvGrpSpPr>
      <xdr:grpSpPr bwMode="auto">
        <a:xfrm>
          <a:off x="5830452" y="21715141"/>
          <a:ext cx="1033272" cy="0"/>
          <a:chOff x="633" y="89"/>
          <a:chExt cx="133" cy="65"/>
        </a:xfrm>
      </xdr:grpSpPr>
      <xdr:pic>
        <xdr:nvPicPr>
          <xdr:cNvPr id="15388" name="Picture 2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89" name="Picture 2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132</xdr:row>
      <xdr:rowOff>0</xdr:rowOff>
    </xdr:from>
    <xdr:to>
      <xdr:col>6</xdr:col>
      <xdr:colOff>1647825</xdr:colOff>
      <xdr:row>132</xdr:row>
      <xdr:rowOff>0</xdr:rowOff>
    </xdr:to>
    <xdr:pic>
      <xdr:nvPicPr>
        <xdr:cNvPr id="15390" name="Picture 30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22021800"/>
          <a:ext cx="180975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132</xdr:row>
      <xdr:rowOff>0</xdr:rowOff>
    </xdr:from>
    <xdr:to>
      <xdr:col>6</xdr:col>
      <xdr:colOff>1619250</xdr:colOff>
      <xdr:row>132</xdr:row>
      <xdr:rowOff>0</xdr:rowOff>
    </xdr:to>
    <xdr:pic>
      <xdr:nvPicPr>
        <xdr:cNvPr id="15391" name="Picture 31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22021800"/>
          <a:ext cx="129540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92" name="Group 32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93" name="Picture 3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94" name="Picture 3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95" name="Group 35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96" name="Picture 36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397" name="Picture 37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398" name="Group 38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399" name="Picture 3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00" name="Picture 4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401" name="Group 41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402" name="Picture 4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03" name="Picture 4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404" name="Group 44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405" name="Picture 4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06" name="Picture 4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407" name="Group 47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408" name="Picture 4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09" name="Picture 4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410" name="Group 50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411" name="Picture 5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12" name="Picture 5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413" name="Group 53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414" name="Picture 5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15" name="Picture 5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416" name="Group 56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417" name="Picture 5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18" name="Picture 5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5419" name="Group 59"/>
        <xdr:cNvGrpSpPr>
          <a:grpSpLocks/>
        </xdr:cNvGrpSpPr>
      </xdr:nvGrpSpPr>
      <xdr:grpSpPr bwMode="auto">
        <a:xfrm>
          <a:off x="6865434" y="21715141"/>
          <a:ext cx="0" cy="0"/>
          <a:chOff x="633" y="89"/>
          <a:chExt cx="133" cy="65"/>
        </a:xfrm>
      </xdr:grpSpPr>
      <xdr:pic>
        <xdr:nvPicPr>
          <xdr:cNvPr id="15420" name="Picture 6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21" name="Picture 6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38100</xdr:colOff>
      <xdr:row>132</xdr:row>
      <xdr:rowOff>0</xdr:rowOff>
    </xdr:from>
    <xdr:to>
      <xdr:col>7</xdr:col>
      <xdr:colOff>1295400</xdr:colOff>
      <xdr:row>132</xdr:row>
      <xdr:rowOff>0</xdr:rowOff>
    </xdr:to>
    <xdr:grpSp>
      <xdr:nvGrpSpPr>
        <xdr:cNvPr id="15422" name="Group 62"/>
        <xdr:cNvGrpSpPr>
          <a:grpSpLocks/>
        </xdr:cNvGrpSpPr>
      </xdr:nvGrpSpPr>
      <xdr:grpSpPr bwMode="auto">
        <a:xfrm>
          <a:off x="6905058" y="21715141"/>
          <a:ext cx="1322832" cy="0"/>
          <a:chOff x="633" y="89"/>
          <a:chExt cx="133" cy="65"/>
        </a:xfrm>
      </xdr:grpSpPr>
      <xdr:pic>
        <xdr:nvPicPr>
          <xdr:cNvPr id="15423" name="Picture 6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5424" name="Picture 6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581025</xdr:colOff>
      <xdr:row>132</xdr:row>
      <xdr:rowOff>0</xdr:rowOff>
    </xdr:from>
    <xdr:to>
      <xdr:col>7</xdr:col>
      <xdr:colOff>1190625</xdr:colOff>
      <xdr:row>132</xdr:row>
      <xdr:rowOff>0</xdr:rowOff>
    </xdr:to>
    <xdr:pic>
      <xdr:nvPicPr>
        <xdr:cNvPr id="15425" name="Picture 65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22021800"/>
          <a:ext cx="1905000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1181100</xdr:colOff>
      <xdr:row>132</xdr:row>
      <xdr:rowOff>0</xdr:rowOff>
    </xdr:from>
    <xdr:to>
      <xdr:col>7</xdr:col>
      <xdr:colOff>1181100</xdr:colOff>
      <xdr:row>132</xdr:row>
      <xdr:rowOff>0</xdr:rowOff>
    </xdr:to>
    <xdr:pic>
      <xdr:nvPicPr>
        <xdr:cNvPr id="15426" name="Picture 66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22021800"/>
          <a:ext cx="1295400" cy="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385" name="Group 1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386" name="Picture 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387" name="Picture 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388" name="Group 4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389" name="Picture 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390" name="Picture 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391" name="Group 7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392" name="Picture 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393" name="Picture 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394" name="Group 10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395" name="Picture 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396" name="Picture 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397" name="Group 13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398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399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00" name="Group 16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01" name="Picture 1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02" name="Picture 1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03" name="Group 19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04" name="Picture 2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05" name="Picture 2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314325</xdr:colOff>
      <xdr:row>66</xdr:row>
      <xdr:rowOff>0</xdr:rowOff>
    </xdr:from>
    <xdr:to>
      <xdr:col>6</xdr:col>
      <xdr:colOff>1295400</xdr:colOff>
      <xdr:row>66</xdr:row>
      <xdr:rowOff>0</xdr:rowOff>
    </xdr:to>
    <xdr:grpSp>
      <xdr:nvGrpSpPr>
        <xdr:cNvPr id="16406" name="Group 22"/>
        <xdr:cNvGrpSpPr>
          <a:grpSpLocks/>
        </xdr:cNvGrpSpPr>
      </xdr:nvGrpSpPr>
      <xdr:grpSpPr bwMode="auto">
        <a:xfrm>
          <a:off x="5558678" y="10701618"/>
          <a:ext cx="981075" cy="0"/>
          <a:chOff x="633" y="89"/>
          <a:chExt cx="133" cy="65"/>
        </a:xfrm>
      </xdr:grpSpPr>
      <xdr:pic>
        <xdr:nvPicPr>
          <xdr:cNvPr id="16407" name="Picture 2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08" name="Picture 2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16409" name="Picture 25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10900"/>
          <a:ext cx="180975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16410" name="Picture 26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10900"/>
          <a:ext cx="1295400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314325</xdr:colOff>
      <xdr:row>66</xdr:row>
      <xdr:rowOff>0</xdr:rowOff>
    </xdr:from>
    <xdr:to>
      <xdr:col>6</xdr:col>
      <xdr:colOff>1295400</xdr:colOff>
      <xdr:row>66</xdr:row>
      <xdr:rowOff>0</xdr:rowOff>
    </xdr:to>
    <xdr:grpSp>
      <xdr:nvGrpSpPr>
        <xdr:cNvPr id="16411" name="Group 27"/>
        <xdr:cNvGrpSpPr>
          <a:grpSpLocks/>
        </xdr:cNvGrpSpPr>
      </xdr:nvGrpSpPr>
      <xdr:grpSpPr bwMode="auto">
        <a:xfrm>
          <a:off x="5558678" y="10701618"/>
          <a:ext cx="981075" cy="0"/>
          <a:chOff x="633" y="89"/>
          <a:chExt cx="133" cy="65"/>
        </a:xfrm>
      </xdr:grpSpPr>
      <xdr:pic>
        <xdr:nvPicPr>
          <xdr:cNvPr id="16412" name="Picture 2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13" name="Picture 2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16414" name="Picture 30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10900"/>
          <a:ext cx="180975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16415" name="Picture 31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10900"/>
          <a:ext cx="129540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16" name="Group 32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17" name="Picture 3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18" name="Picture 3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19" name="Group 35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20" name="Picture 36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21" name="Picture 37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22" name="Group 38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23" name="Picture 3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24" name="Picture 4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25" name="Group 41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26" name="Picture 4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27" name="Picture 4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28" name="Group 44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29" name="Picture 4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30" name="Picture 4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31" name="Group 47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32" name="Picture 4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33" name="Picture 4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34" name="Group 50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35" name="Picture 5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36" name="Picture 5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37" name="Group 53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38" name="Picture 5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39" name="Picture 5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40" name="Group 56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41" name="Picture 5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42" name="Picture 5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443" name="Group 59"/>
        <xdr:cNvGrpSpPr>
          <a:grpSpLocks/>
        </xdr:cNvGrpSpPr>
      </xdr:nvGrpSpPr>
      <xdr:grpSpPr bwMode="auto">
        <a:xfrm>
          <a:off x="6544235" y="10701618"/>
          <a:ext cx="0" cy="0"/>
          <a:chOff x="633" y="89"/>
          <a:chExt cx="133" cy="65"/>
        </a:xfrm>
      </xdr:grpSpPr>
      <xdr:pic>
        <xdr:nvPicPr>
          <xdr:cNvPr id="16444" name="Picture 6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45" name="Picture 6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38100</xdr:colOff>
      <xdr:row>66</xdr:row>
      <xdr:rowOff>0</xdr:rowOff>
    </xdr:from>
    <xdr:to>
      <xdr:col>7</xdr:col>
      <xdr:colOff>1295400</xdr:colOff>
      <xdr:row>66</xdr:row>
      <xdr:rowOff>0</xdr:rowOff>
    </xdr:to>
    <xdr:grpSp>
      <xdr:nvGrpSpPr>
        <xdr:cNvPr id="16446" name="Group 62"/>
        <xdr:cNvGrpSpPr>
          <a:grpSpLocks/>
        </xdr:cNvGrpSpPr>
      </xdr:nvGrpSpPr>
      <xdr:grpSpPr bwMode="auto">
        <a:xfrm>
          <a:off x="6582335" y="10701618"/>
          <a:ext cx="1257300" cy="0"/>
          <a:chOff x="633" y="89"/>
          <a:chExt cx="133" cy="65"/>
        </a:xfrm>
      </xdr:grpSpPr>
      <xdr:pic>
        <xdr:nvPicPr>
          <xdr:cNvPr id="16447" name="Picture 6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448" name="Picture 6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581025</xdr:colOff>
      <xdr:row>66</xdr:row>
      <xdr:rowOff>0</xdr:rowOff>
    </xdr:from>
    <xdr:to>
      <xdr:col>7</xdr:col>
      <xdr:colOff>1190625</xdr:colOff>
      <xdr:row>66</xdr:row>
      <xdr:rowOff>0</xdr:rowOff>
    </xdr:to>
    <xdr:pic>
      <xdr:nvPicPr>
        <xdr:cNvPr id="16449" name="Picture 65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11010900"/>
          <a:ext cx="1905000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1181100</xdr:colOff>
      <xdr:row>66</xdr:row>
      <xdr:rowOff>0</xdr:rowOff>
    </xdr:from>
    <xdr:to>
      <xdr:col>7</xdr:col>
      <xdr:colOff>1181100</xdr:colOff>
      <xdr:row>66</xdr:row>
      <xdr:rowOff>0</xdr:rowOff>
    </xdr:to>
    <xdr:pic>
      <xdr:nvPicPr>
        <xdr:cNvPr id="16450" name="Picture 66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11010900"/>
          <a:ext cx="1295400" cy="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250206" y="10701618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4" name="Picture 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7250206" y="10701618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7" name="Picture 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7250206" y="10701618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" name="Picture 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1" name="Group 10"/>
        <xdr:cNvGrpSpPr>
          <a:grpSpLocks/>
        </xdr:cNvGrpSpPr>
      </xdr:nvGrpSpPr>
      <xdr:grpSpPr bwMode="auto">
        <a:xfrm>
          <a:off x="7250206" y="10701618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" name="Picture 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7250206" y="10701618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7250206" y="10701618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9" name="Picture 1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grpSp>
      <xdr:nvGrpSpPr>
        <xdr:cNvPr id="20" name="Group 19"/>
        <xdr:cNvGrpSpPr>
          <a:grpSpLocks/>
        </xdr:cNvGrpSpPr>
      </xdr:nvGrpSpPr>
      <xdr:grpSpPr bwMode="auto">
        <a:xfrm>
          <a:off x="7250206" y="10701618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22" name="Picture 2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4" name="Picture 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7" name="Picture 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0" name="Picture 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" name="Group 10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3" name="Picture 1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6" name="Picture 1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19" name="Picture 1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0" name="Group 19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22" name="Picture 2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3" name="Group 22"/>
        <xdr:cNvGrpSpPr>
          <a:grpSpLocks/>
        </xdr:cNvGrpSpPr>
      </xdr:nvGrpSpPr>
      <xdr:grpSpPr bwMode="auto">
        <a:xfrm>
          <a:off x="5827776" y="10774680"/>
          <a:ext cx="1033272" cy="0"/>
          <a:chOff x="633" y="89"/>
          <a:chExt cx="133" cy="65"/>
        </a:xfrm>
      </xdr:grpSpPr>
      <xdr:pic>
        <xdr:nvPicPr>
          <xdr:cNvPr id="24" name="Picture 2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25" name="Picture 2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26" name="Picture 25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3657600" y="10687050"/>
          <a:ext cx="60960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27" name="Picture 26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3657600" y="10687050"/>
          <a:ext cx="609600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8" name="Group 27"/>
        <xdr:cNvGrpSpPr>
          <a:grpSpLocks/>
        </xdr:cNvGrpSpPr>
      </xdr:nvGrpSpPr>
      <xdr:grpSpPr bwMode="auto">
        <a:xfrm>
          <a:off x="5827776" y="10774680"/>
          <a:ext cx="1033272" cy="0"/>
          <a:chOff x="633" y="89"/>
          <a:chExt cx="133" cy="65"/>
        </a:xfrm>
      </xdr:grpSpPr>
      <xdr:pic>
        <xdr:nvPicPr>
          <xdr:cNvPr id="29" name="Picture 2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30" name="Picture 2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31" name="Picture 30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3657600" y="10687050"/>
          <a:ext cx="609600" cy="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32" name="Picture 31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3657600" y="10687050"/>
          <a:ext cx="60960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3" name="Group 32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35" name="Picture 3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6" name="Group 35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38" name="Picture 37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9" name="Group 38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41" name="Picture 40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2" name="Group 41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44" name="Picture 43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5" name="Group 44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47" name="Picture 46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8" name="Group 47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50" name="Picture 49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1" name="Group 50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53" name="Picture 52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4" name="Group 53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56" name="Picture 55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7" name="Group 56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59" name="Picture 58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60" name="Group 59"/>
        <xdr:cNvGrpSpPr>
          <a:grpSpLocks/>
        </xdr:cNvGrpSpPr>
      </xdr:nvGrpSpPr>
      <xdr:grpSpPr bwMode="auto">
        <a:xfrm>
          <a:off x="6861048" y="10774680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62" name="Picture 61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7</xdr:col>
      <xdr:colOff>38100</xdr:colOff>
      <xdr:row>66</xdr:row>
      <xdr:rowOff>0</xdr:rowOff>
    </xdr:from>
    <xdr:to>
      <xdr:col>8</xdr:col>
      <xdr:colOff>0</xdr:colOff>
      <xdr:row>66</xdr:row>
      <xdr:rowOff>0</xdr:rowOff>
    </xdr:to>
    <xdr:grpSp>
      <xdr:nvGrpSpPr>
        <xdr:cNvPr id="63" name="Group 62"/>
        <xdr:cNvGrpSpPr>
          <a:grpSpLocks/>
        </xdr:cNvGrpSpPr>
      </xdr:nvGrpSpPr>
      <xdr:grpSpPr bwMode="auto">
        <a:xfrm>
          <a:off x="6900672" y="10774680"/>
          <a:ext cx="1322832" cy="0"/>
          <a:chOff x="633" y="89"/>
          <a:chExt cx="133" cy="65"/>
        </a:xfrm>
      </xdr:grpSpPr>
      <xdr:pic>
        <xdr:nvPicPr>
          <xdr:cNvPr id="64" name="Picture 63" descr="C:\Pingpong\PINGPONG.CSTV.CZ\pics\loga\nittaku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</xdr:spPr>
      </xdr:pic>
      <xdr:pic>
        <xdr:nvPicPr>
          <xdr:cNvPr id="65" name="Picture 64" descr="C:\Pingpong\PINGPONG.CSTV.CZ\pics\loga\butterfly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581025</xdr:colOff>
      <xdr:row>66</xdr:row>
      <xdr:rowOff>0</xdr:rowOff>
    </xdr:from>
    <xdr:to>
      <xdr:col>7</xdr:col>
      <xdr:colOff>1190625</xdr:colOff>
      <xdr:row>66</xdr:row>
      <xdr:rowOff>0</xdr:rowOff>
    </xdr:to>
    <xdr:pic>
      <xdr:nvPicPr>
        <xdr:cNvPr id="66" name="Picture 65" descr="C:\Pingpong\PINGPONG.CSTV.CZ\pics\loga\vulkan_long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238625" y="10687050"/>
          <a:ext cx="638175" cy="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1181100</xdr:colOff>
      <xdr:row>66</xdr:row>
      <xdr:rowOff>0</xdr:rowOff>
    </xdr:from>
    <xdr:to>
      <xdr:col>7</xdr:col>
      <xdr:colOff>1181100</xdr:colOff>
      <xdr:row>66</xdr:row>
      <xdr:rowOff>0</xdr:rowOff>
    </xdr:to>
    <xdr:pic>
      <xdr:nvPicPr>
        <xdr:cNvPr id="67" name="Picture 66" descr="C:\Pingpong\PINGPONG.CSTV.CZ\pics\loga\husqvarna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4267200" y="10687050"/>
          <a:ext cx="60960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workbookViewId="0">
      <selection activeCell="D28" sqref="D28"/>
    </sheetView>
  </sheetViews>
  <sheetFormatPr defaultRowHeight="10.5"/>
  <cols>
    <col min="1" max="1" width="4.5703125" style="57" bestFit="1" customWidth="1"/>
    <col min="2" max="2" width="17.42578125" style="57" bestFit="1" customWidth="1"/>
    <col min="3" max="3" width="7" style="57" bestFit="1" customWidth="1"/>
    <col min="4" max="4" width="22.28515625" style="57" bestFit="1" customWidth="1"/>
    <col min="5" max="5" width="7.85546875" style="57" bestFit="1" customWidth="1"/>
    <col min="6" max="16384" width="9.140625" style="57"/>
  </cols>
  <sheetData>
    <row r="1" spans="1:5">
      <c r="A1" s="57" t="s">
        <v>24</v>
      </c>
      <c r="B1" s="57" t="s">
        <v>13</v>
      </c>
      <c r="C1" s="57" t="s">
        <v>40</v>
      </c>
      <c r="D1" s="57" t="s">
        <v>14</v>
      </c>
      <c r="E1" s="57" t="s">
        <v>42</v>
      </c>
    </row>
    <row r="2" spans="1:5">
      <c r="A2" s="61">
        <v>1</v>
      </c>
      <c r="B2" s="57" t="s">
        <v>65</v>
      </c>
      <c r="C2" s="57">
        <v>2001</v>
      </c>
      <c r="D2" s="58" t="s">
        <v>66</v>
      </c>
      <c r="E2" s="58">
        <v>2</v>
      </c>
    </row>
    <row r="3" spans="1:5">
      <c r="A3" s="61">
        <v>2</v>
      </c>
      <c r="B3" s="57" t="s">
        <v>67</v>
      </c>
      <c r="C3" s="57">
        <v>2001</v>
      </c>
      <c r="D3" s="58" t="s">
        <v>64</v>
      </c>
      <c r="E3" s="58">
        <v>4</v>
      </c>
    </row>
    <row r="4" spans="1:5">
      <c r="A4" s="61">
        <v>3</v>
      </c>
      <c r="B4" s="57" t="s">
        <v>68</v>
      </c>
      <c r="C4" s="57">
        <v>2001</v>
      </c>
      <c r="D4" s="58" t="s">
        <v>69</v>
      </c>
      <c r="E4" s="58">
        <v>5</v>
      </c>
    </row>
    <row r="5" spans="1:5">
      <c r="A5" s="61">
        <v>4</v>
      </c>
      <c r="B5" s="57" t="s">
        <v>70</v>
      </c>
      <c r="C5" s="57">
        <v>2001</v>
      </c>
      <c r="D5" s="58" t="s">
        <v>69</v>
      </c>
      <c r="E5" s="58">
        <v>6</v>
      </c>
    </row>
    <row r="6" spans="1:5">
      <c r="A6" s="61">
        <v>5</v>
      </c>
      <c r="B6" s="57" t="s">
        <v>71</v>
      </c>
      <c r="C6" s="57">
        <v>2001</v>
      </c>
      <c r="D6" s="58" t="s">
        <v>72</v>
      </c>
      <c r="E6" s="58">
        <v>7</v>
      </c>
    </row>
    <row r="7" spans="1:5">
      <c r="A7" s="61">
        <v>6</v>
      </c>
      <c r="B7" s="57" t="s">
        <v>97</v>
      </c>
      <c r="C7" s="57">
        <v>2001</v>
      </c>
      <c r="D7" s="57" t="s">
        <v>98</v>
      </c>
      <c r="E7" s="57">
        <v>8</v>
      </c>
    </row>
    <row r="8" spans="1:5">
      <c r="A8" s="61">
        <v>7</v>
      </c>
      <c r="B8" s="57" t="s">
        <v>73</v>
      </c>
      <c r="C8" s="57">
        <v>2001</v>
      </c>
      <c r="D8" s="58" t="s">
        <v>64</v>
      </c>
      <c r="E8" s="58">
        <v>9</v>
      </c>
    </row>
    <row r="9" spans="1:5">
      <c r="A9" s="61">
        <v>8</v>
      </c>
      <c r="B9" s="57" t="s">
        <v>74</v>
      </c>
      <c r="C9" s="57">
        <v>2001</v>
      </c>
      <c r="D9" s="58" t="s">
        <v>64</v>
      </c>
      <c r="E9" s="58">
        <v>11</v>
      </c>
    </row>
    <row r="10" spans="1:5">
      <c r="A10" s="61">
        <v>9</v>
      </c>
      <c r="B10" s="57" t="s">
        <v>77</v>
      </c>
      <c r="C10" s="57">
        <v>2001</v>
      </c>
      <c r="D10" s="58" t="s">
        <v>78</v>
      </c>
      <c r="E10" s="58">
        <v>14</v>
      </c>
    </row>
    <row r="11" spans="1:5">
      <c r="A11" s="61">
        <v>10</v>
      </c>
      <c r="B11" s="57" t="s">
        <v>79</v>
      </c>
      <c r="C11" s="57">
        <v>2002</v>
      </c>
      <c r="D11" s="58" t="s">
        <v>80</v>
      </c>
      <c r="E11" s="58">
        <v>16</v>
      </c>
    </row>
    <row r="12" spans="1:5">
      <c r="A12" s="61">
        <v>11</v>
      </c>
      <c r="B12" s="57" t="s">
        <v>81</v>
      </c>
      <c r="C12" s="57">
        <v>2001</v>
      </c>
      <c r="D12" s="58" t="s">
        <v>82</v>
      </c>
      <c r="E12" s="58">
        <v>17</v>
      </c>
    </row>
    <row r="13" spans="1:5">
      <c r="A13" s="61">
        <v>12</v>
      </c>
      <c r="B13" s="57" t="s">
        <v>83</v>
      </c>
      <c r="C13" s="57">
        <v>2001</v>
      </c>
      <c r="D13" s="58" t="s">
        <v>78</v>
      </c>
      <c r="E13" s="58">
        <v>20</v>
      </c>
    </row>
    <row r="14" spans="1:5">
      <c r="A14" s="61">
        <v>13</v>
      </c>
      <c r="B14" s="57" t="s">
        <v>93</v>
      </c>
      <c r="C14" s="57">
        <v>2001</v>
      </c>
      <c r="D14" s="58" t="s">
        <v>66</v>
      </c>
      <c r="E14" s="58">
        <v>999</v>
      </c>
    </row>
    <row r="15" spans="1:5">
      <c r="A15" s="61">
        <v>14</v>
      </c>
      <c r="B15" s="57" t="s">
        <v>84</v>
      </c>
      <c r="C15" s="57">
        <v>2002</v>
      </c>
      <c r="D15" s="58" t="s">
        <v>80</v>
      </c>
      <c r="E15" s="58">
        <v>999</v>
      </c>
    </row>
    <row r="16" spans="1:5">
      <c r="A16" s="61">
        <v>15</v>
      </c>
      <c r="B16" s="57" t="s">
        <v>86</v>
      </c>
      <c r="C16" s="57">
        <v>2001</v>
      </c>
      <c r="D16" s="58" t="s">
        <v>87</v>
      </c>
      <c r="E16" s="58">
        <v>999</v>
      </c>
    </row>
    <row r="17" spans="1:5">
      <c r="A17" s="61">
        <v>16</v>
      </c>
      <c r="B17" s="57" t="s">
        <v>88</v>
      </c>
      <c r="C17" s="57">
        <v>2002</v>
      </c>
      <c r="D17" s="58" t="s">
        <v>89</v>
      </c>
      <c r="E17" s="58">
        <v>999</v>
      </c>
    </row>
    <row r="18" spans="1:5">
      <c r="A18" s="61">
        <v>17</v>
      </c>
      <c r="B18" s="57" t="s">
        <v>90</v>
      </c>
      <c r="C18" s="57">
        <v>2001</v>
      </c>
      <c r="D18" s="58" t="s">
        <v>69</v>
      </c>
      <c r="E18" s="58">
        <v>999</v>
      </c>
    </row>
    <row r="19" spans="1:5">
      <c r="A19" s="61">
        <v>18</v>
      </c>
      <c r="B19" s="57" t="s">
        <v>92</v>
      </c>
      <c r="C19" s="57">
        <v>2001</v>
      </c>
      <c r="D19" s="58" t="s">
        <v>63</v>
      </c>
      <c r="E19" s="58">
        <v>999</v>
      </c>
    </row>
    <row r="20" spans="1:5">
      <c r="A20" s="61">
        <v>19</v>
      </c>
      <c r="B20" s="57" t="s">
        <v>91</v>
      </c>
      <c r="C20" s="57">
        <v>2005</v>
      </c>
      <c r="D20" s="58" t="s">
        <v>63</v>
      </c>
      <c r="E20" s="58">
        <v>999</v>
      </c>
    </row>
    <row r="21" spans="1:5">
      <c r="A21" s="61">
        <v>20</v>
      </c>
      <c r="B21" s="57" t="s">
        <v>85</v>
      </c>
      <c r="C21" s="57">
        <v>2001</v>
      </c>
      <c r="D21" s="58" t="s">
        <v>78</v>
      </c>
      <c r="E21" s="58">
        <v>999</v>
      </c>
    </row>
    <row r="22" spans="1:5">
      <c r="A22" s="61">
        <v>21</v>
      </c>
      <c r="B22" s="57" t="s">
        <v>99</v>
      </c>
      <c r="C22" s="57">
        <v>2001</v>
      </c>
      <c r="D22" s="57" t="s">
        <v>100</v>
      </c>
      <c r="E22" s="57">
        <v>3</v>
      </c>
    </row>
    <row r="23" spans="1:5">
      <c r="A23" s="61">
        <v>22</v>
      </c>
      <c r="B23" s="57" t="s">
        <v>75</v>
      </c>
      <c r="C23" s="57">
        <v>2001</v>
      </c>
      <c r="D23" s="58" t="s">
        <v>76</v>
      </c>
      <c r="E23" s="58">
        <v>13</v>
      </c>
    </row>
    <row r="24" spans="1:5">
      <c r="A24" s="61">
        <v>23</v>
      </c>
      <c r="B24" s="57" t="s">
        <v>94</v>
      </c>
      <c r="C24" s="57">
        <v>2001</v>
      </c>
      <c r="D24" s="58" t="s">
        <v>95</v>
      </c>
      <c r="E24" s="58">
        <v>999</v>
      </c>
    </row>
    <row r="25" spans="1:5">
      <c r="A25" s="61">
        <v>24</v>
      </c>
      <c r="B25" s="57" t="s">
        <v>96</v>
      </c>
      <c r="C25" s="57">
        <v>2003</v>
      </c>
      <c r="D25" s="58" t="s">
        <v>95</v>
      </c>
      <c r="E25" s="58">
        <v>999</v>
      </c>
    </row>
    <row r="26" spans="1:5">
      <c r="A26" s="61"/>
    </row>
    <row r="27" spans="1:5">
      <c r="A27" s="61"/>
      <c r="D27" s="58"/>
      <c r="E27" s="58"/>
    </row>
    <row r="28" spans="1:5">
      <c r="A28" s="61"/>
      <c r="D28" s="58"/>
      <c r="E28" s="58"/>
    </row>
    <row r="29" spans="1:5">
      <c r="A29" s="61"/>
      <c r="D29" s="58"/>
      <c r="E29" s="58"/>
    </row>
    <row r="30" spans="1:5">
      <c r="A30" s="61"/>
      <c r="D30" s="58"/>
      <c r="E30" s="58"/>
    </row>
    <row r="31" spans="1:5">
      <c r="A31" s="61"/>
      <c r="D31" s="58"/>
      <c r="E31" s="58"/>
    </row>
    <row r="32" spans="1:5">
      <c r="A32" s="61"/>
      <c r="D32" s="58"/>
      <c r="E32" s="58"/>
    </row>
    <row r="33" spans="1:5">
      <c r="A33" s="61"/>
      <c r="D33" s="58"/>
      <c r="E33" s="58"/>
    </row>
    <row r="34" spans="1:5">
      <c r="A34" s="61"/>
      <c r="D34" s="58"/>
      <c r="E34" s="58"/>
    </row>
    <row r="35" spans="1:5">
      <c r="A35" s="61"/>
      <c r="D35" s="58"/>
      <c r="E35" s="58"/>
    </row>
    <row r="36" spans="1:5">
      <c r="A36" s="61"/>
      <c r="D36" s="58"/>
      <c r="E36" s="58"/>
    </row>
    <row r="37" spans="1:5">
      <c r="A37" s="61"/>
      <c r="D37" s="58"/>
      <c r="E37" s="58"/>
    </row>
    <row r="38" spans="1:5">
      <c r="A38" s="61"/>
      <c r="D38" s="58"/>
      <c r="E38" s="58"/>
    </row>
    <row r="39" spans="1:5">
      <c r="A39" s="61"/>
      <c r="D39" s="58"/>
      <c r="E39" s="58"/>
    </row>
    <row r="40" spans="1:5">
      <c r="A40" s="61"/>
      <c r="D40" s="58"/>
      <c r="E40" s="58"/>
    </row>
    <row r="41" spans="1:5">
      <c r="A41" s="61"/>
      <c r="D41" s="58"/>
      <c r="E41" s="58"/>
    </row>
    <row r="42" spans="1:5">
      <c r="A42" s="61"/>
      <c r="D42" s="58"/>
      <c r="E42" s="58"/>
    </row>
    <row r="43" spans="1:5">
      <c r="A43" s="61"/>
      <c r="C43" s="58"/>
      <c r="D43" s="58"/>
      <c r="E43" s="58"/>
    </row>
    <row r="44" spans="1:5">
      <c r="A44" s="61"/>
      <c r="C44" s="58"/>
      <c r="D44" s="58"/>
      <c r="E44" s="58"/>
    </row>
    <row r="45" spans="1:5">
      <c r="A45" s="61"/>
      <c r="D45" s="58"/>
      <c r="E45" s="58"/>
    </row>
    <row r="46" spans="1:5">
      <c r="A46" s="61"/>
      <c r="D46" s="58"/>
      <c r="E46" s="58"/>
    </row>
    <row r="47" spans="1:5">
      <c r="A47" s="61"/>
      <c r="D47" s="58"/>
      <c r="E47" s="58"/>
    </row>
    <row r="48" spans="1:5">
      <c r="A48" s="61"/>
      <c r="D48" s="58"/>
      <c r="E48" s="58"/>
    </row>
    <row r="49" spans="1:5">
      <c r="A49" s="61"/>
      <c r="D49" s="58"/>
      <c r="E49" s="58"/>
    </row>
    <row r="50" spans="1:5">
      <c r="A50" s="61"/>
      <c r="D50" s="60"/>
      <c r="E50" s="58"/>
    </row>
    <row r="51" spans="1:5">
      <c r="A51" s="61"/>
      <c r="D51" s="60"/>
      <c r="E51" s="58"/>
    </row>
    <row r="52" spans="1:5">
      <c r="A52" s="61"/>
      <c r="D52" s="60"/>
      <c r="E52" s="58"/>
    </row>
    <row r="53" spans="1:5">
      <c r="A53" s="61"/>
      <c r="D53" s="60"/>
      <c r="E53" s="58"/>
    </row>
    <row r="54" spans="1:5">
      <c r="A54" s="61"/>
      <c r="D54" s="59"/>
      <c r="E54" s="58"/>
    </row>
    <row r="55" spans="1:5">
      <c r="A55" s="61"/>
      <c r="E55" s="58"/>
    </row>
    <row r="56" spans="1:5">
      <c r="A56" s="61"/>
      <c r="D56" s="60"/>
      <c r="E56" s="58"/>
    </row>
    <row r="57" spans="1:5">
      <c r="A57" s="61"/>
      <c r="D57" s="60"/>
      <c r="E57" s="58"/>
    </row>
    <row r="58" spans="1:5">
      <c r="A58" s="61"/>
      <c r="E58" s="58"/>
    </row>
    <row r="59" spans="1:5">
      <c r="A59" s="61"/>
      <c r="D59" s="60"/>
      <c r="E59" s="58"/>
    </row>
    <row r="60" spans="1:5">
      <c r="A60" s="61"/>
      <c r="D60" s="60"/>
      <c r="E60" s="58"/>
    </row>
    <row r="61" spans="1:5">
      <c r="A61" s="61"/>
      <c r="D61" s="60"/>
      <c r="E61" s="58"/>
    </row>
    <row r="62" spans="1:5">
      <c r="A62" s="61"/>
      <c r="D62" s="60"/>
      <c r="E62" s="58"/>
    </row>
    <row r="63" spans="1:5">
      <c r="A63" s="61"/>
      <c r="D63" s="60"/>
      <c r="E63" s="58"/>
    </row>
    <row r="64" spans="1:5">
      <c r="A64" s="61"/>
      <c r="D64" s="60"/>
      <c r="E64" s="58"/>
    </row>
    <row r="65" spans="1:5">
      <c r="A65" s="61"/>
      <c r="D65" s="60"/>
      <c r="E65" s="58"/>
    </row>
    <row r="66" spans="1:5">
      <c r="A66" s="61"/>
      <c r="D66" s="60"/>
      <c r="E66" s="58"/>
    </row>
    <row r="67" spans="1:5">
      <c r="A67" s="61"/>
      <c r="D67" s="60"/>
      <c r="E67" s="58"/>
    </row>
    <row r="68" spans="1:5">
      <c r="A68" s="61"/>
      <c r="D68" s="60"/>
      <c r="E68" s="58"/>
    </row>
    <row r="69" spans="1:5">
      <c r="A69" s="61"/>
      <c r="D69" s="60"/>
      <c r="E69" s="58"/>
    </row>
    <row r="70" spans="1:5">
      <c r="A70" s="61"/>
      <c r="D70" s="60"/>
      <c r="E70" s="58"/>
    </row>
    <row r="71" spans="1:5">
      <c r="A71" s="61"/>
      <c r="D71" s="60"/>
      <c r="E71" s="58"/>
    </row>
    <row r="72" spans="1:5">
      <c r="A72" s="61"/>
      <c r="D72" s="60"/>
      <c r="E72" s="58"/>
    </row>
    <row r="73" spans="1:5">
      <c r="A73" s="61"/>
      <c r="D73" s="60"/>
      <c r="E73" s="58"/>
    </row>
    <row r="74" spans="1:5">
      <c r="A74" s="61"/>
      <c r="D74" s="60"/>
      <c r="E74" s="58"/>
    </row>
    <row r="75" spans="1:5">
      <c r="A75" s="61"/>
      <c r="D75" s="59"/>
      <c r="E75" s="58"/>
    </row>
    <row r="76" spans="1:5">
      <c r="A76" s="61"/>
      <c r="D76" s="60"/>
      <c r="E76" s="58"/>
    </row>
    <row r="77" spans="1:5">
      <c r="A77" s="61"/>
      <c r="D77" s="60"/>
      <c r="E77" s="58"/>
    </row>
    <row r="78" spans="1:5">
      <c r="A78" s="61"/>
      <c r="D78" s="60"/>
      <c r="E78" s="58"/>
    </row>
    <row r="79" spans="1:5">
      <c r="A79" s="61"/>
      <c r="D79" s="60"/>
      <c r="E79" s="58"/>
    </row>
    <row r="80" spans="1:5">
      <c r="A80" s="61"/>
      <c r="D80" s="60"/>
      <c r="E80" s="58"/>
    </row>
    <row r="81" spans="1:5">
      <c r="A81" s="61"/>
      <c r="B81" s="58"/>
      <c r="C81" s="58"/>
      <c r="D81" s="60"/>
      <c r="E81" s="58"/>
    </row>
    <row r="82" spans="1:5">
      <c r="A82" s="61"/>
      <c r="D82" s="60"/>
      <c r="E82" s="58"/>
    </row>
    <row r="83" spans="1:5">
      <c r="A83" s="61"/>
      <c r="D83" s="60"/>
      <c r="E83" s="58"/>
    </row>
    <row r="84" spans="1:5">
      <c r="A84" s="61"/>
      <c r="D84" s="60"/>
      <c r="E84" s="58"/>
    </row>
    <row r="85" spans="1:5">
      <c r="A85" s="61"/>
      <c r="D85" s="60"/>
      <c r="E85" s="58"/>
    </row>
    <row r="86" spans="1:5">
      <c r="A86" s="61"/>
      <c r="D86" s="60"/>
      <c r="E86" s="58"/>
    </row>
    <row r="87" spans="1:5">
      <c r="A87" s="61"/>
      <c r="D87" s="60"/>
      <c r="E87" s="58"/>
    </row>
    <row r="88" spans="1:5">
      <c r="A88" s="61"/>
      <c r="D88" s="60"/>
      <c r="E88" s="58"/>
    </row>
    <row r="89" spans="1:5">
      <c r="A89" s="61"/>
      <c r="D89" s="60"/>
      <c r="E89" s="58"/>
    </row>
    <row r="90" spans="1:5">
      <c r="A90" s="61"/>
      <c r="D90" s="60"/>
      <c r="E90" s="58"/>
    </row>
    <row r="91" spans="1:5">
      <c r="A91" s="61"/>
      <c r="D91" s="60"/>
      <c r="E91" s="58"/>
    </row>
    <row r="92" spans="1:5">
      <c r="A92" s="61"/>
      <c r="D92" s="60"/>
      <c r="E92" s="58"/>
    </row>
    <row r="93" spans="1:5">
      <c r="A93" s="61"/>
      <c r="D93" s="60"/>
      <c r="E93" s="58"/>
    </row>
    <row r="94" spans="1:5">
      <c r="A94" s="61"/>
      <c r="D94" s="60"/>
      <c r="E94" s="58"/>
    </row>
    <row r="95" spans="1:5">
      <c r="A95" s="61"/>
      <c r="D95" s="60"/>
      <c r="E95" s="58"/>
    </row>
    <row r="96" spans="1:5">
      <c r="A96" s="61"/>
      <c r="D96" s="60"/>
      <c r="E96" s="58"/>
    </row>
    <row r="97" spans="1:5">
      <c r="A97" s="61"/>
      <c r="D97" s="60"/>
      <c r="E97" s="58"/>
    </row>
    <row r="98" spans="1:5">
      <c r="A98" s="61"/>
      <c r="D98" s="60"/>
      <c r="E98" s="58"/>
    </row>
    <row r="99" spans="1:5">
      <c r="A99" s="61"/>
      <c r="D99" s="60"/>
      <c r="E99" s="58"/>
    </row>
    <row r="100" spans="1:5">
      <c r="A100" s="61"/>
      <c r="D100" s="60"/>
      <c r="E100" s="58"/>
    </row>
    <row r="101" spans="1:5">
      <c r="A101" s="61"/>
      <c r="D101" s="60"/>
      <c r="E101" s="58"/>
    </row>
    <row r="102" spans="1:5">
      <c r="A102" s="61"/>
      <c r="D102" s="60"/>
      <c r="E102" s="58"/>
    </row>
    <row r="103" spans="1:5">
      <c r="A103" s="61"/>
      <c r="D103" s="60"/>
      <c r="E103" s="58"/>
    </row>
    <row r="104" spans="1:5">
      <c r="A104" s="61"/>
      <c r="D104" s="60"/>
      <c r="E104" s="58"/>
    </row>
    <row r="105" spans="1:5">
      <c r="A105" s="61"/>
      <c r="D105" s="60"/>
      <c r="E105" s="58"/>
    </row>
    <row r="106" spans="1:5">
      <c r="A106" s="61"/>
      <c r="D106" s="60"/>
      <c r="E106" s="58"/>
    </row>
    <row r="107" spans="1:5">
      <c r="A107" s="61"/>
      <c r="D107" s="60"/>
      <c r="E107" s="58"/>
    </row>
    <row r="108" spans="1:5">
      <c r="A108" s="61"/>
      <c r="D108" s="60"/>
      <c r="E108" s="58"/>
    </row>
    <row r="109" spans="1:5">
      <c r="A109" s="61"/>
      <c r="D109" s="60"/>
      <c r="E109" s="58"/>
    </row>
    <row r="110" spans="1:5">
      <c r="A110" s="61"/>
      <c r="D110" s="60"/>
      <c r="E110" s="58"/>
    </row>
    <row r="111" spans="1:5">
      <c r="A111" s="61"/>
      <c r="D111" s="60"/>
      <c r="E111" s="58"/>
    </row>
    <row r="112" spans="1:5">
      <c r="A112" s="61"/>
      <c r="D112" s="60"/>
      <c r="E112" s="58"/>
    </row>
    <row r="113" spans="1:5">
      <c r="A113" s="61"/>
      <c r="D113" s="60"/>
      <c r="E113" s="58"/>
    </row>
    <row r="114" spans="1:5">
      <c r="A114" s="61"/>
      <c r="D114" s="60"/>
      <c r="E114" s="58"/>
    </row>
    <row r="115" spans="1:5">
      <c r="A115" s="61"/>
      <c r="D115" s="60"/>
      <c r="E115" s="58"/>
    </row>
    <row r="116" spans="1:5">
      <c r="A116" s="61"/>
      <c r="D116" s="60"/>
      <c r="E116" s="58"/>
    </row>
    <row r="117" spans="1:5">
      <c r="A117" s="61"/>
      <c r="D117" s="60"/>
      <c r="E117" s="58"/>
    </row>
    <row r="118" spans="1:5">
      <c r="A118" s="61"/>
      <c r="D118" s="60"/>
      <c r="E118" s="58"/>
    </row>
    <row r="119" spans="1:5">
      <c r="A119" s="61"/>
      <c r="D119" s="60"/>
      <c r="E119" s="58"/>
    </row>
    <row r="120" spans="1:5">
      <c r="A120" s="61"/>
      <c r="D120" s="60"/>
      <c r="E120" s="58"/>
    </row>
    <row r="121" spans="1:5">
      <c r="A121" s="61"/>
      <c r="D121" s="60"/>
      <c r="E121" s="58"/>
    </row>
    <row r="122" spans="1:5">
      <c r="A122" s="61"/>
      <c r="D122" s="60"/>
      <c r="E122" s="58"/>
    </row>
    <row r="123" spans="1:5">
      <c r="A123" s="61"/>
      <c r="D123" s="60"/>
      <c r="E123" s="58"/>
    </row>
    <row r="124" spans="1:5">
      <c r="A124" s="61"/>
      <c r="D124" s="60"/>
      <c r="E124" s="58"/>
    </row>
    <row r="125" spans="1:5">
      <c r="A125" s="61"/>
      <c r="D125" s="60"/>
      <c r="E125" s="58"/>
    </row>
    <row r="126" spans="1:5">
      <c r="A126" s="61"/>
      <c r="D126" s="60"/>
      <c r="E126" s="58"/>
    </row>
    <row r="127" spans="1:5">
      <c r="A127" s="61"/>
      <c r="D127" s="60"/>
      <c r="E127" s="58"/>
    </row>
    <row r="128" spans="1:5">
      <c r="A128" s="61"/>
      <c r="D128" s="60"/>
      <c r="E128" s="58"/>
    </row>
    <row r="129" spans="1:5">
      <c r="A129" s="61"/>
      <c r="D129" s="60"/>
      <c r="E129" s="58"/>
    </row>
    <row r="130" spans="1:5">
      <c r="A130" s="61"/>
      <c r="D130" s="60"/>
      <c r="E130" s="58"/>
    </row>
    <row r="131" spans="1:5">
      <c r="A131" s="61"/>
      <c r="D131" s="60"/>
      <c r="E131" s="58"/>
    </row>
    <row r="132" spans="1:5">
      <c r="A132" s="61"/>
      <c r="D132" s="60"/>
      <c r="E132" s="58"/>
    </row>
    <row r="133" spans="1:5">
      <c r="A133" s="61"/>
      <c r="D133" s="60"/>
      <c r="E133" s="58"/>
    </row>
    <row r="134" spans="1:5">
      <c r="A134" s="61"/>
      <c r="D134" s="60"/>
      <c r="E134" s="58"/>
    </row>
    <row r="135" spans="1:5">
      <c r="A135" s="61"/>
      <c r="D135" s="60"/>
      <c r="E135" s="58"/>
    </row>
    <row r="136" spans="1:5">
      <c r="A136" s="61"/>
      <c r="D136" s="60"/>
      <c r="E136" s="58"/>
    </row>
    <row r="137" spans="1:5">
      <c r="A137" s="61"/>
      <c r="D137" s="60"/>
      <c r="E137" s="58"/>
    </row>
    <row r="138" spans="1:5">
      <c r="A138" s="61"/>
      <c r="D138" s="60"/>
      <c r="E138" s="58"/>
    </row>
    <row r="139" spans="1:5">
      <c r="A139" s="61"/>
      <c r="D139" s="60"/>
      <c r="E139" s="58"/>
    </row>
    <row r="140" spans="1:5">
      <c r="A140" s="61"/>
      <c r="B140" s="61"/>
      <c r="D140" s="60"/>
      <c r="E140" s="58"/>
    </row>
    <row r="141" spans="1:5">
      <c r="A141" s="61"/>
      <c r="B141" s="61"/>
      <c r="D141" s="60"/>
      <c r="E141" s="58"/>
    </row>
    <row r="142" spans="1:5">
      <c r="A142" s="61"/>
      <c r="B142" s="61"/>
      <c r="D142" s="60"/>
      <c r="E142" s="58"/>
    </row>
    <row r="143" spans="1:5">
      <c r="A143" s="61"/>
      <c r="B143" s="61"/>
      <c r="D143" s="60"/>
      <c r="E143" s="58"/>
    </row>
    <row r="144" spans="1:5">
      <c r="A144" s="61"/>
      <c r="B144" s="61"/>
      <c r="D144" s="60"/>
      <c r="E144" s="58"/>
    </row>
    <row r="145" spans="1:5">
      <c r="A145" s="61"/>
      <c r="B145" s="61"/>
      <c r="D145" s="60"/>
      <c r="E145" s="58"/>
    </row>
    <row r="146" spans="1:5">
      <c r="A146" s="61"/>
      <c r="B146" s="61"/>
      <c r="C146" s="58"/>
      <c r="D146" s="59"/>
      <c r="E146" s="58"/>
    </row>
    <row r="147" spans="1:5">
      <c r="A147" s="61"/>
      <c r="B147" s="61"/>
      <c r="C147" s="58"/>
      <c r="D147" s="59"/>
      <c r="E147" s="58"/>
    </row>
    <row r="148" spans="1:5">
      <c r="A148" s="61"/>
      <c r="B148" s="61"/>
      <c r="D148" s="60"/>
      <c r="E148" s="58"/>
    </row>
    <row r="149" spans="1:5">
      <c r="A149" s="61"/>
      <c r="B149" s="61"/>
      <c r="C149" s="58"/>
      <c r="D149" s="60"/>
      <c r="E149" s="58"/>
    </row>
    <row r="150" spans="1:5">
      <c r="A150" s="61"/>
      <c r="B150" s="61"/>
      <c r="E150" s="58"/>
    </row>
    <row r="151" spans="1:5">
      <c r="A151" s="61"/>
      <c r="B151" s="61"/>
      <c r="E151" s="58"/>
    </row>
    <row r="152" spans="1:5">
      <c r="A152" s="61"/>
      <c r="B152" s="61"/>
      <c r="E152" s="58"/>
    </row>
    <row r="153" spans="1:5">
      <c r="A153" s="61"/>
      <c r="B153" s="61"/>
      <c r="E153" s="58"/>
    </row>
    <row r="154" spans="1:5">
      <c r="A154" s="61"/>
      <c r="B154" s="61"/>
      <c r="E154" s="58"/>
    </row>
    <row r="155" spans="1:5">
      <c r="A155" s="61"/>
      <c r="B155" s="61"/>
      <c r="E155" s="58"/>
    </row>
    <row r="156" spans="1:5">
      <c r="A156" s="61"/>
      <c r="B156" s="61"/>
      <c r="E156" s="58"/>
    </row>
    <row r="157" spans="1:5">
      <c r="A157" s="61"/>
      <c r="B157" s="61"/>
      <c r="E157" s="58"/>
    </row>
    <row r="158" spans="1:5">
      <c r="A158" s="61"/>
      <c r="B158" s="61"/>
      <c r="E158" s="58"/>
    </row>
    <row r="159" spans="1:5">
      <c r="A159" s="61"/>
      <c r="B159" s="61"/>
      <c r="E159" s="58"/>
    </row>
    <row r="160" spans="1:5">
      <c r="A160" s="61"/>
      <c r="B160" s="61"/>
      <c r="E160" s="58"/>
    </row>
    <row r="161" spans="1:5">
      <c r="A161" s="61"/>
      <c r="B161" s="61"/>
      <c r="E161" s="58"/>
    </row>
    <row r="162" spans="1:5">
      <c r="A162" s="61"/>
      <c r="B162" s="61"/>
      <c r="E162" s="58"/>
    </row>
    <row r="163" spans="1:5">
      <c r="A163" s="61"/>
      <c r="B163" s="61"/>
      <c r="E163" s="58"/>
    </row>
    <row r="164" spans="1:5">
      <c r="A164" s="61"/>
      <c r="B164" s="61"/>
      <c r="E164" s="58"/>
    </row>
    <row r="165" spans="1:5">
      <c r="A165" s="61"/>
      <c r="B165" s="61"/>
      <c r="E165" s="58"/>
    </row>
    <row r="166" spans="1:5">
      <c r="A166" s="61"/>
      <c r="B166" s="61"/>
      <c r="E166" s="58"/>
    </row>
    <row r="167" spans="1:5">
      <c r="A167" s="61"/>
      <c r="B167" s="61"/>
      <c r="E167" s="58"/>
    </row>
    <row r="168" spans="1:5">
      <c r="A168" s="61"/>
      <c r="B168" s="61"/>
      <c r="E168" s="58"/>
    </row>
    <row r="169" spans="1:5">
      <c r="A169" s="61"/>
      <c r="B169" s="61"/>
      <c r="E169" s="58"/>
    </row>
    <row r="170" spans="1:5">
      <c r="A170" s="61"/>
      <c r="B170" s="61"/>
      <c r="E170" s="58"/>
    </row>
    <row r="171" spans="1:5">
      <c r="A171" s="61"/>
      <c r="B171" s="61"/>
      <c r="E171" s="58"/>
    </row>
    <row r="172" spans="1:5">
      <c r="A172" s="61"/>
      <c r="B172" s="61"/>
      <c r="E172" s="58"/>
    </row>
    <row r="173" spans="1:5">
      <c r="A173" s="61"/>
      <c r="B173" s="61"/>
      <c r="E173" s="58"/>
    </row>
    <row r="174" spans="1:5">
      <c r="A174" s="61"/>
      <c r="B174" s="61"/>
      <c r="E174" s="58"/>
    </row>
    <row r="175" spans="1:5">
      <c r="A175" s="61"/>
      <c r="B175" s="61"/>
      <c r="E175" s="58"/>
    </row>
    <row r="176" spans="1:5">
      <c r="A176" s="61"/>
      <c r="B176" s="61"/>
      <c r="E176" s="58"/>
    </row>
    <row r="177" spans="1:5">
      <c r="A177" s="61"/>
      <c r="B177" s="61"/>
      <c r="E177" s="58"/>
    </row>
    <row r="178" spans="1:5">
      <c r="A178" s="61"/>
      <c r="B178" s="61"/>
      <c r="E178" s="58"/>
    </row>
    <row r="179" spans="1:5">
      <c r="A179" s="61"/>
      <c r="B179" s="61"/>
      <c r="E179" s="58"/>
    </row>
    <row r="180" spans="1:5">
      <c r="A180" s="61"/>
      <c r="B180" s="61"/>
      <c r="E180" s="58"/>
    </row>
    <row r="181" spans="1:5">
      <c r="A181" s="61"/>
      <c r="B181" s="61"/>
      <c r="E181" s="58"/>
    </row>
    <row r="182" spans="1:5">
      <c r="A182" s="61"/>
      <c r="B182" s="61"/>
      <c r="E182" s="58"/>
    </row>
    <row r="183" spans="1:5">
      <c r="A183" s="61"/>
      <c r="B183" s="61"/>
      <c r="E183" s="58"/>
    </row>
    <row r="184" spans="1:5">
      <c r="A184" s="61"/>
      <c r="B184" s="61"/>
      <c r="E184" s="58"/>
    </row>
    <row r="185" spans="1:5">
      <c r="A185" s="61"/>
      <c r="B185" s="61"/>
      <c r="E185" s="58"/>
    </row>
    <row r="186" spans="1:5">
      <c r="A186" s="61"/>
      <c r="B186" s="61"/>
      <c r="E186" s="58"/>
    </row>
    <row r="187" spans="1:5">
      <c r="A187" s="61"/>
      <c r="B187" s="61"/>
      <c r="E187" s="58"/>
    </row>
    <row r="188" spans="1:5">
      <c r="A188" s="61"/>
      <c r="B188" s="61"/>
      <c r="E188" s="58"/>
    </row>
    <row r="189" spans="1:5">
      <c r="A189" s="61"/>
      <c r="B189" s="61"/>
      <c r="E189" s="58"/>
    </row>
    <row r="190" spans="1:5">
      <c r="A190" s="61"/>
      <c r="B190" s="61"/>
      <c r="E190" s="58"/>
    </row>
    <row r="191" spans="1:5">
      <c r="A191" s="61"/>
      <c r="B191" s="61"/>
      <c r="E191" s="58"/>
    </row>
    <row r="192" spans="1:5">
      <c r="A192" s="61"/>
      <c r="B192" s="61"/>
      <c r="E192" s="58"/>
    </row>
    <row r="193" spans="1:5">
      <c r="A193" s="61"/>
      <c r="B193" s="61"/>
      <c r="E193" s="58"/>
    </row>
    <row r="194" spans="1:5">
      <c r="A194" s="61"/>
      <c r="B194" s="61"/>
      <c r="E194" s="58"/>
    </row>
    <row r="195" spans="1:5">
      <c r="A195" s="61"/>
      <c r="B195" s="61"/>
      <c r="E195" s="58"/>
    </row>
    <row r="196" spans="1:5">
      <c r="A196" s="61"/>
      <c r="B196" s="61"/>
      <c r="E196" s="58"/>
    </row>
    <row r="197" spans="1:5">
      <c r="A197" s="61"/>
      <c r="B197" s="61"/>
      <c r="E197" s="58"/>
    </row>
    <row r="198" spans="1:5">
      <c r="A198" s="61"/>
      <c r="B198" s="61"/>
      <c r="E198" s="58"/>
    </row>
    <row r="199" spans="1:5">
      <c r="A199" s="61"/>
      <c r="B199" s="61"/>
      <c r="E199" s="58"/>
    </row>
    <row r="200" spans="1:5">
      <c r="A200" s="61"/>
      <c r="B200" s="61"/>
      <c r="E200" s="58"/>
    </row>
    <row r="201" spans="1:5">
      <c r="A201" s="61"/>
      <c r="B201" s="61"/>
      <c r="E201" s="58"/>
    </row>
    <row r="202" spans="1:5">
      <c r="A202" s="61"/>
      <c r="B202" s="61"/>
      <c r="E202" s="58"/>
    </row>
    <row r="203" spans="1:5">
      <c r="A203" s="61"/>
      <c r="B203" s="61"/>
      <c r="E203" s="58"/>
    </row>
    <row r="204" spans="1:5">
      <c r="A204" s="61"/>
      <c r="B204" s="61"/>
      <c r="E204" s="58"/>
    </row>
    <row r="205" spans="1:5">
      <c r="A205" s="61"/>
      <c r="B205" s="61"/>
      <c r="E205" s="58"/>
    </row>
    <row r="206" spans="1:5">
      <c r="A206" s="61"/>
      <c r="B206" s="61"/>
      <c r="E206" s="58"/>
    </row>
    <row r="207" spans="1:5">
      <c r="A207" s="61"/>
      <c r="B207" s="61"/>
      <c r="E207" s="58"/>
    </row>
    <row r="208" spans="1:5">
      <c r="A208" s="61"/>
      <c r="B208" s="61"/>
      <c r="E208" s="58"/>
    </row>
    <row r="209" spans="1:5">
      <c r="A209" s="61"/>
      <c r="B209" s="61"/>
      <c r="E209" s="58"/>
    </row>
    <row r="210" spans="1:5">
      <c r="A210" s="61"/>
      <c r="B210" s="61"/>
      <c r="E210" s="58"/>
    </row>
    <row r="211" spans="1:5">
      <c r="A211" s="61"/>
      <c r="B211" s="61"/>
      <c r="E211" s="58"/>
    </row>
    <row r="212" spans="1:5">
      <c r="A212" s="61"/>
      <c r="B212" s="61"/>
      <c r="E212" s="58"/>
    </row>
    <row r="213" spans="1:5">
      <c r="A213" s="61"/>
      <c r="B213" s="61"/>
      <c r="E213" s="58"/>
    </row>
    <row r="214" spans="1:5">
      <c r="A214" s="61"/>
      <c r="B214" s="61"/>
      <c r="E214" s="58"/>
    </row>
    <row r="215" spans="1:5">
      <c r="A215" s="61"/>
      <c r="B215" s="61"/>
      <c r="E215" s="58"/>
    </row>
    <row r="216" spans="1:5">
      <c r="A216" s="61"/>
      <c r="B216" s="61"/>
      <c r="E216" s="58"/>
    </row>
    <row r="217" spans="1:5">
      <c r="A217" s="61"/>
      <c r="B217" s="61"/>
      <c r="E217" s="58"/>
    </row>
    <row r="218" spans="1:5">
      <c r="A218" s="61"/>
      <c r="B218" s="61"/>
      <c r="E218" s="58"/>
    </row>
    <row r="219" spans="1:5">
      <c r="A219" s="61"/>
      <c r="B219" s="61"/>
      <c r="E219" s="58"/>
    </row>
    <row r="220" spans="1:5">
      <c r="A220" s="61"/>
      <c r="B220" s="61"/>
      <c r="E220" s="58"/>
    </row>
    <row r="221" spans="1:5">
      <c r="A221" s="61"/>
      <c r="B221" s="61"/>
      <c r="E221" s="58"/>
    </row>
    <row r="222" spans="1:5">
      <c r="A222" s="61"/>
      <c r="B222" s="61"/>
      <c r="E222" s="58"/>
    </row>
    <row r="223" spans="1:5">
      <c r="A223" s="61"/>
      <c r="B223" s="61"/>
      <c r="E223" s="58"/>
    </row>
    <row r="224" spans="1:5">
      <c r="A224" s="61"/>
      <c r="B224" s="61"/>
      <c r="E224" s="58"/>
    </row>
    <row r="225" spans="1:5">
      <c r="A225" s="61"/>
      <c r="B225" s="61"/>
      <c r="E225" s="58"/>
    </row>
    <row r="226" spans="1:5">
      <c r="A226" s="61"/>
      <c r="B226" s="61"/>
      <c r="E226" s="58"/>
    </row>
    <row r="227" spans="1:5">
      <c r="A227" s="61"/>
      <c r="B227" s="61"/>
      <c r="E227" s="58"/>
    </row>
    <row r="228" spans="1:5">
      <c r="A228" s="61"/>
      <c r="B228" s="61"/>
      <c r="E228" s="58"/>
    </row>
    <row r="229" spans="1:5">
      <c r="A229" s="61"/>
      <c r="B229" s="61"/>
      <c r="E229" s="58"/>
    </row>
    <row r="230" spans="1:5">
      <c r="A230" s="61"/>
      <c r="B230" s="61"/>
      <c r="E230" s="58"/>
    </row>
    <row r="231" spans="1:5">
      <c r="A231" s="61"/>
      <c r="B231" s="61"/>
      <c r="E231" s="58"/>
    </row>
    <row r="232" spans="1:5">
      <c r="A232" s="61"/>
      <c r="B232" s="61"/>
      <c r="E232" s="58"/>
    </row>
    <row r="233" spans="1:5">
      <c r="A233" s="61"/>
      <c r="B233" s="61"/>
      <c r="E233" s="58"/>
    </row>
    <row r="234" spans="1:5">
      <c r="A234" s="61"/>
      <c r="B234" s="61"/>
      <c r="E234" s="58"/>
    </row>
    <row r="235" spans="1:5">
      <c r="A235" s="61"/>
      <c r="B235" s="61"/>
      <c r="E235" s="58"/>
    </row>
    <row r="236" spans="1:5">
      <c r="A236" s="61"/>
      <c r="B236" s="61"/>
      <c r="E236" s="58"/>
    </row>
    <row r="237" spans="1:5">
      <c r="A237" s="61"/>
      <c r="B237" s="61"/>
      <c r="E237" s="58"/>
    </row>
    <row r="238" spans="1:5">
      <c r="A238" s="61"/>
      <c r="B238" s="61"/>
      <c r="E238" s="58"/>
    </row>
    <row r="239" spans="1:5">
      <c r="A239" s="61"/>
      <c r="B239" s="61"/>
      <c r="E239" s="58"/>
    </row>
    <row r="240" spans="1:5">
      <c r="A240" s="61"/>
      <c r="B240" s="61"/>
      <c r="E240" s="58"/>
    </row>
    <row r="241" spans="1:5">
      <c r="A241" s="61"/>
      <c r="B241" s="61"/>
      <c r="E241" s="58"/>
    </row>
    <row r="242" spans="1:5">
      <c r="A242" s="61"/>
      <c r="B242" s="61"/>
      <c r="E242" s="58"/>
    </row>
    <row r="243" spans="1:5">
      <c r="A243" s="61"/>
      <c r="B243" s="61"/>
      <c r="E243" s="58"/>
    </row>
    <row r="244" spans="1:5">
      <c r="A244" s="61"/>
      <c r="B244" s="61"/>
      <c r="E244" s="58"/>
    </row>
    <row r="245" spans="1:5">
      <c r="A245" s="61"/>
      <c r="B245" s="61"/>
      <c r="E245" s="58"/>
    </row>
    <row r="246" spans="1:5">
      <c r="A246" s="61"/>
      <c r="B246" s="61"/>
      <c r="E246" s="58"/>
    </row>
    <row r="247" spans="1:5">
      <c r="A247" s="61"/>
      <c r="B247" s="61"/>
      <c r="E247" s="58"/>
    </row>
    <row r="248" spans="1:5">
      <c r="A248" s="61"/>
      <c r="B248" s="61"/>
      <c r="E248" s="58"/>
    </row>
    <row r="249" spans="1:5">
      <c r="A249" s="61"/>
      <c r="B249" s="61"/>
      <c r="E249" s="58"/>
    </row>
    <row r="250" spans="1:5">
      <c r="A250" s="61"/>
      <c r="B250" s="61"/>
      <c r="E250" s="58"/>
    </row>
    <row r="251" spans="1:5">
      <c r="A251" s="61"/>
      <c r="B251" s="61"/>
      <c r="E251" s="58"/>
    </row>
    <row r="252" spans="1:5">
      <c r="A252" s="61"/>
      <c r="B252" s="61"/>
      <c r="E252" s="58"/>
    </row>
    <row r="253" spans="1:5">
      <c r="A253" s="61"/>
      <c r="B253" s="61"/>
      <c r="E253" s="58"/>
    </row>
    <row r="254" spans="1:5">
      <c r="A254" s="61"/>
      <c r="B254" s="61"/>
      <c r="E254" s="58"/>
    </row>
    <row r="255" spans="1:5">
      <c r="A255" s="61"/>
      <c r="B255" s="61"/>
      <c r="E255" s="58"/>
    </row>
    <row r="256" spans="1:5">
      <c r="A256" s="61"/>
      <c r="B256" s="61"/>
      <c r="E256" s="58"/>
    </row>
    <row r="257" spans="1:5">
      <c r="A257" s="61"/>
      <c r="B257" s="61"/>
      <c r="E257" s="58"/>
    </row>
  </sheetData>
  <phoneticPr fontId="0" type="noConversion"/>
  <pageMargins left="0.78740157480314965" right="0.78740157480314965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"/>
  <sheetViews>
    <sheetView zoomScale="85" workbookViewId="0">
      <pane ySplit="1" topLeftCell="A2" activePane="bottomLeft" state="frozen"/>
      <selection activeCell="F2" sqref="F2"/>
      <selection pane="bottomLeft" activeCell="D32" sqref="D32"/>
    </sheetView>
  </sheetViews>
  <sheetFormatPr defaultRowHeight="12.75"/>
  <cols>
    <col min="1" max="1" width="27.42578125" style="3" bestFit="1" customWidth="1"/>
    <col min="2" max="2" width="4.5703125" style="3" bestFit="1" customWidth="1"/>
    <col min="3" max="3" width="15.140625" style="3" bestFit="1" customWidth="1"/>
    <col min="4" max="4" width="13.140625" style="3" bestFit="1" customWidth="1"/>
    <col min="5" max="5" width="4.5703125" style="3" bestFit="1" customWidth="1"/>
    <col min="6" max="6" width="16" style="3" bestFit="1" customWidth="1"/>
    <col min="7" max="7" width="11.5703125" style="3" bestFit="1" customWidth="1"/>
    <col min="8" max="12" width="5.28515625" style="3" customWidth="1"/>
    <col min="13" max="14" width="4.28515625" style="3" customWidth="1"/>
    <col min="15" max="15" width="4.5703125" style="3" bestFit="1" customWidth="1"/>
    <col min="16" max="16" width="5.5703125" style="3" customWidth="1"/>
    <col min="17" max="17" width="15" style="3" bestFit="1" customWidth="1"/>
    <col min="18" max="18" width="18.85546875" style="3" bestFit="1" customWidth="1"/>
    <col min="19" max="19" width="3.5703125" style="3" customWidth="1"/>
    <col min="20" max="24" width="3" style="3" customWidth="1"/>
    <col min="25" max="16384" width="9.140625" style="3"/>
  </cols>
  <sheetData>
    <row r="1" spans="1:24" ht="14.25" thickTop="1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18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" t="s">
        <v>10</v>
      </c>
      <c r="N1" s="2" t="s">
        <v>11</v>
      </c>
      <c r="O1" s="2" t="s">
        <v>12</v>
      </c>
    </row>
    <row r="2" spans="1:24" ht="13.5" thickTop="1">
      <c r="A2" s="3" t="e">
        <f>CONCATENATE("Kvalifikace ",#REF!," - 1.kolo")</f>
        <v>#REF!</v>
      </c>
      <c r="B2" s="3">
        <f>'P-1 32'!B4</f>
        <v>0</v>
      </c>
      <c r="C2" s="3" t="str">
        <f>IF($B2=0,"bye",VLOOKUP($B2,'nejml.žákyně seznam'!$A$2:$D$269,2))</f>
        <v>bye</v>
      </c>
      <c r="D2" s="3" t="str">
        <f>IF($B2=0,"",VLOOKUP($B2,'nejml.žákyně seznam'!$A$2:$E$269,4))</f>
        <v/>
      </c>
      <c r="E2" s="3">
        <f>'P-1 32'!$B$6</f>
        <v>0</v>
      </c>
      <c r="F2" s="3" t="str">
        <f>IF($E2=0,"bye",VLOOKUP($E2,'nejml.žákyně seznam'!$A$2:$D$269,2))</f>
        <v>bye</v>
      </c>
      <c r="G2" s="3" t="str">
        <f>IF($E2=0,"",VLOOKUP($E2,'nejml.žákyně seznam'!$A$2:$E$269,4))</f>
        <v/>
      </c>
      <c r="H2" s="71"/>
      <c r="I2" s="72"/>
      <c r="J2" s="72"/>
      <c r="K2" s="72"/>
      <c r="L2" s="73"/>
      <c r="M2" s="3">
        <f t="shared" ref="M2:M17" si="0">COUNTIF(T2:X2,"&gt;0")</f>
        <v>0</v>
      </c>
      <c r="N2" s="3">
        <f t="shared" ref="N2:N17" si="1">COUNTIF(T2:X2,"&lt;0")</f>
        <v>0</v>
      </c>
      <c r="O2" s="3">
        <f t="shared" ref="O2:O17" si="2">IF(M2=N2,0,IF(M2&gt;N2,B2,E2))</f>
        <v>0</v>
      </c>
      <c r="P2" s="3" t="str">
        <f>IF($O2=0,"",VLOOKUP($O2,'nejml.žákyně seznam'!$A$2:$D$269,2))</f>
        <v/>
      </c>
      <c r="Q2" s="3" t="str">
        <f t="shared" ref="Q2:Q17" si="3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/>
      </c>
      <c r="R2" s="3" t="str">
        <f t="shared" ref="R2:R17" si="4">IF(SUM(M2:N2)=0,"",Q2)</f>
        <v/>
      </c>
      <c r="S2" s="30"/>
      <c r="T2" s="30">
        <f t="shared" ref="T2:T17" si="5">IF(H2="",0,IF(MID(H2,1,1)="-",-1,1))</f>
        <v>0</v>
      </c>
      <c r="U2" s="30">
        <f t="shared" ref="U2:U17" si="6">IF(I2="",0,IF(MID(I2,1,1)="-",-1,1))</f>
        <v>0</v>
      </c>
      <c r="V2" s="30">
        <f t="shared" ref="V2:V17" si="7">IF(J2="",0,IF(MID(J2,1,1)="-",-1,1))</f>
        <v>0</v>
      </c>
      <c r="W2" s="30">
        <f t="shared" ref="W2:W17" si="8">IF(K2="",0,IF(MID(K2,1,1)="-",-1,1))</f>
        <v>0</v>
      </c>
      <c r="X2" s="30">
        <f t="shared" ref="X2:X17" si="9">IF(L2="",0,IF(MID(L2,1,1)="-",-1,1))</f>
        <v>0</v>
      </c>
    </row>
    <row r="3" spans="1:24">
      <c r="A3" s="3" t="e">
        <f>CONCATENATE("Kvalifikace ",#REF!," - 1.kolo")</f>
        <v>#REF!</v>
      </c>
      <c r="B3" s="3">
        <f>'P-1 32'!B8</f>
        <v>0</v>
      </c>
      <c r="C3" s="3" t="str">
        <f>IF($B3=0,"bye",VLOOKUP($B3,'nejml.žákyně seznam'!$A$2:$D$269,2))</f>
        <v>bye</v>
      </c>
      <c r="D3" s="3" t="str">
        <f>IF($B3=0,"",VLOOKUP($B3,'nejml.žákyně seznam'!$A$2:$E$269,4))</f>
        <v/>
      </c>
      <c r="E3" s="3">
        <f>'P-1 32'!$B$10</f>
        <v>0</v>
      </c>
      <c r="F3" s="3" t="str">
        <f>IF($E3=0,"bye",VLOOKUP($E3,'nejml.žákyně seznam'!$A$2:$D$269,2))</f>
        <v>bye</v>
      </c>
      <c r="G3" s="3" t="str">
        <f>IF($E3=0,"",VLOOKUP($E3,'nejml.žákyně seznam'!$A$2:$E$269,4))</f>
        <v/>
      </c>
      <c r="H3" s="74"/>
      <c r="I3" s="75"/>
      <c r="J3" s="75"/>
      <c r="K3" s="75"/>
      <c r="L3" s="76"/>
      <c r="M3" s="3">
        <f t="shared" si="0"/>
        <v>0</v>
      </c>
      <c r="N3" s="3">
        <f t="shared" si="1"/>
        <v>0</v>
      </c>
      <c r="O3" s="3">
        <f t="shared" si="2"/>
        <v>0</v>
      </c>
      <c r="P3" s="3" t="str">
        <f>IF($O3=0,"",VLOOKUP($O3,'nejml.žákyně seznam'!$A$2:$D$269,2))</f>
        <v/>
      </c>
      <c r="Q3" s="3" t="str">
        <f t="shared" si="3"/>
        <v/>
      </c>
      <c r="R3" s="3" t="str">
        <f t="shared" si="4"/>
        <v/>
      </c>
      <c r="T3" s="30">
        <f t="shared" si="5"/>
        <v>0</v>
      </c>
      <c r="U3" s="30">
        <f t="shared" si="6"/>
        <v>0</v>
      </c>
      <c r="V3" s="30">
        <f t="shared" si="7"/>
        <v>0</v>
      </c>
      <c r="W3" s="30">
        <f t="shared" si="8"/>
        <v>0</v>
      </c>
      <c r="X3" s="30">
        <f t="shared" si="9"/>
        <v>0</v>
      </c>
    </row>
    <row r="4" spans="1:24">
      <c r="A4" s="3" t="e">
        <f>CONCATENATE("Kvalifikace ",#REF!," - 1.kolo")</f>
        <v>#REF!</v>
      </c>
      <c r="B4" s="3">
        <f>'P-1 32'!B12</f>
        <v>0</v>
      </c>
      <c r="C4" s="3" t="str">
        <f>IF($B4=0,"bye",VLOOKUP($B4,'nejml.žákyně seznam'!$A$2:$D$269,2))</f>
        <v>bye</v>
      </c>
      <c r="D4" s="3" t="str">
        <f>IF($B4=0,"",VLOOKUP($B4,'nejml.žákyně seznam'!$A$2:$E$269,4))</f>
        <v/>
      </c>
      <c r="E4" s="3">
        <f>'P-1 32'!$B$14</f>
        <v>0</v>
      </c>
      <c r="F4" s="3" t="str">
        <f>IF($E4=0,"bye",VLOOKUP($E4,'nejml.žákyně seznam'!$A$2:$D$269,2))</f>
        <v>bye</v>
      </c>
      <c r="G4" s="3" t="str">
        <f>IF($E4=0,"",VLOOKUP($E4,'nejml.žákyně seznam'!$A$2:$E$269,4))</f>
        <v/>
      </c>
      <c r="H4" s="74"/>
      <c r="I4" s="75"/>
      <c r="J4" s="75"/>
      <c r="K4" s="75"/>
      <c r="L4" s="76"/>
      <c r="M4" s="3">
        <f t="shared" si="0"/>
        <v>0</v>
      </c>
      <c r="N4" s="3">
        <f t="shared" si="1"/>
        <v>0</v>
      </c>
      <c r="O4" s="3">
        <f t="shared" si="2"/>
        <v>0</v>
      </c>
      <c r="P4" s="3" t="str">
        <f>IF($O4=0,"",VLOOKUP($O4,'nejml.žákyně seznam'!$A$2:$D$269,2))</f>
        <v/>
      </c>
      <c r="Q4" s="3" t="str">
        <f t="shared" si="3"/>
        <v/>
      </c>
      <c r="R4" s="3" t="str">
        <f t="shared" si="4"/>
        <v/>
      </c>
      <c r="T4" s="30">
        <f t="shared" si="5"/>
        <v>0</v>
      </c>
      <c r="U4" s="30">
        <f t="shared" si="6"/>
        <v>0</v>
      </c>
      <c r="V4" s="30">
        <f t="shared" si="7"/>
        <v>0</v>
      </c>
      <c r="W4" s="30">
        <f t="shared" si="8"/>
        <v>0</v>
      </c>
      <c r="X4" s="30">
        <f t="shared" si="9"/>
        <v>0</v>
      </c>
    </row>
    <row r="5" spans="1:24">
      <c r="A5" s="3" t="e">
        <f>CONCATENATE("Kvalifikace ",#REF!," - 1.kolo")</f>
        <v>#REF!</v>
      </c>
      <c r="B5" s="3">
        <f>'P-1 32'!B16</f>
        <v>0</v>
      </c>
      <c r="C5" s="3" t="str">
        <f>IF($B5=0,"bye",VLOOKUP($B5,'nejml.žákyně seznam'!$A$2:$D$269,2))</f>
        <v>bye</v>
      </c>
      <c r="D5" s="3" t="str">
        <f>IF($B5=0,"",VLOOKUP($B5,'nejml.žákyně seznam'!$A$2:$E$269,4))</f>
        <v/>
      </c>
      <c r="E5" s="3">
        <f>'P-1 32'!$B$18</f>
        <v>0</v>
      </c>
      <c r="F5" s="3" t="str">
        <f>IF($E5=0,"bye",VLOOKUP($E5,'nejml.žákyně seznam'!$A$2:$D$269,2))</f>
        <v>bye</v>
      </c>
      <c r="G5" s="3" t="str">
        <f>IF($E5=0,"",VLOOKUP($E5,'nejml.žákyně seznam'!$A$2:$E$269,4))</f>
        <v/>
      </c>
      <c r="H5" s="74"/>
      <c r="I5" s="75"/>
      <c r="J5" s="75"/>
      <c r="K5" s="75"/>
      <c r="L5" s="76"/>
      <c r="M5" s="3">
        <f t="shared" si="0"/>
        <v>0</v>
      </c>
      <c r="N5" s="3">
        <f t="shared" si="1"/>
        <v>0</v>
      </c>
      <c r="O5" s="3">
        <f t="shared" si="2"/>
        <v>0</v>
      </c>
      <c r="P5" s="3" t="str">
        <f>IF($O5=0,"",VLOOKUP($O5,'nejml.žákyně seznam'!$A$2:$D$269,2))</f>
        <v/>
      </c>
      <c r="Q5" s="3" t="str">
        <f t="shared" si="3"/>
        <v/>
      </c>
      <c r="R5" s="3" t="str">
        <f t="shared" si="4"/>
        <v/>
      </c>
      <c r="T5" s="30">
        <f t="shared" si="5"/>
        <v>0</v>
      </c>
      <c r="U5" s="30">
        <f t="shared" si="6"/>
        <v>0</v>
      </c>
      <c r="V5" s="30">
        <f t="shared" si="7"/>
        <v>0</v>
      </c>
      <c r="W5" s="30">
        <f t="shared" si="8"/>
        <v>0</v>
      </c>
      <c r="X5" s="30">
        <f t="shared" si="9"/>
        <v>0</v>
      </c>
    </row>
    <row r="6" spans="1:24">
      <c r="A6" s="3" t="e">
        <f>CONCATENATE("Kvalifikace ",#REF!," - 1.kolo")</f>
        <v>#REF!</v>
      </c>
      <c r="B6" s="3">
        <f>'P-1 32'!B20</f>
        <v>0</v>
      </c>
      <c r="C6" s="3" t="str">
        <f>IF($B6=0,"bye",VLOOKUP($B6,'nejml.žákyně seznam'!$A$2:$D$269,2))</f>
        <v>bye</v>
      </c>
      <c r="D6" s="3" t="str">
        <f>IF($B6=0,"",VLOOKUP($B6,'nejml.žákyně seznam'!$A$2:$E$269,4))</f>
        <v/>
      </c>
      <c r="E6" s="3">
        <f>'P-1 32'!$B$22</f>
        <v>0</v>
      </c>
      <c r="F6" s="3" t="str">
        <f>IF($E6=0,"bye",VLOOKUP($E6,'nejml.žákyně seznam'!$A$2:$D$269,2))</f>
        <v>bye</v>
      </c>
      <c r="G6" s="3" t="str">
        <f>IF($E6=0,"",VLOOKUP($E6,'nejml.žákyně seznam'!$A$2:$E$269,4))</f>
        <v/>
      </c>
      <c r="H6" s="74"/>
      <c r="I6" s="75"/>
      <c r="J6" s="75"/>
      <c r="K6" s="75"/>
      <c r="L6" s="76"/>
      <c r="M6" s="3">
        <f t="shared" si="0"/>
        <v>0</v>
      </c>
      <c r="N6" s="3">
        <f t="shared" si="1"/>
        <v>0</v>
      </c>
      <c r="O6" s="3">
        <f t="shared" si="2"/>
        <v>0</v>
      </c>
      <c r="P6" s="3" t="str">
        <f>IF($O6=0,"",VLOOKUP($O6,'nejml.žákyně seznam'!$A$2:$D$269,2))</f>
        <v/>
      </c>
      <c r="Q6" s="3" t="str">
        <f t="shared" si="3"/>
        <v/>
      </c>
      <c r="R6" s="3" t="str">
        <f t="shared" si="4"/>
        <v/>
      </c>
      <c r="T6" s="30">
        <f t="shared" si="5"/>
        <v>0</v>
      </c>
      <c r="U6" s="30">
        <f t="shared" si="6"/>
        <v>0</v>
      </c>
      <c r="V6" s="30">
        <f t="shared" si="7"/>
        <v>0</v>
      </c>
      <c r="W6" s="30">
        <f t="shared" si="8"/>
        <v>0</v>
      </c>
      <c r="X6" s="30">
        <f t="shared" si="9"/>
        <v>0</v>
      </c>
    </row>
    <row r="7" spans="1:24">
      <c r="A7" s="3" t="e">
        <f>CONCATENATE("Kvalifikace ",#REF!," - 1.kolo")</f>
        <v>#REF!</v>
      </c>
      <c r="B7" s="3">
        <f>'P-1 32'!B24</f>
        <v>0</v>
      </c>
      <c r="C7" s="3" t="str">
        <f>IF($B7=0,"bye",VLOOKUP($B7,'nejml.žákyně seznam'!$A$2:$D$269,2))</f>
        <v>bye</v>
      </c>
      <c r="D7" s="3" t="str">
        <f>IF($B7=0,"",VLOOKUP($B7,'nejml.žákyně seznam'!$A$2:$E$269,4))</f>
        <v/>
      </c>
      <c r="E7" s="3">
        <f>'P-1 32'!$B$26</f>
        <v>0</v>
      </c>
      <c r="F7" s="3" t="str">
        <f>IF($E7=0,"bye",VLOOKUP($E7,'nejml.žákyně seznam'!$A$2:$D$269,2))</f>
        <v>bye</v>
      </c>
      <c r="G7" s="3" t="str">
        <f>IF($E7=0,"",VLOOKUP($E7,'nejml.žákyně seznam'!$A$2:$E$269,4))</f>
        <v/>
      </c>
      <c r="H7" s="74"/>
      <c r="I7" s="75"/>
      <c r="J7" s="75"/>
      <c r="K7" s="75"/>
      <c r="L7" s="76"/>
      <c r="M7" s="3">
        <f t="shared" si="0"/>
        <v>0</v>
      </c>
      <c r="N7" s="3">
        <f t="shared" si="1"/>
        <v>0</v>
      </c>
      <c r="O7" s="3">
        <f t="shared" si="2"/>
        <v>0</v>
      </c>
      <c r="P7" s="3" t="str">
        <f>IF($O7=0,"",VLOOKUP($O7,'nejml.žákyně seznam'!$A$2:$D$269,2))</f>
        <v/>
      </c>
      <c r="Q7" s="3" t="str">
        <f t="shared" si="3"/>
        <v/>
      </c>
      <c r="R7" s="3" t="str">
        <f t="shared" si="4"/>
        <v/>
      </c>
      <c r="T7" s="30">
        <f t="shared" si="5"/>
        <v>0</v>
      </c>
      <c r="U7" s="30">
        <f t="shared" si="6"/>
        <v>0</v>
      </c>
      <c r="V7" s="30">
        <f t="shared" si="7"/>
        <v>0</v>
      </c>
      <c r="W7" s="30">
        <f t="shared" si="8"/>
        <v>0</v>
      </c>
      <c r="X7" s="30">
        <f t="shared" si="9"/>
        <v>0</v>
      </c>
    </row>
    <row r="8" spans="1:24">
      <c r="A8" s="3" t="e">
        <f>CONCATENATE("Kvalifikace ",#REF!," - 1.kolo")</f>
        <v>#REF!</v>
      </c>
      <c r="B8" s="3">
        <f>'P-1 32'!B28</f>
        <v>0</v>
      </c>
      <c r="C8" s="3" t="str">
        <f>IF($B8=0,"bye",VLOOKUP($B8,'nejml.žákyně seznam'!$A$2:$D$269,2))</f>
        <v>bye</v>
      </c>
      <c r="D8" s="3" t="str">
        <f>IF($B8=0,"",VLOOKUP($B8,'nejml.žákyně seznam'!$A$2:$E$269,4))</f>
        <v/>
      </c>
      <c r="E8" s="3">
        <f>'P-1 32'!$B$30</f>
        <v>0</v>
      </c>
      <c r="F8" s="3" t="str">
        <f>IF($E8=0,"bye",VLOOKUP($E8,'nejml.žákyně seznam'!$A$2:$D$269,2))</f>
        <v>bye</v>
      </c>
      <c r="G8" s="3" t="str">
        <f>IF($E8=0,"",VLOOKUP($E8,'nejml.žákyně seznam'!$A$2:$E$269,4))</f>
        <v/>
      </c>
      <c r="H8" s="74"/>
      <c r="I8" s="75"/>
      <c r="J8" s="75"/>
      <c r="K8" s="75"/>
      <c r="L8" s="76"/>
      <c r="M8" s="3">
        <f t="shared" si="0"/>
        <v>0</v>
      </c>
      <c r="N8" s="3">
        <f t="shared" si="1"/>
        <v>0</v>
      </c>
      <c r="O8" s="3">
        <f t="shared" si="2"/>
        <v>0</v>
      </c>
      <c r="P8" s="3" t="str">
        <f>IF($O8=0,"",VLOOKUP($O8,'nejml.žákyně seznam'!$A$2:$D$269,2))</f>
        <v/>
      </c>
      <c r="Q8" s="3" t="str">
        <f t="shared" si="3"/>
        <v/>
      </c>
      <c r="R8" s="3" t="str">
        <f t="shared" si="4"/>
        <v/>
      </c>
      <c r="T8" s="30">
        <f t="shared" si="5"/>
        <v>0</v>
      </c>
      <c r="U8" s="30">
        <f t="shared" si="6"/>
        <v>0</v>
      </c>
      <c r="V8" s="30">
        <f t="shared" si="7"/>
        <v>0</v>
      </c>
      <c r="W8" s="30">
        <f t="shared" si="8"/>
        <v>0</v>
      </c>
      <c r="X8" s="30">
        <f t="shared" si="9"/>
        <v>0</v>
      </c>
    </row>
    <row r="9" spans="1:24">
      <c r="A9" s="3" t="e">
        <f>CONCATENATE("Kvalifikace ",#REF!," - 1.kolo")</f>
        <v>#REF!</v>
      </c>
      <c r="B9" s="3">
        <f>'P-1 32'!B32</f>
        <v>0</v>
      </c>
      <c r="C9" s="3" t="str">
        <f>IF($B9=0,"bye",VLOOKUP($B9,'nejml.žákyně seznam'!$A$2:$D$269,2))</f>
        <v>bye</v>
      </c>
      <c r="D9" s="3" t="str">
        <f>IF($B9=0,"",VLOOKUP($B9,'nejml.žákyně seznam'!$A$2:$E$269,4))</f>
        <v/>
      </c>
      <c r="E9" s="3">
        <f>'P-1 32'!$B$34</f>
        <v>0</v>
      </c>
      <c r="F9" s="3" t="str">
        <f>IF($E9=0,"bye",VLOOKUP($E9,'nejml.žákyně seznam'!$A$2:$D$269,2))</f>
        <v>bye</v>
      </c>
      <c r="G9" s="3" t="str">
        <f>IF($E9=0,"",VLOOKUP($E9,'nejml.žákyně seznam'!$A$2:$E$269,4))</f>
        <v/>
      </c>
      <c r="H9" s="74"/>
      <c r="I9" s="75"/>
      <c r="J9" s="75"/>
      <c r="K9" s="75"/>
      <c r="L9" s="76"/>
      <c r="M9" s="3">
        <f t="shared" si="0"/>
        <v>0</v>
      </c>
      <c r="N9" s="3">
        <f t="shared" si="1"/>
        <v>0</v>
      </c>
      <c r="O9" s="3">
        <f t="shared" si="2"/>
        <v>0</v>
      </c>
      <c r="P9" s="3" t="str">
        <f>IF($O9=0,"",VLOOKUP($O9,'nejml.žákyně seznam'!$A$2:$D$269,2))</f>
        <v/>
      </c>
      <c r="Q9" s="3" t="str">
        <f t="shared" si="3"/>
        <v/>
      </c>
      <c r="R9" s="3" t="str">
        <f t="shared" si="4"/>
        <v/>
      </c>
      <c r="T9" s="30">
        <f t="shared" si="5"/>
        <v>0</v>
      </c>
      <c r="U9" s="30">
        <f t="shared" si="6"/>
        <v>0</v>
      </c>
      <c r="V9" s="30">
        <f t="shared" si="7"/>
        <v>0</v>
      </c>
      <c r="W9" s="30">
        <f t="shared" si="8"/>
        <v>0</v>
      </c>
      <c r="X9" s="30">
        <f t="shared" si="9"/>
        <v>0</v>
      </c>
    </row>
    <row r="10" spans="1:24">
      <c r="A10" s="3" t="e">
        <f>CONCATENATE("Kvalifikace ",#REF!," - 1.kolo")</f>
        <v>#REF!</v>
      </c>
      <c r="B10" s="3">
        <f>'P-1 32'!B36</f>
        <v>0</v>
      </c>
      <c r="C10" s="3" t="str">
        <f>IF($B10=0,"bye",VLOOKUP($B10,'nejml.žákyně seznam'!$A$2:$D$269,2))</f>
        <v>bye</v>
      </c>
      <c r="D10" s="3" t="str">
        <f>IF($B10=0,"",VLOOKUP($B10,'nejml.žákyně seznam'!$A$2:$E$269,4))</f>
        <v/>
      </c>
      <c r="E10" s="3">
        <f>'P-1 32'!$B$38</f>
        <v>0</v>
      </c>
      <c r="F10" s="3" t="str">
        <f>IF($E10=0,"bye",VLOOKUP($E10,'nejml.žákyně seznam'!$A$2:$D$269,2))</f>
        <v>bye</v>
      </c>
      <c r="G10" s="3" t="str">
        <f>IF($E10=0,"",VLOOKUP($E10,'nejml.žákyně seznam'!$A$2:$E$269,4))</f>
        <v/>
      </c>
      <c r="H10" s="74"/>
      <c r="I10" s="75"/>
      <c r="J10" s="75"/>
      <c r="K10" s="75"/>
      <c r="L10" s="76"/>
      <c r="M10" s="3">
        <f t="shared" si="0"/>
        <v>0</v>
      </c>
      <c r="N10" s="3">
        <f t="shared" si="1"/>
        <v>0</v>
      </c>
      <c r="O10" s="3">
        <f t="shared" si="2"/>
        <v>0</v>
      </c>
      <c r="P10" s="3" t="str">
        <f>IF($O10=0,"",VLOOKUP($O10,'nejml.žákyně seznam'!$A$2:$D$269,2))</f>
        <v/>
      </c>
      <c r="Q10" s="3" t="str">
        <f t="shared" si="3"/>
        <v/>
      </c>
      <c r="R10" s="3" t="str">
        <f t="shared" si="4"/>
        <v/>
      </c>
      <c r="T10" s="30">
        <f t="shared" si="5"/>
        <v>0</v>
      </c>
      <c r="U10" s="30">
        <f t="shared" si="6"/>
        <v>0</v>
      </c>
      <c r="V10" s="30">
        <f t="shared" si="7"/>
        <v>0</v>
      </c>
      <c r="W10" s="30">
        <f t="shared" si="8"/>
        <v>0</v>
      </c>
      <c r="X10" s="30">
        <f t="shared" si="9"/>
        <v>0</v>
      </c>
    </row>
    <row r="11" spans="1:24">
      <c r="A11" s="3" t="e">
        <f>CONCATENATE("Kvalifikace ",#REF!," - 1.kolo")</f>
        <v>#REF!</v>
      </c>
      <c r="B11" s="3">
        <f>'P-1 32'!B40</f>
        <v>0</v>
      </c>
      <c r="C11" s="3" t="str">
        <f>IF($B11=0,"bye",VLOOKUP($B11,'nejml.žákyně seznam'!$A$2:$D$269,2))</f>
        <v>bye</v>
      </c>
      <c r="D11" s="3" t="str">
        <f>IF($B11=0,"",VLOOKUP($B11,'nejml.žákyně seznam'!$A$2:$E$269,4))</f>
        <v/>
      </c>
      <c r="E11" s="3">
        <f>'P-1 32'!$B$42</f>
        <v>0</v>
      </c>
      <c r="F11" s="3" t="str">
        <f>IF($E11=0,"bye",VLOOKUP($E11,'nejml.žákyně seznam'!$A$2:$D$269,2))</f>
        <v>bye</v>
      </c>
      <c r="G11" s="3" t="str">
        <f>IF($E11=0,"",VLOOKUP($E11,'nejml.žákyně seznam'!$A$2:$E$269,4))</f>
        <v/>
      </c>
      <c r="H11" s="74"/>
      <c r="I11" s="75"/>
      <c r="J11" s="75"/>
      <c r="K11" s="75"/>
      <c r="L11" s="76"/>
      <c r="M11" s="3">
        <f t="shared" si="0"/>
        <v>0</v>
      </c>
      <c r="N11" s="3">
        <f t="shared" si="1"/>
        <v>0</v>
      </c>
      <c r="O11" s="3">
        <f t="shared" si="2"/>
        <v>0</v>
      </c>
      <c r="P11" s="3" t="str">
        <f>IF($O11=0,"",VLOOKUP($O11,'nejml.žákyně seznam'!$A$2:$D$269,2))</f>
        <v/>
      </c>
      <c r="Q11" s="3" t="str">
        <f t="shared" si="3"/>
        <v/>
      </c>
      <c r="R11" s="3" t="str">
        <f t="shared" si="4"/>
        <v/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0">
        <f t="shared" si="8"/>
        <v>0</v>
      </c>
      <c r="X11" s="30">
        <f t="shared" si="9"/>
        <v>0</v>
      </c>
    </row>
    <row r="12" spans="1:24">
      <c r="A12" s="3" t="e">
        <f>CONCATENATE("Kvalifikace ",#REF!," - 1.kolo")</f>
        <v>#REF!</v>
      </c>
      <c r="B12" s="3">
        <f>'P-1 32'!B44</f>
        <v>0</v>
      </c>
      <c r="C12" s="3" t="str">
        <f>IF($B12=0,"bye",VLOOKUP($B12,'nejml.žákyně seznam'!$A$2:$D$269,2))</f>
        <v>bye</v>
      </c>
      <c r="D12" s="3" t="str">
        <f>IF($B12=0,"",VLOOKUP($B12,'nejml.žákyně seznam'!$A$2:$E$269,4))</f>
        <v/>
      </c>
      <c r="E12" s="3">
        <f>'P-1 32'!$B$46</f>
        <v>0</v>
      </c>
      <c r="F12" s="3" t="str">
        <f>IF($E12=0,"bye",VLOOKUP($E12,'nejml.žákyně seznam'!$A$2:$D$269,2))</f>
        <v>bye</v>
      </c>
      <c r="G12" s="3" t="str">
        <f>IF($E12=0,"",VLOOKUP($E12,'nejml.žákyně seznam'!$A$2:$E$269,4))</f>
        <v/>
      </c>
      <c r="H12" s="74"/>
      <c r="I12" s="75"/>
      <c r="J12" s="75"/>
      <c r="K12" s="75"/>
      <c r="L12" s="76"/>
      <c r="M12" s="3">
        <f t="shared" si="0"/>
        <v>0</v>
      </c>
      <c r="N12" s="3">
        <f t="shared" si="1"/>
        <v>0</v>
      </c>
      <c r="O12" s="3">
        <f t="shared" si="2"/>
        <v>0</v>
      </c>
      <c r="P12" s="3" t="str">
        <f>IF($O12=0,"",VLOOKUP($O12,'nejml.žákyně seznam'!$A$2:$D$269,2))</f>
        <v/>
      </c>
      <c r="Q12" s="3" t="str">
        <f t="shared" si="3"/>
        <v/>
      </c>
      <c r="R12" s="3" t="str">
        <f t="shared" si="4"/>
        <v/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0">
        <f t="shared" si="8"/>
        <v>0</v>
      </c>
      <c r="X12" s="30">
        <f t="shared" si="9"/>
        <v>0</v>
      </c>
    </row>
    <row r="13" spans="1:24">
      <c r="A13" s="3" t="e">
        <f>CONCATENATE("Kvalifikace ",#REF!," - 1.kolo")</f>
        <v>#REF!</v>
      </c>
      <c r="B13" s="3">
        <f>'P-1 32'!B48</f>
        <v>0</v>
      </c>
      <c r="C13" s="3" t="str">
        <f>IF($B13=0,"bye",VLOOKUP($B13,'nejml.žákyně seznam'!$A$2:$D$269,2))</f>
        <v>bye</v>
      </c>
      <c r="D13" s="3" t="str">
        <f>IF($B13=0,"",VLOOKUP($B13,'nejml.žákyně seznam'!$A$2:$E$269,4))</f>
        <v/>
      </c>
      <c r="E13" s="3">
        <f>'P-1 32'!$B$50</f>
        <v>0</v>
      </c>
      <c r="F13" s="3" t="str">
        <f>IF($E13=0,"bye",VLOOKUP($E13,'nejml.žákyně seznam'!$A$2:$D$269,2))</f>
        <v>bye</v>
      </c>
      <c r="G13" s="3" t="str">
        <f>IF($E13=0,"",VLOOKUP($E13,'nejml.žákyně seznam'!$A$2:$E$269,4))</f>
        <v/>
      </c>
      <c r="H13" s="74"/>
      <c r="I13" s="75"/>
      <c r="J13" s="75"/>
      <c r="K13" s="75"/>
      <c r="L13" s="76"/>
      <c r="M13" s="3">
        <f t="shared" si="0"/>
        <v>0</v>
      </c>
      <c r="N13" s="3">
        <f t="shared" si="1"/>
        <v>0</v>
      </c>
      <c r="O13" s="3">
        <f t="shared" si="2"/>
        <v>0</v>
      </c>
      <c r="P13" s="3" t="str">
        <f>IF($O13=0,"",VLOOKUP($O13,'nejml.žákyně seznam'!$A$2:$D$269,2))</f>
        <v/>
      </c>
      <c r="Q13" s="3" t="str">
        <f t="shared" si="3"/>
        <v/>
      </c>
      <c r="R13" s="3" t="str">
        <f t="shared" si="4"/>
        <v/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0">
        <f t="shared" si="8"/>
        <v>0</v>
      </c>
      <c r="X13" s="30">
        <f t="shared" si="9"/>
        <v>0</v>
      </c>
    </row>
    <row r="14" spans="1:24">
      <c r="A14" s="3" t="e">
        <f>CONCATENATE("Kvalifikace ",#REF!," - 1.kolo")</f>
        <v>#REF!</v>
      </c>
      <c r="B14" s="3">
        <f>'P-1 32'!B52</f>
        <v>0</v>
      </c>
      <c r="C14" s="3" t="str">
        <f>IF($B14=0,"bye",VLOOKUP($B14,'nejml.žákyně seznam'!$A$2:$D$269,2))</f>
        <v>bye</v>
      </c>
      <c r="D14" s="3" t="str">
        <f>IF($B14=0,"",VLOOKUP($B14,'nejml.žákyně seznam'!$A$2:$E$269,4))</f>
        <v/>
      </c>
      <c r="E14" s="3">
        <f>'P-1 32'!$B$54</f>
        <v>0</v>
      </c>
      <c r="F14" s="3" t="str">
        <f>IF($E14=0,"bye",VLOOKUP($E14,'nejml.žákyně seznam'!$A$2:$D$269,2))</f>
        <v>bye</v>
      </c>
      <c r="G14" s="3" t="str">
        <f>IF($E14=0,"",VLOOKUP($E14,'nejml.žákyně seznam'!$A$2:$E$269,4))</f>
        <v/>
      </c>
      <c r="H14" s="74"/>
      <c r="I14" s="75"/>
      <c r="J14" s="75"/>
      <c r="K14" s="75"/>
      <c r="L14" s="76"/>
      <c r="M14" s="3">
        <f t="shared" si="0"/>
        <v>0</v>
      </c>
      <c r="N14" s="3">
        <f t="shared" si="1"/>
        <v>0</v>
      </c>
      <c r="O14" s="3">
        <f t="shared" si="2"/>
        <v>0</v>
      </c>
      <c r="P14" s="3" t="str">
        <f>IF($O14=0,"",VLOOKUP($O14,'nejml.žákyně seznam'!$A$2:$D$269,2))</f>
        <v/>
      </c>
      <c r="Q14" s="3" t="str">
        <f t="shared" si="3"/>
        <v/>
      </c>
      <c r="R14" s="3" t="str">
        <f t="shared" si="4"/>
        <v/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0">
        <f t="shared" si="8"/>
        <v>0</v>
      </c>
      <c r="X14" s="30">
        <f t="shared" si="9"/>
        <v>0</v>
      </c>
    </row>
    <row r="15" spans="1:24">
      <c r="A15" s="3" t="e">
        <f>CONCATENATE("Kvalifikace ",#REF!," - 1.kolo")</f>
        <v>#REF!</v>
      </c>
      <c r="B15" s="3">
        <f>'P-1 32'!B56</f>
        <v>0</v>
      </c>
      <c r="C15" s="3" t="str">
        <f>IF($B15=0,"bye",VLOOKUP($B15,'nejml.žákyně seznam'!$A$2:$D$269,2))</f>
        <v>bye</v>
      </c>
      <c r="D15" s="3" t="str">
        <f>IF($B15=0,"",VLOOKUP($B15,'nejml.žákyně seznam'!$A$2:$E$269,4))</f>
        <v/>
      </c>
      <c r="E15" s="3">
        <f>'P-1 32'!$B$58</f>
        <v>0</v>
      </c>
      <c r="F15" s="3" t="str">
        <f>IF($E15=0,"bye",VLOOKUP($E15,'nejml.žákyně seznam'!$A$2:$D$269,2))</f>
        <v>bye</v>
      </c>
      <c r="G15" s="3" t="str">
        <f>IF($E15=0,"",VLOOKUP($E15,'nejml.žákyně seznam'!$A$2:$E$269,4))</f>
        <v/>
      </c>
      <c r="H15" s="74"/>
      <c r="I15" s="75"/>
      <c r="J15" s="75"/>
      <c r="K15" s="75"/>
      <c r="L15" s="76"/>
      <c r="M15" s="3">
        <f t="shared" si="0"/>
        <v>0</v>
      </c>
      <c r="N15" s="3">
        <f t="shared" si="1"/>
        <v>0</v>
      </c>
      <c r="O15" s="3">
        <f t="shared" si="2"/>
        <v>0</v>
      </c>
      <c r="P15" s="3" t="str">
        <f>IF($O15=0,"",VLOOKUP($O15,'nejml.žákyně seznam'!$A$2:$D$269,2))</f>
        <v/>
      </c>
      <c r="Q15" s="3" t="str">
        <f t="shared" si="3"/>
        <v/>
      </c>
      <c r="R15" s="3" t="str">
        <f t="shared" si="4"/>
        <v/>
      </c>
      <c r="T15" s="30">
        <f t="shared" si="5"/>
        <v>0</v>
      </c>
      <c r="U15" s="30">
        <f t="shared" si="6"/>
        <v>0</v>
      </c>
      <c r="V15" s="30">
        <f t="shared" si="7"/>
        <v>0</v>
      </c>
      <c r="W15" s="30">
        <f t="shared" si="8"/>
        <v>0</v>
      </c>
      <c r="X15" s="30">
        <f t="shared" si="9"/>
        <v>0</v>
      </c>
    </row>
    <row r="16" spans="1:24">
      <c r="A16" s="3" t="e">
        <f>CONCATENATE("Kvalifikace ",#REF!," - 1.kolo")</f>
        <v>#REF!</v>
      </c>
      <c r="B16" s="3">
        <f>'P-1 32'!B60</f>
        <v>0</v>
      </c>
      <c r="C16" s="3" t="str">
        <f>IF($B16=0,"bye",VLOOKUP($B16,'nejml.žákyně seznam'!$A$2:$D$269,2))</f>
        <v>bye</v>
      </c>
      <c r="D16" s="3" t="str">
        <f>IF($B16=0,"",VLOOKUP($B16,'nejml.žákyně seznam'!$A$2:$E$269,4))</f>
        <v/>
      </c>
      <c r="E16" s="3">
        <f>'P-1 32'!$B$62</f>
        <v>0</v>
      </c>
      <c r="F16" s="3" t="str">
        <f>IF($E16=0,"bye",VLOOKUP($E16,'nejml.žákyně seznam'!$A$2:$D$269,2))</f>
        <v>bye</v>
      </c>
      <c r="G16" s="3" t="str">
        <f>IF($E16=0,"",VLOOKUP($E16,'nejml.žákyně seznam'!$A$2:$E$269,4))</f>
        <v/>
      </c>
      <c r="H16" s="74"/>
      <c r="I16" s="75"/>
      <c r="J16" s="75"/>
      <c r="K16" s="75"/>
      <c r="L16" s="76"/>
      <c r="M16" s="3">
        <f t="shared" si="0"/>
        <v>0</v>
      </c>
      <c r="N16" s="3">
        <f t="shared" si="1"/>
        <v>0</v>
      </c>
      <c r="O16" s="3">
        <f t="shared" si="2"/>
        <v>0</v>
      </c>
      <c r="P16" s="3" t="str">
        <f>IF($O16=0,"",VLOOKUP($O16,'nejml.žákyně seznam'!$A$2:$D$269,2))</f>
        <v/>
      </c>
      <c r="Q16" s="3" t="str">
        <f t="shared" si="3"/>
        <v/>
      </c>
      <c r="R16" s="3" t="str">
        <f t="shared" si="4"/>
        <v/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0">
        <f t="shared" si="8"/>
        <v>0</v>
      </c>
      <c r="X16" s="30">
        <f t="shared" si="9"/>
        <v>0</v>
      </c>
    </row>
    <row r="17" spans="1:24">
      <c r="A17" s="3" t="e">
        <f>CONCATENATE("Kvalifikace ",#REF!," - 1.kolo")</f>
        <v>#REF!</v>
      </c>
      <c r="B17" s="3">
        <f>'P-1 32'!B64</f>
        <v>0</v>
      </c>
      <c r="C17" s="3" t="str">
        <f>IF($B17=0,"bye",VLOOKUP($B17,'nejml.žákyně seznam'!$A$2:$D$269,2))</f>
        <v>bye</v>
      </c>
      <c r="D17" s="3" t="str">
        <f>IF($B17=0,"",VLOOKUP($B17,'nejml.žákyně seznam'!$A$2:$E$269,4))</f>
        <v/>
      </c>
      <c r="E17" s="3">
        <f>'P-1 32'!$B$66</f>
        <v>0</v>
      </c>
      <c r="F17" s="3" t="str">
        <f>IF($E17=0,"bye",VLOOKUP($E17,'nejml.žákyně seznam'!$A$2:$D$269,2))</f>
        <v>bye</v>
      </c>
      <c r="G17" s="3" t="str">
        <f>IF($E17=0,"",VLOOKUP($E17,'nejml.žákyně seznam'!$A$2:$E$269,4))</f>
        <v/>
      </c>
      <c r="H17" s="74"/>
      <c r="I17" s="75"/>
      <c r="J17" s="75"/>
      <c r="K17" s="75"/>
      <c r="L17" s="76"/>
      <c r="M17" s="3">
        <f t="shared" si="0"/>
        <v>0</v>
      </c>
      <c r="N17" s="3">
        <f t="shared" si="1"/>
        <v>0</v>
      </c>
      <c r="O17" s="3">
        <f t="shared" si="2"/>
        <v>0</v>
      </c>
      <c r="P17" s="3" t="str">
        <f>IF($O17=0,"",VLOOKUP($O17,'nejml.žákyně seznam'!$A$2:$D$269,2))</f>
        <v/>
      </c>
      <c r="Q17" s="3" t="str">
        <f t="shared" si="3"/>
        <v/>
      </c>
      <c r="R17" s="3" t="str">
        <f t="shared" si="4"/>
        <v/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0">
        <f t="shared" si="8"/>
        <v>0</v>
      </c>
      <c r="X17" s="30">
        <f t="shared" si="9"/>
        <v>0</v>
      </c>
    </row>
    <row r="18" spans="1:24" ht="13.5" thickBot="1">
      <c r="H18" s="21"/>
      <c r="I18" s="21"/>
      <c r="J18" s="21"/>
      <c r="K18" s="21"/>
      <c r="L18" s="21"/>
    </row>
    <row r="19" spans="1:24" ht="13.5" thickTop="1">
      <c r="A19" s="3" t="e">
        <f>CONCATENATE("Kvalifikace ",#REF!," - 2.kolo")</f>
        <v>#REF!</v>
      </c>
      <c r="B19" s="3">
        <f>O2</f>
        <v>0</v>
      </c>
      <c r="C19" s="3" t="str">
        <f>IF($B19=0,"",VLOOKUP($B19,'nejml.žákyně seznam'!$A$2:$D$269,2))</f>
        <v/>
      </c>
      <c r="D19" s="3" t="str">
        <f>IF($B19=0,"",VLOOKUP($B19,'nejml.žákyně seznam'!$A$2:$E$269,4))</f>
        <v/>
      </c>
      <c r="E19" s="3">
        <f>O3</f>
        <v>0</v>
      </c>
      <c r="F19" s="3" t="str">
        <f>IF($E19=0,"",VLOOKUP($E19,'nejml.žákyně seznam'!$A$2:$D$269,2))</f>
        <v/>
      </c>
      <c r="G19" s="3" t="str">
        <f>IF($E19=0,"",VLOOKUP($E19,'nejml.žákyně seznam'!$A$2:$E$269,5))</f>
        <v/>
      </c>
      <c r="H19" s="71"/>
      <c r="I19" s="72"/>
      <c r="J19" s="72"/>
      <c r="K19" s="72"/>
      <c r="L19" s="73"/>
      <c r="M19" s="3">
        <f t="shared" ref="M19:M26" si="10">COUNTIF(T19:X19,"&gt;0")</f>
        <v>0</v>
      </c>
      <c r="N19" s="3">
        <f t="shared" ref="N19:N26" si="11">COUNTIF(T19:X19,"&lt;0")</f>
        <v>0</v>
      </c>
      <c r="O19" s="3">
        <f t="shared" ref="O19:O26" si="12">IF(M19=N19,0,IF(M19&gt;N19,B19,E19))</f>
        <v>0</v>
      </c>
      <c r="P19" s="3" t="str">
        <f>IF($O19=0,"",VLOOKUP($O19,'nejml.žákyně seznam'!$A$2:$D$269,2))</f>
        <v/>
      </c>
      <c r="Q19" s="3" t="str">
        <f t="shared" ref="Q19:Q26" si="13"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  <v/>
      </c>
      <c r="R19" s="3" t="str">
        <f t="shared" ref="R19:R26" si="14">IF(MAX(M19:N19)=3,Q19,"")</f>
        <v/>
      </c>
      <c r="T19" s="30">
        <f t="shared" ref="T19:T26" si="15">IF(H19="",0,IF(MID(H19,1,1)="-",-1,1))</f>
        <v>0</v>
      </c>
      <c r="U19" s="30">
        <f t="shared" ref="U19:U26" si="16">IF(I19="",0,IF(MID(I19,1,1)="-",-1,1))</f>
        <v>0</v>
      </c>
      <c r="V19" s="30">
        <f t="shared" ref="V19:V26" si="17">IF(J19="",0,IF(MID(J19,1,1)="-",-1,1))</f>
        <v>0</v>
      </c>
      <c r="W19" s="30">
        <f t="shared" ref="W19:W26" si="18">IF(K19="",0,IF(MID(K19,1,1)="-",-1,1))</f>
        <v>0</v>
      </c>
      <c r="X19" s="30">
        <f t="shared" ref="X19:X26" si="19">IF(L19="",0,IF(MID(L19,1,1)="-",-1,1))</f>
        <v>0</v>
      </c>
    </row>
    <row r="20" spans="1:24">
      <c r="A20" s="3" t="e">
        <f>CONCATENATE("Kvalifikace ",#REF!," - 2.kolo")</f>
        <v>#REF!</v>
      </c>
      <c r="B20" s="3">
        <f>O4</f>
        <v>0</v>
      </c>
      <c r="C20" s="3" t="str">
        <f>IF($B20=0,"",VLOOKUP($B20,'nejml.žákyně seznam'!$A$2:$D$269,2))</f>
        <v/>
      </c>
      <c r="D20" s="3" t="str">
        <f>IF($B20=0,"",VLOOKUP($B20,'nejml.žákyně seznam'!$A$2:$E$269,4))</f>
        <v/>
      </c>
      <c r="E20" s="3">
        <f>O5</f>
        <v>0</v>
      </c>
      <c r="F20" s="3" t="str">
        <f>IF($E20=0,"",VLOOKUP($E20,'nejml.žákyně seznam'!$A$2:$D$269,2))</f>
        <v/>
      </c>
      <c r="G20" s="3" t="str">
        <f>IF($E20=0,"",VLOOKUP($E20,'nejml.žákyně seznam'!$A$2:$E$269,5))</f>
        <v/>
      </c>
      <c r="H20" s="74"/>
      <c r="I20" s="75"/>
      <c r="J20" s="75"/>
      <c r="K20" s="75"/>
      <c r="L20" s="76"/>
      <c r="M20" s="3">
        <f t="shared" si="10"/>
        <v>0</v>
      </c>
      <c r="N20" s="3">
        <f t="shared" si="11"/>
        <v>0</v>
      </c>
      <c r="O20" s="3">
        <f t="shared" si="12"/>
        <v>0</v>
      </c>
      <c r="P20" s="3" t="str">
        <f>IF($O20=0,"",VLOOKUP($O20,'nejml.žákyně seznam'!$A$2:$D$269,2))</f>
        <v/>
      </c>
      <c r="Q20" s="3" t="str">
        <f t="shared" si="13"/>
        <v/>
      </c>
      <c r="R20" s="3" t="str">
        <f t="shared" si="14"/>
        <v/>
      </c>
      <c r="T20" s="30">
        <f t="shared" si="15"/>
        <v>0</v>
      </c>
      <c r="U20" s="30">
        <f t="shared" si="16"/>
        <v>0</v>
      </c>
      <c r="V20" s="30">
        <f t="shared" si="17"/>
        <v>0</v>
      </c>
      <c r="W20" s="30">
        <f t="shared" si="18"/>
        <v>0</v>
      </c>
      <c r="X20" s="30">
        <f t="shared" si="19"/>
        <v>0</v>
      </c>
    </row>
    <row r="21" spans="1:24">
      <c r="A21" s="3" t="e">
        <f>CONCATENATE("Kvalifikace ",#REF!," - 2.kolo")</f>
        <v>#REF!</v>
      </c>
      <c r="B21" s="3">
        <f>O6</f>
        <v>0</v>
      </c>
      <c r="C21" s="3" t="str">
        <f>IF($B21=0,"",VLOOKUP($B21,'nejml.žákyně seznam'!$A$2:$D$269,2))</f>
        <v/>
      </c>
      <c r="D21" s="3" t="str">
        <f>IF($B21=0,"",VLOOKUP($B21,'nejml.žákyně seznam'!$A$2:$E$269,4))</f>
        <v/>
      </c>
      <c r="E21" s="3">
        <f>O7</f>
        <v>0</v>
      </c>
      <c r="F21" s="3" t="str">
        <f>IF($E21=0,"",VLOOKUP($E21,'nejml.žákyně seznam'!$A$2:$D$269,2))</f>
        <v/>
      </c>
      <c r="G21" s="3" t="str">
        <f>IF($E21=0,"",VLOOKUP($E21,'nejml.žákyně seznam'!$A$2:$E$269,5))</f>
        <v/>
      </c>
      <c r="H21" s="74"/>
      <c r="I21" s="75"/>
      <c r="J21" s="75"/>
      <c r="K21" s="75"/>
      <c r="L21" s="76"/>
      <c r="M21" s="3">
        <f t="shared" si="10"/>
        <v>0</v>
      </c>
      <c r="N21" s="3">
        <f t="shared" si="11"/>
        <v>0</v>
      </c>
      <c r="O21" s="3">
        <f t="shared" si="12"/>
        <v>0</v>
      </c>
      <c r="P21" s="3" t="str">
        <f>IF($O21=0,"",VLOOKUP($O21,'nejml.žákyně seznam'!$A$2:$D$269,2))</f>
        <v/>
      </c>
      <c r="Q21" s="3" t="str">
        <f t="shared" si="13"/>
        <v/>
      </c>
      <c r="R21" s="3" t="str">
        <f t="shared" si="14"/>
        <v/>
      </c>
      <c r="T21" s="30">
        <f t="shared" si="15"/>
        <v>0</v>
      </c>
      <c r="U21" s="30">
        <f t="shared" si="16"/>
        <v>0</v>
      </c>
      <c r="V21" s="30">
        <f t="shared" si="17"/>
        <v>0</v>
      </c>
      <c r="W21" s="30">
        <f t="shared" si="18"/>
        <v>0</v>
      </c>
      <c r="X21" s="30">
        <f t="shared" si="19"/>
        <v>0</v>
      </c>
    </row>
    <row r="22" spans="1:24">
      <c r="A22" s="3" t="e">
        <f>CONCATENATE("Kvalifikace ",#REF!," - 2.kolo")</f>
        <v>#REF!</v>
      </c>
      <c r="B22" s="3">
        <f>O8</f>
        <v>0</v>
      </c>
      <c r="C22" s="3" t="str">
        <f>IF($B22=0,"",VLOOKUP($B22,'nejml.žákyně seznam'!$A$2:$D$269,2))</f>
        <v/>
      </c>
      <c r="D22" s="3" t="str">
        <f>IF($B22=0,"",VLOOKUP($B22,'nejml.žákyně seznam'!$A$2:$E$269,4))</f>
        <v/>
      </c>
      <c r="E22" s="3">
        <f>O9</f>
        <v>0</v>
      </c>
      <c r="F22" s="3" t="str">
        <f>IF($E22=0,"",VLOOKUP($E22,'nejml.žákyně seznam'!$A$2:$D$269,2))</f>
        <v/>
      </c>
      <c r="G22" s="3" t="str">
        <f>IF($E22=0,"",VLOOKUP($E22,'nejml.žákyně seznam'!$A$2:$E$269,5))</f>
        <v/>
      </c>
      <c r="H22" s="74"/>
      <c r="I22" s="75"/>
      <c r="J22" s="75"/>
      <c r="K22" s="75"/>
      <c r="L22" s="76"/>
      <c r="M22" s="3">
        <f t="shared" si="10"/>
        <v>0</v>
      </c>
      <c r="N22" s="3">
        <f t="shared" si="11"/>
        <v>0</v>
      </c>
      <c r="O22" s="3">
        <f t="shared" si="12"/>
        <v>0</v>
      </c>
      <c r="P22" s="3" t="str">
        <f>IF($O22=0,"",VLOOKUP($O22,'nejml.žákyně seznam'!$A$2:$D$269,2))</f>
        <v/>
      </c>
      <c r="Q22" s="3" t="str">
        <f t="shared" si="13"/>
        <v/>
      </c>
      <c r="R22" s="3" t="str">
        <f t="shared" si="14"/>
        <v/>
      </c>
      <c r="T22" s="30">
        <f t="shared" si="15"/>
        <v>0</v>
      </c>
      <c r="U22" s="30">
        <f t="shared" si="16"/>
        <v>0</v>
      </c>
      <c r="V22" s="30">
        <f t="shared" si="17"/>
        <v>0</v>
      </c>
      <c r="W22" s="30">
        <f t="shared" si="18"/>
        <v>0</v>
      </c>
      <c r="X22" s="30">
        <f t="shared" si="19"/>
        <v>0</v>
      </c>
    </row>
    <row r="23" spans="1:24">
      <c r="A23" s="3" t="e">
        <f>CONCATENATE("Kvalifikace ",#REF!," - 2.kolo")</f>
        <v>#REF!</v>
      </c>
      <c r="B23" s="3">
        <f>O10</f>
        <v>0</v>
      </c>
      <c r="C23" s="3" t="str">
        <f>IF($B23=0,"",VLOOKUP($B23,'nejml.žákyně seznam'!$A$2:$D$269,2))</f>
        <v/>
      </c>
      <c r="D23" s="3" t="str">
        <f>IF($B23=0,"",VLOOKUP($B23,'nejml.žákyně seznam'!$A$2:$E$269,4))</f>
        <v/>
      </c>
      <c r="E23" s="3">
        <f>O11</f>
        <v>0</v>
      </c>
      <c r="F23" s="3" t="str">
        <f>IF($E23=0,"",VLOOKUP($E23,'nejml.žákyně seznam'!$A$2:$D$269,2))</f>
        <v/>
      </c>
      <c r="G23" s="3" t="str">
        <f>IF($E23=0,"",VLOOKUP($E23,'nejml.žákyně seznam'!$A$2:$E$269,5))</f>
        <v/>
      </c>
      <c r="H23" s="74"/>
      <c r="I23" s="75"/>
      <c r="J23" s="75"/>
      <c r="K23" s="75"/>
      <c r="L23" s="76"/>
      <c r="M23" s="3">
        <f t="shared" si="10"/>
        <v>0</v>
      </c>
      <c r="N23" s="3">
        <f t="shared" si="11"/>
        <v>0</v>
      </c>
      <c r="O23" s="3">
        <f t="shared" si="12"/>
        <v>0</v>
      </c>
      <c r="P23" s="3" t="str">
        <f>IF($O23=0,"",VLOOKUP($O23,'nejml.žákyně seznam'!$A$2:$D$269,2))</f>
        <v/>
      </c>
      <c r="Q23" s="3" t="str">
        <f t="shared" si="13"/>
        <v/>
      </c>
      <c r="R23" s="3" t="str">
        <f t="shared" si="14"/>
        <v/>
      </c>
      <c r="T23" s="30">
        <f t="shared" si="15"/>
        <v>0</v>
      </c>
      <c r="U23" s="30">
        <f t="shared" si="16"/>
        <v>0</v>
      </c>
      <c r="V23" s="30">
        <f t="shared" si="17"/>
        <v>0</v>
      </c>
      <c r="W23" s="30">
        <f t="shared" si="18"/>
        <v>0</v>
      </c>
      <c r="X23" s="30">
        <f t="shared" si="19"/>
        <v>0</v>
      </c>
    </row>
    <row r="24" spans="1:24">
      <c r="A24" s="3" t="e">
        <f>CONCATENATE("Kvalifikace ",#REF!," - 2.kolo")</f>
        <v>#REF!</v>
      </c>
      <c r="B24" s="3">
        <f>O12</f>
        <v>0</v>
      </c>
      <c r="C24" s="3" t="str">
        <f>IF($B24=0,"",VLOOKUP($B24,'nejml.žákyně seznam'!$A$2:$D$269,2))</f>
        <v/>
      </c>
      <c r="D24" s="3" t="str">
        <f>IF($B24=0,"",VLOOKUP($B24,'nejml.žákyně seznam'!$A$2:$E$269,4))</f>
        <v/>
      </c>
      <c r="E24" s="3">
        <f>O13</f>
        <v>0</v>
      </c>
      <c r="F24" s="3" t="str">
        <f>IF($E24=0,"",VLOOKUP($E24,'nejml.žákyně seznam'!$A$2:$D$269,2))</f>
        <v/>
      </c>
      <c r="G24" s="3" t="str">
        <f>IF($E24=0,"",VLOOKUP($E24,'nejml.žákyně seznam'!$A$2:$E$269,5))</f>
        <v/>
      </c>
      <c r="H24" s="74"/>
      <c r="I24" s="75"/>
      <c r="J24" s="75"/>
      <c r="K24" s="75"/>
      <c r="L24" s="76"/>
      <c r="M24" s="3">
        <f t="shared" si="10"/>
        <v>0</v>
      </c>
      <c r="N24" s="3">
        <f t="shared" si="11"/>
        <v>0</v>
      </c>
      <c r="O24" s="3">
        <f t="shared" si="12"/>
        <v>0</v>
      </c>
      <c r="P24" s="3" t="str">
        <f>IF($O24=0,"",VLOOKUP($O24,'nejml.žákyně seznam'!$A$2:$D$269,2))</f>
        <v/>
      </c>
      <c r="Q24" s="3" t="str">
        <f t="shared" si="13"/>
        <v/>
      </c>
      <c r="R24" s="3" t="str">
        <f t="shared" si="14"/>
        <v/>
      </c>
      <c r="T24" s="30">
        <f t="shared" si="15"/>
        <v>0</v>
      </c>
      <c r="U24" s="30">
        <f t="shared" si="16"/>
        <v>0</v>
      </c>
      <c r="V24" s="30">
        <f t="shared" si="17"/>
        <v>0</v>
      </c>
      <c r="W24" s="30">
        <f t="shared" si="18"/>
        <v>0</v>
      </c>
      <c r="X24" s="30">
        <f t="shared" si="19"/>
        <v>0</v>
      </c>
    </row>
    <row r="25" spans="1:24">
      <c r="A25" s="3" t="e">
        <f>CONCATENATE("Kvalifikace ",#REF!," - 2.kolo")</f>
        <v>#REF!</v>
      </c>
      <c r="B25" s="3">
        <f>O14</f>
        <v>0</v>
      </c>
      <c r="C25" s="3" t="str">
        <f>IF($B25=0,"",VLOOKUP($B25,'nejml.žákyně seznam'!$A$2:$D$269,2))</f>
        <v/>
      </c>
      <c r="D25" s="3" t="str">
        <f>IF($B25=0,"",VLOOKUP($B25,'nejml.žákyně seznam'!$A$2:$E$269,4))</f>
        <v/>
      </c>
      <c r="E25" s="3">
        <f>O15</f>
        <v>0</v>
      </c>
      <c r="F25" s="3" t="str">
        <f>IF($E25=0,"",VLOOKUP($E25,'nejml.žákyně seznam'!$A$2:$D$269,2))</f>
        <v/>
      </c>
      <c r="G25" s="3" t="str">
        <f>IF($E25=0,"",VLOOKUP($E25,'nejml.žákyně seznam'!$A$2:$E$269,5))</f>
        <v/>
      </c>
      <c r="H25" s="74"/>
      <c r="I25" s="75"/>
      <c r="J25" s="75"/>
      <c r="K25" s="75"/>
      <c r="L25" s="76"/>
      <c r="M25" s="3">
        <f t="shared" si="10"/>
        <v>0</v>
      </c>
      <c r="N25" s="3">
        <f t="shared" si="11"/>
        <v>0</v>
      </c>
      <c r="O25" s="3">
        <f t="shared" si="12"/>
        <v>0</v>
      </c>
      <c r="P25" s="3" t="str">
        <f>IF($O25=0,"",VLOOKUP($O25,'nejml.žákyně seznam'!$A$2:$D$269,2))</f>
        <v/>
      </c>
      <c r="Q25" s="3" t="str">
        <f t="shared" si="13"/>
        <v/>
      </c>
      <c r="R25" s="3" t="str">
        <f t="shared" si="14"/>
        <v/>
      </c>
      <c r="T25" s="30">
        <f t="shared" si="15"/>
        <v>0</v>
      </c>
      <c r="U25" s="30">
        <f t="shared" si="16"/>
        <v>0</v>
      </c>
      <c r="V25" s="30">
        <f t="shared" si="17"/>
        <v>0</v>
      </c>
      <c r="W25" s="30">
        <f t="shared" si="18"/>
        <v>0</v>
      </c>
      <c r="X25" s="30">
        <f t="shared" si="19"/>
        <v>0</v>
      </c>
    </row>
    <row r="26" spans="1:24">
      <c r="A26" s="3" t="e">
        <f>CONCATENATE("Kvalifikace ",#REF!," - 2.kolo")</f>
        <v>#REF!</v>
      </c>
      <c r="B26" s="3">
        <f>O16</f>
        <v>0</v>
      </c>
      <c r="C26" s="3" t="str">
        <f>IF($B26=0,"",VLOOKUP($B26,'nejml.žákyně seznam'!$A$2:$D$269,2))</f>
        <v/>
      </c>
      <c r="D26" s="3" t="str">
        <f>IF($B26=0,"",VLOOKUP($B26,'nejml.žákyně seznam'!$A$2:$E$269,4))</f>
        <v/>
      </c>
      <c r="E26" s="3">
        <f>O17</f>
        <v>0</v>
      </c>
      <c r="F26" s="3" t="str">
        <f>IF($E26=0,"",VLOOKUP($E26,'nejml.žákyně seznam'!$A$2:$D$269,2))</f>
        <v/>
      </c>
      <c r="G26" s="3" t="str">
        <f>IF($E26=0,"",VLOOKUP($E26,'nejml.žákyně seznam'!$A$2:$E$269,5))</f>
        <v/>
      </c>
      <c r="H26" s="74"/>
      <c r="I26" s="75"/>
      <c r="J26" s="75"/>
      <c r="K26" s="75"/>
      <c r="L26" s="76"/>
      <c r="M26" s="3">
        <f t="shared" si="10"/>
        <v>0</v>
      </c>
      <c r="N26" s="3">
        <f t="shared" si="11"/>
        <v>0</v>
      </c>
      <c r="O26" s="3">
        <f t="shared" si="12"/>
        <v>0</v>
      </c>
      <c r="P26" s="3" t="str">
        <f>IF($O26=0,"",VLOOKUP($O26,'nejml.žákyně seznam'!$A$2:$D$269,2))</f>
        <v/>
      </c>
      <c r="Q26" s="3" t="str">
        <f t="shared" si="13"/>
        <v/>
      </c>
      <c r="R26" s="3" t="str">
        <f t="shared" si="14"/>
        <v/>
      </c>
      <c r="T26" s="30">
        <f t="shared" si="15"/>
        <v>0</v>
      </c>
      <c r="U26" s="30">
        <f t="shared" si="16"/>
        <v>0</v>
      </c>
      <c r="V26" s="30">
        <f t="shared" si="17"/>
        <v>0</v>
      </c>
      <c r="W26" s="30">
        <f t="shared" si="18"/>
        <v>0</v>
      </c>
      <c r="X26" s="30">
        <f t="shared" si="19"/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topLeftCell="A36" zoomScaleNormal="100" workbookViewId="0">
      <selection activeCell="J13" sqref="J13"/>
    </sheetView>
  </sheetViews>
  <sheetFormatPr defaultRowHeight="15" customHeight="1"/>
  <cols>
    <col min="1" max="1" width="3.42578125" style="30" customWidth="1"/>
    <col min="2" max="2" width="31.140625" style="30" bestFit="1" customWidth="1"/>
    <col min="3" max="8" width="5" style="30" customWidth="1"/>
    <col min="9" max="9" width="1.5703125" style="30" customWidth="1"/>
    <col min="10" max="10" width="30.85546875" style="30" bestFit="1" customWidth="1"/>
    <col min="11" max="11" width="18.7109375" style="30" bestFit="1" customWidth="1"/>
    <col min="12" max="16384" width="9.140625" style="30"/>
  </cols>
  <sheetData>
    <row r="1" spans="1:11" ht="20.25">
      <c r="A1" s="4" t="s">
        <v>61</v>
      </c>
      <c r="B1" s="3"/>
      <c r="C1" s="3"/>
      <c r="D1" s="3"/>
      <c r="E1" s="3"/>
      <c r="F1" s="3"/>
      <c r="G1" s="3"/>
    </row>
    <row r="2" spans="1:11" ht="20.25">
      <c r="A2" s="5" t="s">
        <v>48</v>
      </c>
      <c r="B2" s="3"/>
      <c r="C2" s="3"/>
      <c r="D2" s="3"/>
      <c r="E2" s="3"/>
      <c r="F2" s="3"/>
      <c r="G2" s="23"/>
      <c r="K2" s="23" t="s">
        <v>204</v>
      </c>
    </row>
    <row r="3" spans="1:11" ht="15" customHeight="1" thickBot="1">
      <c r="A3" s="3"/>
      <c r="B3" s="3"/>
      <c r="C3" s="5"/>
      <c r="D3" s="3"/>
      <c r="E3" s="3"/>
      <c r="F3" s="3"/>
      <c r="G3" s="17"/>
      <c r="K3" s="94" t="s">
        <v>62</v>
      </c>
    </row>
    <row r="4" spans="1:11" ht="16.5" customHeight="1" thickTop="1" thickBot="1">
      <c r="A4" s="51"/>
      <c r="B4" s="52" t="s">
        <v>25</v>
      </c>
      <c r="C4" s="53">
        <v>1</v>
      </c>
      <c r="D4" s="54">
        <v>2</v>
      </c>
      <c r="E4" s="54">
        <v>3</v>
      </c>
      <c r="F4" s="55">
        <v>4</v>
      </c>
      <c r="G4" s="56" t="s">
        <v>21</v>
      </c>
      <c r="H4" s="55" t="s">
        <v>22</v>
      </c>
      <c r="J4" s="30" t="s">
        <v>102</v>
      </c>
      <c r="K4" s="30" t="s">
        <v>103</v>
      </c>
    </row>
    <row r="5" spans="1:11" ht="16.5" customHeight="1" thickTop="1">
      <c r="A5" s="45">
        <v>1</v>
      </c>
      <c r="B5" s="46" t="s">
        <v>105</v>
      </c>
      <c r="C5" s="47" t="s">
        <v>41</v>
      </c>
      <c r="D5" s="48" t="s">
        <v>106</v>
      </c>
      <c r="E5" s="48" t="s">
        <v>106</v>
      </c>
      <c r="F5" s="49" t="s">
        <v>103</v>
      </c>
      <c r="G5" s="50">
        <v>4</v>
      </c>
      <c r="H5" s="49">
        <v>1</v>
      </c>
      <c r="J5" s="30" t="s">
        <v>107</v>
      </c>
      <c r="K5" s="30" t="s">
        <v>108</v>
      </c>
    </row>
    <row r="6" spans="1:11" ht="16.5" customHeight="1">
      <c r="A6" s="33">
        <v>18</v>
      </c>
      <c r="B6" s="39" t="s">
        <v>110</v>
      </c>
      <c r="C6" s="43" t="s">
        <v>111</v>
      </c>
      <c r="D6" s="34" t="s">
        <v>41</v>
      </c>
      <c r="E6" s="34" t="s">
        <v>111</v>
      </c>
      <c r="F6" s="35" t="s">
        <v>103</v>
      </c>
      <c r="G6" s="41">
        <v>2</v>
      </c>
      <c r="H6" s="35">
        <v>3</v>
      </c>
      <c r="J6" s="30" t="s">
        <v>112</v>
      </c>
      <c r="K6" s="30" t="s">
        <v>103</v>
      </c>
    </row>
    <row r="7" spans="1:11" ht="16.5" customHeight="1">
      <c r="A7" s="33">
        <v>10</v>
      </c>
      <c r="B7" s="39" t="s">
        <v>113</v>
      </c>
      <c r="C7" s="43" t="s">
        <v>111</v>
      </c>
      <c r="D7" s="34" t="s">
        <v>106</v>
      </c>
      <c r="E7" s="34" t="s">
        <v>41</v>
      </c>
      <c r="F7" s="35" t="s">
        <v>103</v>
      </c>
      <c r="G7" s="41">
        <v>3</v>
      </c>
      <c r="H7" s="35">
        <v>2</v>
      </c>
      <c r="J7" s="30" t="s">
        <v>114</v>
      </c>
      <c r="K7" s="30" t="s">
        <v>115</v>
      </c>
    </row>
    <row r="8" spans="1:11" ht="16.5" customHeight="1" thickBot="1">
      <c r="A8" s="36"/>
      <c r="B8" s="40" t="s">
        <v>103</v>
      </c>
      <c r="C8" s="44" t="s">
        <v>103</v>
      </c>
      <c r="D8" s="37" t="s">
        <v>103</v>
      </c>
      <c r="E8" s="37" t="s">
        <v>103</v>
      </c>
      <c r="F8" s="38" t="s">
        <v>41</v>
      </c>
      <c r="G8" s="42" t="s">
        <v>103</v>
      </c>
      <c r="H8" s="38"/>
      <c r="J8" s="30" t="s">
        <v>116</v>
      </c>
      <c r="K8" s="30" t="s">
        <v>103</v>
      </c>
    </row>
    <row r="9" spans="1:11" ht="16.5" customHeight="1" thickTop="1">
      <c r="J9" s="30" t="s">
        <v>117</v>
      </c>
      <c r="K9" s="30" t="s">
        <v>118</v>
      </c>
    </row>
    <row r="10" spans="1:11" ht="16.5" customHeight="1" thickBot="1"/>
    <row r="11" spans="1:11" ht="16.5" customHeight="1" thickTop="1" thickBot="1">
      <c r="A11" s="51"/>
      <c r="B11" s="52" t="s">
        <v>26</v>
      </c>
      <c r="C11" s="53">
        <v>1</v>
      </c>
      <c r="D11" s="54">
        <v>2</v>
      </c>
      <c r="E11" s="54">
        <v>3</v>
      </c>
      <c r="F11" s="55">
        <v>4</v>
      </c>
      <c r="G11" s="56" t="s">
        <v>21</v>
      </c>
      <c r="H11" s="55" t="s">
        <v>22</v>
      </c>
      <c r="J11" s="30" t="s">
        <v>119</v>
      </c>
      <c r="K11" s="30" t="s">
        <v>103</v>
      </c>
    </row>
    <row r="12" spans="1:11" ht="16.5" customHeight="1" thickTop="1">
      <c r="A12" s="45">
        <v>21</v>
      </c>
      <c r="B12" s="46" t="s">
        <v>120</v>
      </c>
      <c r="C12" s="47" t="s">
        <v>41</v>
      </c>
      <c r="D12" s="48" t="s">
        <v>106</v>
      </c>
      <c r="E12" s="48" t="s">
        <v>106</v>
      </c>
      <c r="F12" s="49" t="s">
        <v>103</v>
      </c>
      <c r="G12" s="50">
        <v>4</v>
      </c>
      <c r="H12" s="49">
        <v>1</v>
      </c>
      <c r="J12" s="30" t="s">
        <v>121</v>
      </c>
      <c r="K12" s="30" t="s">
        <v>122</v>
      </c>
    </row>
    <row r="13" spans="1:11" ht="16.5" customHeight="1">
      <c r="A13" s="33">
        <v>17</v>
      </c>
      <c r="B13" s="39" t="s">
        <v>123</v>
      </c>
      <c r="C13" s="43" t="s">
        <v>111</v>
      </c>
      <c r="D13" s="34" t="s">
        <v>41</v>
      </c>
      <c r="E13" s="34" t="s">
        <v>111</v>
      </c>
      <c r="F13" s="35" t="s">
        <v>103</v>
      </c>
      <c r="G13" s="41">
        <v>2</v>
      </c>
      <c r="H13" s="35">
        <v>3</v>
      </c>
      <c r="J13" s="30" t="s">
        <v>124</v>
      </c>
      <c r="K13" s="30" t="s">
        <v>103</v>
      </c>
    </row>
    <row r="14" spans="1:11" ht="16.5" customHeight="1">
      <c r="A14" s="33">
        <v>22</v>
      </c>
      <c r="B14" s="39" t="s">
        <v>125</v>
      </c>
      <c r="C14" s="43" t="s">
        <v>111</v>
      </c>
      <c r="D14" s="34" t="s">
        <v>106</v>
      </c>
      <c r="E14" s="34" t="s">
        <v>41</v>
      </c>
      <c r="F14" s="35" t="s">
        <v>103</v>
      </c>
      <c r="G14" s="41">
        <v>3</v>
      </c>
      <c r="H14" s="35">
        <v>2</v>
      </c>
      <c r="J14" s="30" t="s">
        <v>126</v>
      </c>
      <c r="K14" s="30" t="s">
        <v>127</v>
      </c>
    </row>
    <row r="15" spans="1:11" ht="16.5" customHeight="1" thickBot="1">
      <c r="A15" s="36"/>
      <c r="B15" s="40" t="s">
        <v>103</v>
      </c>
      <c r="C15" s="44" t="s">
        <v>103</v>
      </c>
      <c r="D15" s="37" t="s">
        <v>103</v>
      </c>
      <c r="E15" s="37" t="s">
        <v>103</v>
      </c>
      <c r="F15" s="38" t="s">
        <v>41</v>
      </c>
      <c r="G15" s="42" t="s">
        <v>103</v>
      </c>
      <c r="H15" s="38"/>
      <c r="J15" s="30" t="s">
        <v>128</v>
      </c>
      <c r="K15" s="30" t="s">
        <v>103</v>
      </c>
    </row>
    <row r="16" spans="1:11" ht="16.5" customHeight="1" thickTop="1">
      <c r="J16" s="30" t="s">
        <v>129</v>
      </c>
      <c r="K16" s="30" t="s">
        <v>130</v>
      </c>
    </row>
    <row r="17" spans="1:11" ht="16.5" customHeight="1" thickBot="1"/>
    <row r="18" spans="1:11" ht="16.5" customHeight="1" thickTop="1" thickBot="1">
      <c r="A18" s="51"/>
      <c r="B18" s="52" t="s">
        <v>27</v>
      </c>
      <c r="C18" s="53">
        <v>1</v>
      </c>
      <c r="D18" s="54">
        <v>2</v>
      </c>
      <c r="E18" s="54">
        <v>3</v>
      </c>
      <c r="F18" s="55">
        <v>4</v>
      </c>
      <c r="G18" s="56" t="s">
        <v>21</v>
      </c>
      <c r="H18" s="55" t="s">
        <v>22</v>
      </c>
      <c r="J18" s="30" t="s">
        <v>131</v>
      </c>
      <c r="K18" s="30" t="s">
        <v>103</v>
      </c>
    </row>
    <row r="19" spans="1:11" ht="16.5" customHeight="1" thickTop="1">
      <c r="A19" s="45">
        <v>2</v>
      </c>
      <c r="B19" s="46" t="s">
        <v>132</v>
      </c>
      <c r="C19" s="47" t="s">
        <v>41</v>
      </c>
      <c r="D19" s="48" t="s">
        <v>106</v>
      </c>
      <c r="E19" s="48" t="s">
        <v>133</v>
      </c>
      <c r="F19" s="49" t="s">
        <v>103</v>
      </c>
      <c r="G19" s="50">
        <v>4</v>
      </c>
      <c r="H19" s="49">
        <v>1</v>
      </c>
      <c r="J19" s="30" t="s">
        <v>134</v>
      </c>
      <c r="K19" s="30" t="s">
        <v>135</v>
      </c>
    </row>
    <row r="20" spans="1:11" ht="16.5" customHeight="1">
      <c r="A20" s="33">
        <v>9</v>
      </c>
      <c r="B20" s="39" t="s">
        <v>136</v>
      </c>
      <c r="C20" s="43" t="s">
        <v>111</v>
      </c>
      <c r="D20" s="34" t="s">
        <v>41</v>
      </c>
      <c r="E20" s="34" t="s">
        <v>111</v>
      </c>
      <c r="F20" s="35" t="s">
        <v>103</v>
      </c>
      <c r="G20" s="41">
        <v>2</v>
      </c>
      <c r="H20" s="35">
        <v>3</v>
      </c>
      <c r="J20" s="30" t="s">
        <v>137</v>
      </c>
      <c r="K20" s="30" t="s">
        <v>103</v>
      </c>
    </row>
    <row r="21" spans="1:11" ht="16.5" customHeight="1">
      <c r="A21" s="33">
        <v>15</v>
      </c>
      <c r="B21" s="39" t="s">
        <v>138</v>
      </c>
      <c r="C21" s="43" t="s">
        <v>139</v>
      </c>
      <c r="D21" s="34" t="s">
        <v>106</v>
      </c>
      <c r="E21" s="34" t="s">
        <v>41</v>
      </c>
      <c r="F21" s="35" t="s">
        <v>103</v>
      </c>
      <c r="G21" s="41">
        <v>3</v>
      </c>
      <c r="H21" s="35">
        <v>2</v>
      </c>
      <c r="J21" s="30" t="s">
        <v>140</v>
      </c>
      <c r="K21" s="30" t="s">
        <v>141</v>
      </c>
    </row>
    <row r="22" spans="1:11" ht="16.5" customHeight="1" thickBot="1">
      <c r="A22" s="36"/>
      <c r="B22" s="40" t="s">
        <v>103</v>
      </c>
      <c r="C22" s="44" t="s">
        <v>103</v>
      </c>
      <c r="D22" s="37" t="s">
        <v>103</v>
      </c>
      <c r="E22" s="37" t="s">
        <v>103</v>
      </c>
      <c r="F22" s="38" t="s">
        <v>41</v>
      </c>
      <c r="G22" s="42" t="s">
        <v>103</v>
      </c>
      <c r="H22" s="38"/>
      <c r="J22" s="30" t="s">
        <v>142</v>
      </c>
      <c r="K22" s="30" t="s">
        <v>103</v>
      </c>
    </row>
    <row r="23" spans="1:11" ht="16.5" customHeight="1" thickTop="1">
      <c r="J23" s="30" t="s">
        <v>143</v>
      </c>
      <c r="K23" s="30" t="s">
        <v>144</v>
      </c>
    </row>
    <row r="24" spans="1:11" ht="16.5" customHeight="1" thickBot="1"/>
    <row r="25" spans="1:11" ht="16.5" customHeight="1" thickTop="1" thickBot="1">
      <c r="A25" s="51"/>
      <c r="B25" s="52" t="s">
        <v>28</v>
      </c>
      <c r="C25" s="53">
        <v>1</v>
      </c>
      <c r="D25" s="54">
        <v>2</v>
      </c>
      <c r="E25" s="54">
        <v>3</v>
      </c>
      <c r="F25" s="55">
        <v>4</v>
      </c>
      <c r="G25" s="56" t="s">
        <v>21</v>
      </c>
      <c r="H25" s="55" t="s">
        <v>22</v>
      </c>
      <c r="J25" s="30" t="s">
        <v>145</v>
      </c>
      <c r="K25" s="30" t="s">
        <v>103</v>
      </c>
    </row>
    <row r="26" spans="1:11" ht="16.5" customHeight="1" thickTop="1">
      <c r="A26" s="45">
        <v>3</v>
      </c>
      <c r="B26" s="46" t="s">
        <v>146</v>
      </c>
      <c r="C26" s="47" t="s">
        <v>41</v>
      </c>
      <c r="D26" s="48" t="s">
        <v>106</v>
      </c>
      <c r="E26" s="48" t="s">
        <v>133</v>
      </c>
      <c r="F26" s="49" t="s">
        <v>103</v>
      </c>
      <c r="G26" s="50">
        <v>4</v>
      </c>
      <c r="H26" s="49">
        <v>1</v>
      </c>
      <c r="J26" s="30" t="s">
        <v>147</v>
      </c>
      <c r="K26" s="30" t="s">
        <v>148</v>
      </c>
    </row>
    <row r="27" spans="1:11" ht="16.5" customHeight="1">
      <c r="A27" s="33">
        <v>23</v>
      </c>
      <c r="B27" s="39" t="s">
        <v>149</v>
      </c>
      <c r="C27" s="43" t="s">
        <v>111</v>
      </c>
      <c r="D27" s="34" t="s">
        <v>41</v>
      </c>
      <c r="E27" s="34" t="s">
        <v>111</v>
      </c>
      <c r="F27" s="35" t="s">
        <v>103</v>
      </c>
      <c r="G27" s="41">
        <v>2</v>
      </c>
      <c r="H27" s="35">
        <v>3</v>
      </c>
      <c r="J27" s="30" t="s">
        <v>150</v>
      </c>
      <c r="K27" s="30" t="s">
        <v>103</v>
      </c>
    </row>
    <row r="28" spans="1:11" ht="16.5" customHeight="1">
      <c r="A28" s="33">
        <v>8</v>
      </c>
      <c r="B28" s="39" t="s">
        <v>151</v>
      </c>
      <c r="C28" s="43" t="s">
        <v>139</v>
      </c>
      <c r="D28" s="34" t="s">
        <v>106</v>
      </c>
      <c r="E28" s="34" t="s">
        <v>41</v>
      </c>
      <c r="F28" s="35" t="s">
        <v>103</v>
      </c>
      <c r="G28" s="41">
        <v>3</v>
      </c>
      <c r="H28" s="35">
        <v>2</v>
      </c>
      <c r="J28" s="30" t="s">
        <v>152</v>
      </c>
      <c r="K28" s="30" t="s">
        <v>153</v>
      </c>
    </row>
    <row r="29" spans="1:11" ht="16.5" customHeight="1" thickBot="1">
      <c r="A29" s="36"/>
      <c r="B29" s="40" t="s">
        <v>103</v>
      </c>
      <c r="C29" s="44" t="s">
        <v>103</v>
      </c>
      <c r="D29" s="37" t="s">
        <v>103</v>
      </c>
      <c r="E29" s="37" t="s">
        <v>103</v>
      </c>
      <c r="F29" s="38" t="s">
        <v>41</v>
      </c>
      <c r="G29" s="42" t="s">
        <v>103</v>
      </c>
      <c r="H29" s="38"/>
      <c r="J29" s="30" t="s">
        <v>154</v>
      </c>
      <c r="K29" s="30" t="s">
        <v>103</v>
      </c>
    </row>
    <row r="30" spans="1:11" ht="16.5" customHeight="1" thickTop="1">
      <c r="J30" s="30" t="s">
        <v>155</v>
      </c>
      <c r="K30" s="30" t="s">
        <v>156</v>
      </c>
    </row>
    <row r="31" spans="1:11" ht="16.5" customHeight="1" thickBot="1"/>
    <row r="32" spans="1:11" ht="16.5" customHeight="1" thickTop="1" thickBot="1">
      <c r="A32" s="51"/>
      <c r="B32" s="52" t="s">
        <v>29</v>
      </c>
      <c r="C32" s="53">
        <v>1</v>
      </c>
      <c r="D32" s="54">
        <v>2</v>
      </c>
      <c r="E32" s="54">
        <v>3</v>
      </c>
      <c r="F32" s="55">
        <v>4</v>
      </c>
      <c r="G32" s="56" t="s">
        <v>21</v>
      </c>
      <c r="H32" s="55" t="s">
        <v>22</v>
      </c>
      <c r="J32" s="30" t="s">
        <v>157</v>
      </c>
      <c r="K32" s="30" t="s">
        <v>103</v>
      </c>
    </row>
    <row r="33" spans="1:11" ht="16.5" customHeight="1" thickTop="1">
      <c r="A33" s="45">
        <v>4</v>
      </c>
      <c r="B33" s="46" t="s">
        <v>158</v>
      </c>
      <c r="C33" s="47" t="s">
        <v>41</v>
      </c>
      <c r="D33" s="48" t="s">
        <v>106</v>
      </c>
      <c r="E33" s="48" t="s">
        <v>106</v>
      </c>
      <c r="F33" s="49" t="s">
        <v>103</v>
      </c>
      <c r="G33" s="50">
        <v>4</v>
      </c>
      <c r="H33" s="49">
        <v>1</v>
      </c>
      <c r="J33" s="30" t="s">
        <v>159</v>
      </c>
      <c r="K33" s="30" t="s">
        <v>160</v>
      </c>
    </row>
    <row r="34" spans="1:11" ht="16.5" customHeight="1">
      <c r="A34" s="33">
        <v>24</v>
      </c>
      <c r="B34" s="39" t="s">
        <v>161</v>
      </c>
      <c r="C34" s="43" t="s">
        <v>111</v>
      </c>
      <c r="D34" s="34" t="s">
        <v>41</v>
      </c>
      <c r="E34" s="34" t="s">
        <v>111</v>
      </c>
      <c r="F34" s="35" t="s">
        <v>103</v>
      </c>
      <c r="G34" s="41">
        <v>2</v>
      </c>
      <c r="H34" s="35">
        <v>3</v>
      </c>
      <c r="J34" s="30" t="s">
        <v>162</v>
      </c>
      <c r="K34" s="30" t="s">
        <v>103</v>
      </c>
    </row>
    <row r="35" spans="1:11" ht="16.5" customHeight="1">
      <c r="A35" s="33">
        <v>11</v>
      </c>
      <c r="B35" s="39" t="s">
        <v>163</v>
      </c>
      <c r="C35" s="43" t="s">
        <v>111</v>
      </c>
      <c r="D35" s="34" t="s">
        <v>106</v>
      </c>
      <c r="E35" s="34" t="s">
        <v>41</v>
      </c>
      <c r="F35" s="35" t="s">
        <v>103</v>
      </c>
      <c r="G35" s="41">
        <v>3</v>
      </c>
      <c r="H35" s="35">
        <v>2</v>
      </c>
      <c r="J35" s="30" t="s">
        <v>164</v>
      </c>
      <c r="K35" s="30" t="s">
        <v>165</v>
      </c>
    </row>
    <row r="36" spans="1:11" ht="16.5" customHeight="1" thickBot="1">
      <c r="A36" s="36"/>
      <c r="B36" s="40" t="s">
        <v>103</v>
      </c>
      <c r="C36" s="44" t="s">
        <v>103</v>
      </c>
      <c r="D36" s="37" t="s">
        <v>103</v>
      </c>
      <c r="E36" s="37" t="s">
        <v>103</v>
      </c>
      <c r="F36" s="38" t="s">
        <v>41</v>
      </c>
      <c r="G36" s="42" t="s">
        <v>103</v>
      </c>
      <c r="H36" s="38"/>
      <c r="J36" s="30" t="s">
        <v>166</v>
      </c>
      <c r="K36" s="30" t="s">
        <v>103</v>
      </c>
    </row>
    <row r="37" spans="1:11" ht="16.5" customHeight="1" thickTop="1">
      <c r="J37" s="30" t="s">
        <v>167</v>
      </c>
      <c r="K37" s="30" t="s">
        <v>168</v>
      </c>
    </row>
    <row r="38" spans="1:11" ht="16.5" customHeight="1" thickBot="1"/>
    <row r="39" spans="1:11" ht="16.5" customHeight="1" thickTop="1" thickBot="1">
      <c r="A39" s="51"/>
      <c r="B39" s="52" t="s">
        <v>30</v>
      </c>
      <c r="C39" s="53">
        <v>1</v>
      </c>
      <c r="D39" s="54">
        <v>2</v>
      </c>
      <c r="E39" s="54">
        <v>3</v>
      </c>
      <c r="F39" s="55">
        <v>4</v>
      </c>
      <c r="G39" s="56" t="s">
        <v>21</v>
      </c>
      <c r="H39" s="55" t="s">
        <v>22</v>
      </c>
      <c r="J39" s="30" t="s">
        <v>169</v>
      </c>
      <c r="K39" s="30" t="s">
        <v>103</v>
      </c>
    </row>
    <row r="40" spans="1:11" ht="16.5" customHeight="1" thickTop="1">
      <c r="A40" s="45">
        <v>5</v>
      </c>
      <c r="B40" s="46" t="s">
        <v>170</v>
      </c>
      <c r="C40" s="47" t="s">
        <v>41</v>
      </c>
      <c r="D40" s="48" t="s">
        <v>133</v>
      </c>
      <c r="E40" s="48" t="s">
        <v>133</v>
      </c>
      <c r="F40" s="49" t="s">
        <v>103</v>
      </c>
      <c r="G40" s="50">
        <v>4</v>
      </c>
      <c r="H40" s="49">
        <v>1</v>
      </c>
      <c r="J40" s="30" t="s">
        <v>171</v>
      </c>
      <c r="K40" s="30" t="s">
        <v>172</v>
      </c>
    </row>
    <row r="41" spans="1:11" ht="16.5" customHeight="1">
      <c r="A41" s="33">
        <v>19</v>
      </c>
      <c r="B41" s="39" t="s">
        <v>173</v>
      </c>
      <c r="C41" s="43" t="s">
        <v>139</v>
      </c>
      <c r="D41" s="34" t="s">
        <v>41</v>
      </c>
      <c r="E41" s="34" t="s">
        <v>111</v>
      </c>
      <c r="F41" s="35" t="s">
        <v>103</v>
      </c>
      <c r="G41" s="41">
        <v>2</v>
      </c>
      <c r="H41" s="35">
        <v>3</v>
      </c>
      <c r="J41" s="30" t="s">
        <v>174</v>
      </c>
      <c r="K41" s="30" t="s">
        <v>103</v>
      </c>
    </row>
    <row r="42" spans="1:11" ht="16.5" customHeight="1">
      <c r="A42" s="33">
        <v>12</v>
      </c>
      <c r="B42" s="39" t="s">
        <v>175</v>
      </c>
      <c r="C42" s="43" t="s">
        <v>139</v>
      </c>
      <c r="D42" s="34" t="s">
        <v>106</v>
      </c>
      <c r="E42" s="34" t="s">
        <v>41</v>
      </c>
      <c r="F42" s="35" t="s">
        <v>103</v>
      </c>
      <c r="G42" s="41">
        <v>3</v>
      </c>
      <c r="H42" s="35">
        <v>2</v>
      </c>
      <c r="J42" s="30" t="s">
        <v>176</v>
      </c>
      <c r="K42" s="30" t="s">
        <v>177</v>
      </c>
    </row>
    <row r="43" spans="1:11" ht="16.5" customHeight="1" thickBot="1">
      <c r="A43" s="36"/>
      <c r="B43" s="40" t="s">
        <v>103</v>
      </c>
      <c r="C43" s="44" t="s">
        <v>103</v>
      </c>
      <c r="D43" s="37" t="s">
        <v>103</v>
      </c>
      <c r="E43" s="37" t="s">
        <v>103</v>
      </c>
      <c r="F43" s="38" t="s">
        <v>41</v>
      </c>
      <c r="G43" s="42" t="s">
        <v>103</v>
      </c>
      <c r="H43" s="38"/>
      <c r="J43" s="30" t="s">
        <v>178</v>
      </c>
      <c r="K43" s="30" t="s">
        <v>103</v>
      </c>
    </row>
    <row r="44" spans="1:11" ht="16.5" customHeight="1" thickTop="1">
      <c r="J44" s="30" t="s">
        <v>179</v>
      </c>
      <c r="K44" s="30" t="s">
        <v>180</v>
      </c>
    </row>
    <row r="45" spans="1:11" ht="16.5" customHeight="1" thickBot="1"/>
    <row r="46" spans="1:11" ht="16.5" customHeight="1" thickTop="1" thickBot="1">
      <c r="A46" s="51"/>
      <c r="B46" s="52" t="s">
        <v>31</v>
      </c>
      <c r="C46" s="53">
        <v>1</v>
      </c>
      <c r="D46" s="54">
        <v>2</v>
      </c>
      <c r="E46" s="54">
        <v>3</v>
      </c>
      <c r="F46" s="55">
        <v>4</v>
      </c>
      <c r="G46" s="56" t="s">
        <v>21</v>
      </c>
      <c r="H46" s="55" t="s">
        <v>22</v>
      </c>
      <c r="J46" s="30" t="s">
        <v>181</v>
      </c>
      <c r="K46" s="30" t="s">
        <v>103</v>
      </c>
    </row>
    <row r="47" spans="1:11" ht="16.5" customHeight="1" thickTop="1">
      <c r="A47" s="45">
        <v>6</v>
      </c>
      <c r="B47" s="46" t="s">
        <v>182</v>
      </c>
      <c r="C47" s="47" t="s">
        <v>41</v>
      </c>
      <c r="D47" s="48" t="s">
        <v>106</v>
      </c>
      <c r="E47" s="48" t="s">
        <v>106</v>
      </c>
      <c r="F47" s="49" t="s">
        <v>103</v>
      </c>
      <c r="G47" s="50">
        <v>4</v>
      </c>
      <c r="H47" s="49">
        <v>1</v>
      </c>
      <c r="J47" s="30" t="s">
        <v>183</v>
      </c>
      <c r="K47" s="30" t="s">
        <v>184</v>
      </c>
    </row>
    <row r="48" spans="1:11" ht="16.5" customHeight="1">
      <c r="A48" s="33">
        <v>20</v>
      </c>
      <c r="B48" s="39" t="s">
        <v>185</v>
      </c>
      <c r="C48" s="43" t="s">
        <v>111</v>
      </c>
      <c r="D48" s="34" t="s">
        <v>41</v>
      </c>
      <c r="E48" s="34" t="s">
        <v>133</v>
      </c>
      <c r="F48" s="35" t="s">
        <v>103</v>
      </c>
      <c r="G48" s="41">
        <v>3</v>
      </c>
      <c r="H48" s="35">
        <v>2</v>
      </c>
      <c r="J48" s="30" t="s">
        <v>186</v>
      </c>
      <c r="K48" s="30" t="s">
        <v>103</v>
      </c>
    </row>
    <row r="49" spans="1:11" ht="16.5" customHeight="1">
      <c r="A49" s="33">
        <v>14</v>
      </c>
      <c r="B49" s="39" t="s">
        <v>187</v>
      </c>
      <c r="C49" s="43" t="s">
        <v>111</v>
      </c>
      <c r="D49" s="34" t="s">
        <v>139</v>
      </c>
      <c r="E49" s="34" t="s">
        <v>41</v>
      </c>
      <c r="F49" s="35" t="s">
        <v>103</v>
      </c>
      <c r="G49" s="41">
        <v>2</v>
      </c>
      <c r="H49" s="35">
        <v>3</v>
      </c>
      <c r="J49" s="30" t="s">
        <v>188</v>
      </c>
      <c r="K49" s="30" t="s">
        <v>189</v>
      </c>
    </row>
    <row r="50" spans="1:11" ht="16.5" customHeight="1" thickBot="1">
      <c r="A50" s="36"/>
      <c r="B50" s="40" t="s">
        <v>103</v>
      </c>
      <c r="C50" s="44" t="s">
        <v>103</v>
      </c>
      <c r="D50" s="37" t="s">
        <v>103</v>
      </c>
      <c r="E50" s="37" t="s">
        <v>103</v>
      </c>
      <c r="F50" s="38" t="s">
        <v>41</v>
      </c>
      <c r="G50" s="42" t="s">
        <v>103</v>
      </c>
      <c r="H50" s="38"/>
      <c r="J50" s="30" t="s">
        <v>190</v>
      </c>
      <c r="K50" s="30" t="s">
        <v>103</v>
      </c>
    </row>
    <row r="51" spans="1:11" ht="16.5" customHeight="1" thickTop="1">
      <c r="J51" s="30" t="s">
        <v>191</v>
      </c>
      <c r="K51" s="30" t="s">
        <v>192</v>
      </c>
    </row>
    <row r="52" spans="1:11" ht="16.5" customHeight="1" thickBot="1"/>
    <row r="53" spans="1:11" ht="16.5" customHeight="1" thickTop="1" thickBot="1">
      <c r="A53" s="51"/>
      <c r="B53" s="52" t="s">
        <v>32</v>
      </c>
      <c r="C53" s="53">
        <v>1</v>
      </c>
      <c r="D53" s="54">
        <v>2</v>
      </c>
      <c r="E53" s="54">
        <v>3</v>
      </c>
      <c r="F53" s="55">
        <v>4</v>
      </c>
      <c r="G53" s="56" t="s">
        <v>21</v>
      </c>
      <c r="H53" s="55" t="s">
        <v>22</v>
      </c>
      <c r="J53" s="30" t="s">
        <v>193</v>
      </c>
      <c r="K53" s="30" t="s">
        <v>103</v>
      </c>
    </row>
    <row r="54" spans="1:11" ht="16.5" customHeight="1" thickTop="1">
      <c r="A54" s="45">
        <v>7</v>
      </c>
      <c r="B54" s="46" t="s">
        <v>194</v>
      </c>
      <c r="C54" s="47" t="s">
        <v>41</v>
      </c>
      <c r="D54" s="48" t="s">
        <v>106</v>
      </c>
      <c r="E54" s="48" t="s">
        <v>106</v>
      </c>
      <c r="F54" s="49" t="s">
        <v>103</v>
      </c>
      <c r="G54" s="50">
        <v>4</v>
      </c>
      <c r="H54" s="49">
        <v>1</v>
      </c>
      <c r="J54" s="30" t="s">
        <v>195</v>
      </c>
      <c r="K54" s="30" t="s">
        <v>130</v>
      </c>
    </row>
    <row r="55" spans="1:11" ht="16.5" customHeight="1">
      <c r="A55" s="33">
        <v>16</v>
      </c>
      <c r="B55" s="39" t="s">
        <v>196</v>
      </c>
      <c r="C55" s="43" t="s">
        <v>111</v>
      </c>
      <c r="D55" s="34" t="s">
        <v>41</v>
      </c>
      <c r="E55" s="34" t="s">
        <v>111</v>
      </c>
      <c r="F55" s="35" t="s">
        <v>103</v>
      </c>
      <c r="G55" s="41">
        <v>2</v>
      </c>
      <c r="H55" s="35">
        <v>3</v>
      </c>
      <c r="J55" s="30" t="s">
        <v>197</v>
      </c>
      <c r="K55" s="30" t="s">
        <v>103</v>
      </c>
    </row>
    <row r="56" spans="1:11" ht="16.5" customHeight="1">
      <c r="A56" s="33">
        <v>13</v>
      </c>
      <c r="B56" s="39" t="s">
        <v>198</v>
      </c>
      <c r="C56" s="43" t="s">
        <v>111</v>
      </c>
      <c r="D56" s="34" t="s">
        <v>106</v>
      </c>
      <c r="E56" s="34" t="s">
        <v>41</v>
      </c>
      <c r="F56" s="35" t="s">
        <v>103</v>
      </c>
      <c r="G56" s="41">
        <v>3</v>
      </c>
      <c r="H56" s="35">
        <v>2</v>
      </c>
      <c r="J56" s="30" t="s">
        <v>199</v>
      </c>
      <c r="K56" s="30" t="s">
        <v>200</v>
      </c>
    </row>
    <row r="57" spans="1:11" ht="16.5" customHeight="1" thickBot="1">
      <c r="A57" s="36"/>
      <c r="B57" s="40" t="s">
        <v>103</v>
      </c>
      <c r="C57" s="44" t="s">
        <v>103</v>
      </c>
      <c r="D57" s="37" t="s">
        <v>103</v>
      </c>
      <c r="E57" s="37" t="s">
        <v>103</v>
      </c>
      <c r="F57" s="38" t="s">
        <v>41</v>
      </c>
      <c r="G57" s="42" t="s">
        <v>103</v>
      </c>
      <c r="H57" s="38"/>
      <c r="J57" s="30" t="s">
        <v>201</v>
      </c>
      <c r="K57" s="30" t="s">
        <v>103</v>
      </c>
    </row>
    <row r="58" spans="1:11" ht="16.5" customHeight="1" thickTop="1">
      <c r="J58" s="30" t="s">
        <v>202</v>
      </c>
      <c r="K58" s="30" t="s">
        <v>203</v>
      </c>
    </row>
  </sheetData>
  <phoneticPr fontId="0" type="noConversion"/>
  <pageMargins left="0.59055118110236227" right="0.59055118110236227" top="0.59055118110236227" bottom="0.39370078740157483" header="0.51181102362204722" footer="3.6614173228346458"/>
  <pageSetup paperSize="9" scale="7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view="pageBreakPreview" zoomScaleNormal="100" workbookViewId="0">
      <selection activeCell="A28" sqref="A28"/>
    </sheetView>
  </sheetViews>
  <sheetFormatPr defaultRowHeight="15" customHeight="1"/>
  <cols>
    <col min="1" max="1" width="3.42578125" style="30" customWidth="1"/>
    <col min="2" max="2" width="31.140625" style="30" bestFit="1" customWidth="1"/>
    <col min="3" max="8" width="5" style="30" customWidth="1"/>
    <col min="9" max="9" width="1.5703125" style="30" customWidth="1"/>
    <col min="10" max="10" width="30.85546875" style="30" bestFit="1" customWidth="1"/>
    <col min="11" max="11" width="30.140625" style="30" customWidth="1"/>
    <col min="12" max="12" width="4.42578125" style="30" customWidth="1"/>
    <col min="13" max="13" width="24.140625" style="30" bestFit="1" customWidth="1"/>
    <col min="14" max="14" width="5.28515625" style="30" bestFit="1" customWidth="1"/>
    <col min="15" max="15" width="14.42578125" style="30" bestFit="1" customWidth="1"/>
    <col min="16" max="16" width="3.7109375" style="30" customWidth="1"/>
    <col min="17" max="17" width="4.7109375" style="30" bestFit="1" customWidth="1"/>
    <col min="18" max="18" width="14.42578125" style="30" bestFit="1" customWidth="1"/>
    <col min="19" max="19" width="2.85546875" style="30" customWidth="1"/>
    <col min="20" max="24" width="5" style="30" bestFit="1" customWidth="1"/>
    <col min="25" max="26" width="5.140625" style="30" customWidth="1"/>
    <col min="27" max="27" width="5.5703125" style="30" bestFit="1" customWidth="1"/>
    <col min="28" max="28" width="4.42578125" style="30" customWidth="1"/>
    <col min="29" max="29" width="8.140625" style="30" bestFit="1" customWidth="1"/>
    <col min="30" max="30" width="3.42578125" style="30" customWidth="1"/>
    <col min="31" max="32" width="3.140625" style="30" customWidth="1"/>
    <col min="33" max="33" width="1.85546875" style="30" customWidth="1"/>
    <col min="34" max="38" width="3.140625" style="30" customWidth="1"/>
    <col min="39" max="39" width="3" style="30" customWidth="1"/>
    <col min="40" max="42" width="0" style="30" hidden="1" customWidth="1"/>
    <col min="43" max="16384" width="9.140625" style="30"/>
  </cols>
  <sheetData>
    <row r="1" spans="1:42" ht="20.25">
      <c r="A1" s="4" t="e">
        <f>#REF!</f>
        <v>#REF!</v>
      </c>
      <c r="B1" s="3"/>
      <c r="C1" s="3"/>
      <c r="D1" s="3"/>
      <c r="E1" s="3"/>
      <c r="F1" s="3"/>
      <c r="G1" s="3"/>
    </row>
    <row r="2" spans="1:42" ht="20.25">
      <c r="A2" s="5" t="s">
        <v>48</v>
      </c>
      <c r="B2" s="3"/>
      <c r="C2" s="3"/>
      <c r="D2" s="3"/>
      <c r="E2" s="3"/>
      <c r="F2" s="3"/>
      <c r="G2" s="23"/>
      <c r="K2" s="23" t="e">
        <f>CONCATENATE("Dvouhra ",#REF!," - 2.stupeň")</f>
        <v>#REF!</v>
      </c>
    </row>
    <row r="3" spans="1:42" ht="15" customHeight="1" thickBot="1">
      <c r="A3" s="3"/>
      <c r="B3" s="3"/>
      <c r="C3" s="5"/>
      <c r="D3" s="3"/>
      <c r="E3" s="3"/>
      <c r="F3" s="3"/>
      <c r="G3" s="17"/>
      <c r="K3" s="94" t="e">
        <f>#REF!</f>
        <v>#REF!</v>
      </c>
      <c r="M3" s="31" t="str">
        <f>B4</f>
        <v>Skupina A</v>
      </c>
      <c r="N3" s="31" t="s">
        <v>0</v>
      </c>
      <c r="O3" s="31" t="s">
        <v>1</v>
      </c>
      <c r="P3" s="31" t="s">
        <v>2</v>
      </c>
      <c r="Q3" s="31" t="s">
        <v>0</v>
      </c>
      <c r="R3" s="31" t="s">
        <v>3</v>
      </c>
      <c r="S3" s="31" t="s">
        <v>2</v>
      </c>
      <c r="T3" s="32" t="s">
        <v>5</v>
      </c>
      <c r="U3" s="32" t="s">
        <v>6</v>
      </c>
      <c r="V3" s="32" t="s">
        <v>7</v>
      </c>
      <c r="W3" s="32" t="s">
        <v>8</v>
      </c>
      <c r="X3" s="32" t="s">
        <v>9</v>
      </c>
      <c r="Y3" s="31" t="s">
        <v>10</v>
      </c>
      <c r="Z3" s="31" t="s">
        <v>11</v>
      </c>
      <c r="AA3" s="31" t="s">
        <v>12</v>
      </c>
      <c r="AN3" s="30" t="s">
        <v>23</v>
      </c>
    </row>
    <row r="4" spans="1:42" ht="16.5" customHeight="1" thickTop="1" thickBot="1">
      <c r="A4" s="51"/>
      <c r="B4" s="52" t="s">
        <v>25</v>
      </c>
      <c r="C4" s="53">
        <v>1</v>
      </c>
      <c r="D4" s="54">
        <v>2</v>
      </c>
      <c r="E4" s="54">
        <v>3</v>
      </c>
      <c r="F4" s="55">
        <v>4</v>
      </c>
      <c r="G4" s="56" t="s">
        <v>21</v>
      </c>
      <c r="H4" s="55" t="s">
        <v>22</v>
      </c>
      <c r="J4" s="30" t="str">
        <f t="shared" ref="J4:J9" si="0">CONCATENATE(O4," - ",R4)</f>
        <v>bye - bye</v>
      </c>
      <c r="K4" s="30" t="str">
        <f t="shared" ref="K4:K9" si="1">IF(SUM(Y4:Z4)=0,AD4,CONCATENATE(Y4," : ",Z4," (",T4,",",U4,",",V4,IF(Y4+Z4&gt;3,",",""),W4,IF(Y4+Z4&gt;4,",",""),X4,")"))</f>
        <v/>
      </c>
      <c r="M4" s="30" t="e">
        <f>CONCATENATE("2.st. ",#REF!," - ",M3)</f>
        <v>#REF!</v>
      </c>
      <c r="N4" s="30">
        <f>A5</f>
        <v>0</v>
      </c>
      <c r="O4" s="30" t="str">
        <f>IF($N4=0,"bye",VLOOKUP($N4,'nejml.žákyně seznam'!$A$2:$C$268,2))</f>
        <v>bye</v>
      </c>
      <c r="P4" s="30" t="str">
        <f>IF($N4=0,"",VLOOKUP($N4,'nejml.žákyně seznam'!$A$2:$D$268,4))</f>
        <v/>
      </c>
      <c r="Q4" s="30">
        <f>A8</f>
        <v>0</v>
      </c>
      <c r="R4" s="30" t="str">
        <f>IF($Q4=0,"bye",VLOOKUP($Q4,'nejml.žákyně seznam'!$A$2:$C$268,2))</f>
        <v>bye</v>
      </c>
      <c r="S4" s="30" t="str">
        <f>IF($Q4=0,"",VLOOKUP($Q4,'nejml.žákyně seznam'!$A$2:$D$268,4))</f>
        <v/>
      </c>
      <c r="T4" s="62"/>
      <c r="U4" s="63"/>
      <c r="V4" s="63"/>
      <c r="W4" s="63"/>
      <c r="X4" s="64"/>
      <c r="Y4" s="30">
        <f t="shared" ref="Y4:Y9" si="2">COUNTIF(AH4:AL4,"&gt;0")</f>
        <v>0</v>
      </c>
      <c r="Z4" s="30">
        <f t="shared" ref="Z4:Z9" si="3">COUNTIF(AH4:AL4,"&lt;0")</f>
        <v>0</v>
      </c>
      <c r="AA4" s="30">
        <f t="shared" ref="AA4:AA9" si="4">IF(Y4=Z4,0,IF(Y4&gt;Z4,N4,Q4))</f>
        <v>0</v>
      </c>
      <c r="AB4" s="30" t="str">
        <f>IF($AA4=0,"",VLOOKUP($AA4,'nejml.žákyně seznam'!$A$2:$C$268,2))</f>
        <v/>
      </c>
      <c r="AC4" s="30" t="str">
        <f t="shared" ref="AC4:AC9" si="5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  <v/>
      </c>
      <c r="AD4" s="30" t="str">
        <f t="shared" ref="AD4:AD9" si="6">IF(SUM(Y4:Z4)=0,"",AC4)</f>
        <v/>
      </c>
      <c r="AE4" s="30">
        <f t="shared" ref="AE4:AE9" si="7">IF(T4="",0,IF(Y4&gt;Z4,2,1))</f>
        <v>0</v>
      </c>
      <c r="AF4" s="30">
        <f t="shared" ref="AF4:AF9" si="8">IF(T4="",0,IF(Z4&gt;Y4,2,1))</f>
        <v>0</v>
      </c>
      <c r="AH4" s="30">
        <f t="shared" ref="AH4:AL9" si="9">IF(T4="",0,IF(MID(T4,1,1)="-",-1,1))</f>
        <v>0</v>
      </c>
      <c r="AI4" s="30">
        <f t="shared" si="9"/>
        <v>0</v>
      </c>
      <c r="AJ4" s="30">
        <f t="shared" si="9"/>
        <v>0</v>
      </c>
      <c r="AK4" s="30">
        <f t="shared" si="9"/>
        <v>0</v>
      </c>
      <c r="AL4" s="30">
        <f t="shared" si="9"/>
        <v>0</v>
      </c>
      <c r="AN4" s="30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30" t="str">
        <f>CONCATENATE("&lt;TR&gt;&lt;TD width=250&gt;",J4,"&lt;TD&gt;",K4,"&lt;/TD&gt;&lt;/TR&gt;")</f>
        <v>&lt;TR&gt;&lt;TD width=250&gt;bye - bye&lt;TD&gt;&lt;/TD&gt;&lt;/TR&gt;</v>
      </c>
    </row>
    <row r="5" spans="1:42" ht="16.5" customHeight="1" thickTop="1">
      <c r="A5" s="45"/>
      <c r="B5" s="46" t="str">
        <f>IF($A5="","",CONCATENATE(VLOOKUP($A5,'nejml.žákyně seznam'!$A$2:$B$268,2)," (",VLOOKUP($A5,'nejml.žákyně seznam'!$A$2:$E$269,4),")"))</f>
        <v/>
      </c>
      <c r="C5" s="47" t="s">
        <v>41</v>
      </c>
      <c r="D5" s="48" t="str">
        <f>IF(Y7+Z7=0,"",CONCATENATE(Y7,":",Z7))</f>
        <v/>
      </c>
      <c r="E5" s="48" t="str">
        <f>IF(Y9+Z9=0,"",CONCATENATE(Z9,":",Y9))</f>
        <v/>
      </c>
      <c r="F5" s="49" t="str">
        <f>IF(Y4+Z4=0,"",CONCATENATE(Y4,":",Z4))</f>
        <v/>
      </c>
      <c r="G5" s="50" t="str">
        <f>IF(AE4+AE7+AF9=0,"",AE4+AE7+AF9)</f>
        <v/>
      </c>
      <c r="H5" s="49"/>
      <c r="J5" s="30" t="str">
        <f t="shared" si="0"/>
        <v>bye - bye</v>
      </c>
      <c r="K5" s="30" t="str">
        <f t="shared" si="1"/>
        <v/>
      </c>
      <c r="M5" s="30" t="e">
        <f>CONCATENATE("2.st. ",#REF!," - ",M3)</f>
        <v>#REF!</v>
      </c>
      <c r="N5" s="30">
        <f>A6</f>
        <v>0</v>
      </c>
      <c r="O5" s="30" t="str">
        <f>IF($N5=0,"bye",VLOOKUP($N5,'nejml.žákyně seznam'!$A$2:$C$268,2))</f>
        <v>bye</v>
      </c>
      <c r="P5" s="30" t="str">
        <f>IF($N5=0,"",VLOOKUP($N5,'nejml.žákyně seznam'!$A$2:$D$268,4))</f>
        <v/>
      </c>
      <c r="Q5" s="30">
        <f>A7</f>
        <v>0</v>
      </c>
      <c r="R5" s="30" t="str">
        <f>IF($Q5=0,"bye",VLOOKUP($Q5,'nejml.žákyně seznam'!$A$2:$C$268,2))</f>
        <v>bye</v>
      </c>
      <c r="S5" s="30" t="str">
        <f>IF($Q5=0,"",VLOOKUP($Q5,'nejml.žákyně seznam'!$A$2:$D$268,4))</f>
        <v/>
      </c>
      <c r="T5" s="65"/>
      <c r="U5" s="66"/>
      <c r="V5" s="66"/>
      <c r="W5" s="66"/>
      <c r="X5" s="67"/>
      <c r="Y5" s="30">
        <f t="shared" si="2"/>
        <v>0</v>
      </c>
      <c r="Z5" s="30">
        <f t="shared" si="3"/>
        <v>0</v>
      </c>
      <c r="AA5" s="30">
        <f t="shared" si="4"/>
        <v>0</v>
      </c>
      <c r="AB5" s="30" t="str">
        <f>IF($AA5=0,"",VLOOKUP($AA5,'nejml.žákyně seznam'!$A$2:$C$268,2))</f>
        <v/>
      </c>
      <c r="AC5" s="30" t="str">
        <f t="shared" si="5"/>
        <v/>
      </c>
      <c r="AD5" s="30" t="str">
        <f t="shared" si="6"/>
        <v/>
      </c>
      <c r="AE5" s="30">
        <f t="shared" si="7"/>
        <v>0</v>
      </c>
      <c r="AF5" s="30">
        <f t="shared" si="8"/>
        <v>0</v>
      </c>
      <c r="AH5" s="30">
        <f t="shared" si="9"/>
        <v>0</v>
      </c>
      <c r="AI5" s="30">
        <f t="shared" si="9"/>
        <v>0</v>
      </c>
      <c r="AJ5" s="30">
        <f t="shared" si="9"/>
        <v>0</v>
      </c>
      <c r="AK5" s="30">
        <f t="shared" si="9"/>
        <v>0</v>
      </c>
      <c r="AL5" s="30">
        <f t="shared" si="9"/>
        <v>0</v>
      </c>
      <c r="AN5" s="30" t="str">
        <f>CONCATENATE(AO5,AO6,AO7,AO8,)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O5" s="30" t="str">
        <f>CONCATENATE("&lt;TR&gt;&lt;TD&gt;",A5,"&lt;TD width=200&gt;",B5,"&lt;TD&gt;",C5,"&lt;TD&gt;",D5,"&lt;TD&gt;",E5,"&lt;TD&gt;",F5,"&lt;TD&gt;",G5,"&lt;TD&gt;",H5,"&lt;/TD&gt;&lt;/TR&gt;")</f>
        <v>&lt;TR&gt;&lt;TD&gt;&lt;TD width=200&gt;&lt;TD&gt;XXX&lt;TD&gt;&lt;TD&gt;&lt;TD&gt;&lt;TD&gt;&lt;TD&gt;&lt;/TD&gt;&lt;/TR&gt;</v>
      </c>
      <c r="AP5" s="30" t="str">
        <f>CONCATENATE("&lt;TR&gt;&lt;TD&gt;",J5,"&lt;TD&gt;",K5,"&lt;/TD&gt;&lt;/TR&gt;")</f>
        <v>&lt;TR&gt;&lt;TD&gt;bye - bye&lt;TD&gt;&lt;/TD&gt;&lt;/TR&gt;</v>
      </c>
    </row>
    <row r="6" spans="1:42" ht="16.5" customHeight="1">
      <c r="A6" s="33"/>
      <c r="B6" s="39" t="str">
        <f>IF($A6="","",CONCATENATE(VLOOKUP($A6,'nejml.žákyně seznam'!$A$2:$B$268,2)," (",VLOOKUP($A6,'nejml.žákyně seznam'!$A$2:$E$269,4),")"))</f>
        <v/>
      </c>
      <c r="C6" s="43" t="str">
        <f>IF(Y7+Z7=0,"",CONCATENATE(Z7,":",Y7))</f>
        <v/>
      </c>
      <c r="D6" s="34" t="s">
        <v>41</v>
      </c>
      <c r="E6" s="34" t="str">
        <f>IF(Y5+Z5=0,"",CONCATENATE(Y5,":",Z5))</f>
        <v/>
      </c>
      <c r="F6" s="35" t="str">
        <f>IF(Y8+Z8=0,"",CONCATENATE(Y8,":",Z8))</f>
        <v/>
      </c>
      <c r="G6" s="41" t="str">
        <f>IF(AE5+AF7+AE8=0,"",AE5+AF7+AE8)</f>
        <v/>
      </c>
      <c r="H6" s="35"/>
      <c r="J6" s="30" t="str">
        <f t="shared" si="0"/>
        <v>bye - bye</v>
      </c>
      <c r="K6" s="30" t="str">
        <f t="shared" si="1"/>
        <v/>
      </c>
      <c r="M6" s="30" t="e">
        <f>CONCATENATE("2.st. ",#REF!," - ",M3)</f>
        <v>#REF!</v>
      </c>
      <c r="N6" s="30">
        <f>A8</f>
        <v>0</v>
      </c>
      <c r="O6" s="30" t="str">
        <f>IF($N6=0,"bye",VLOOKUP($N6,'nejml.žákyně seznam'!$A$2:$C$268,2))</f>
        <v>bye</v>
      </c>
      <c r="P6" s="30" t="str">
        <f>IF($N6=0,"",VLOOKUP($N6,'nejml.žákyně seznam'!$A$2:$D$268,4))</f>
        <v/>
      </c>
      <c r="Q6" s="30">
        <f>A7</f>
        <v>0</v>
      </c>
      <c r="R6" s="30" t="str">
        <f>IF($Q6=0,"bye",VLOOKUP($Q6,'nejml.žákyně seznam'!$A$2:$C$268,2))</f>
        <v>bye</v>
      </c>
      <c r="S6" s="30" t="str">
        <f>IF($Q6=0,"",VLOOKUP($Q6,'nejml.žákyně seznam'!$A$2:$D$268,4))</f>
        <v/>
      </c>
      <c r="T6" s="65"/>
      <c r="U6" s="66"/>
      <c r="V6" s="66"/>
      <c r="W6" s="66"/>
      <c r="X6" s="67"/>
      <c r="Y6" s="30">
        <f t="shared" si="2"/>
        <v>0</v>
      </c>
      <c r="Z6" s="30">
        <f t="shared" si="3"/>
        <v>0</v>
      </c>
      <c r="AA6" s="30">
        <f t="shared" si="4"/>
        <v>0</v>
      </c>
      <c r="AB6" s="30" t="str">
        <f>IF($AA6=0,"",VLOOKUP($AA6,'nejml.žákyně seznam'!$A$2:$C$268,2))</f>
        <v/>
      </c>
      <c r="AC6" s="30" t="str">
        <f t="shared" si="5"/>
        <v/>
      </c>
      <c r="AD6" s="30" t="str">
        <f t="shared" si="6"/>
        <v/>
      </c>
      <c r="AE6" s="30">
        <f t="shared" si="7"/>
        <v>0</v>
      </c>
      <c r="AF6" s="30">
        <f t="shared" si="8"/>
        <v>0</v>
      </c>
      <c r="AH6" s="30">
        <f t="shared" si="9"/>
        <v>0</v>
      </c>
      <c r="AI6" s="30">
        <f t="shared" si="9"/>
        <v>0</v>
      </c>
      <c r="AJ6" s="30">
        <f t="shared" si="9"/>
        <v>0</v>
      </c>
      <c r="AK6" s="30">
        <f t="shared" si="9"/>
        <v>0</v>
      </c>
      <c r="AL6" s="30">
        <f t="shared" si="9"/>
        <v>0</v>
      </c>
      <c r="AN6" s="30" t="str">
        <f>CONCATENATE("&lt;/Table&gt;&lt;TD width=420&gt;&lt;Table&gt;")</f>
        <v>&lt;/Table&gt;&lt;TD width=420&gt;&lt;Table&gt;</v>
      </c>
      <c r="AO6" s="30" t="str">
        <f>CONCATENATE("&lt;TR&gt;&lt;TD&gt;",A6,"&lt;TD width=200&gt;",B6,"&lt;TD&gt;",C6,"&lt;TD&gt;",D6,"&lt;TD&gt;",E6,"&lt;TD&gt;",F6,"&lt;TD&gt;",G6,"&lt;TD&gt;",H6,"&lt;/TD&gt;&lt;/TR&gt;")</f>
        <v>&lt;TR&gt;&lt;TD&gt;&lt;TD width=200&gt;&lt;TD&gt;&lt;TD&gt;XXX&lt;TD&gt;&lt;TD&gt;&lt;TD&gt;&lt;TD&gt;&lt;/TD&gt;&lt;/TR&gt;</v>
      </c>
      <c r="AP6" s="30" t="str">
        <f>CONCATENATE("&lt;TR&gt;&lt;TD&gt;",J6,"&lt;TD&gt;",K6,"&lt;/TD&gt;&lt;/TR&gt;")</f>
        <v>&lt;TR&gt;&lt;TD&gt;bye - bye&lt;TD&gt;&lt;/TD&gt;&lt;/TR&gt;</v>
      </c>
    </row>
    <row r="7" spans="1:42" ht="16.5" customHeight="1">
      <c r="A7" s="33"/>
      <c r="B7" s="39" t="str">
        <f>IF($A7="","",CONCATENATE(VLOOKUP($A7,'nejml.žákyně seznam'!$A$2:$B$268,2)," (",VLOOKUP($A7,'nejml.žákyně seznam'!$A$2:$E$269,4),")"))</f>
        <v/>
      </c>
      <c r="C7" s="43" t="str">
        <f>IF(Y9+Z9=0,"",CONCATENATE(Y9,":",Z9))</f>
        <v/>
      </c>
      <c r="D7" s="34" t="str">
        <f>IF(Y5+Z5=0,"",CONCATENATE(Z5,":",Y5))</f>
        <v/>
      </c>
      <c r="E7" s="34" t="s">
        <v>41</v>
      </c>
      <c r="F7" s="35" t="str">
        <f>IF(Y6+Z6=0,"",CONCATENATE(Z6,":",Y6))</f>
        <v/>
      </c>
      <c r="G7" s="41" t="str">
        <f>IF(AF5+AF6+AE9=0,"",AF5+AF6+AE9)</f>
        <v/>
      </c>
      <c r="H7" s="35"/>
      <c r="J7" s="30" t="str">
        <f t="shared" si="0"/>
        <v>bye - bye</v>
      </c>
      <c r="K7" s="30" t="str">
        <f t="shared" si="1"/>
        <v/>
      </c>
      <c r="M7" s="30" t="e">
        <f>CONCATENATE("2.st. ",#REF!," - ",M3)</f>
        <v>#REF!</v>
      </c>
      <c r="N7" s="30">
        <f>A5</f>
        <v>0</v>
      </c>
      <c r="O7" s="30" t="str">
        <f>IF($N7=0,"bye",VLOOKUP($N7,'nejml.žákyně seznam'!$A$2:$C$268,2))</f>
        <v>bye</v>
      </c>
      <c r="P7" s="30" t="str">
        <f>IF($N7=0,"",VLOOKUP($N7,'nejml.žákyně seznam'!$A$2:$D$268,4))</f>
        <v/>
      </c>
      <c r="Q7" s="30">
        <f>A6</f>
        <v>0</v>
      </c>
      <c r="R7" s="30" t="str">
        <f>IF($Q7=0,"bye",VLOOKUP($Q7,'nejml.žákyně seznam'!$A$2:$C$268,2))</f>
        <v>bye</v>
      </c>
      <c r="S7" s="30" t="str">
        <f>IF($Q7=0,"",VLOOKUP($Q7,'nejml.žákyně seznam'!$A$2:$D$268,4))</f>
        <v/>
      </c>
      <c r="T7" s="65"/>
      <c r="U7" s="66"/>
      <c r="V7" s="66"/>
      <c r="W7" s="66"/>
      <c r="X7" s="67"/>
      <c r="Y7" s="30">
        <f t="shared" si="2"/>
        <v>0</v>
      </c>
      <c r="Z7" s="30">
        <f t="shared" si="3"/>
        <v>0</v>
      </c>
      <c r="AA7" s="30">
        <f t="shared" si="4"/>
        <v>0</v>
      </c>
      <c r="AB7" s="30" t="str">
        <f>IF($AA7=0,"",VLOOKUP($AA7,'nejml.žákyně seznam'!$A$2:$C$268,2))</f>
        <v/>
      </c>
      <c r="AC7" s="30" t="str">
        <f t="shared" si="5"/>
        <v/>
      </c>
      <c r="AD7" s="30" t="str">
        <f t="shared" si="6"/>
        <v/>
      </c>
      <c r="AE7" s="30">
        <f t="shared" si="7"/>
        <v>0</v>
      </c>
      <c r="AF7" s="30">
        <f t="shared" si="8"/>
        <v>0</v>
      </c>
      <c r="AH7" s="30">
        <f t="shared" si="9"/>
        <v>0</v>
      </c>
      <c r="AI7" s="30">
        <f t="shared" si="9"/>
        <v>0</v>
      </c>
      <c r="AJ7" s="30">
        <f t="shared" si="9"/>
        <v>0</v>
      </c>
      <c r="AK7" s="30">
        <f t="shared" si="9"/>
        <v>0</v>
      </c>
      <c r="AL7" s="30">
        <f t="shared" si="9"/>
        <v>0</v>
      </c>
      <c r="AN7" s="30" t="str">
        <f>CONCATENATE(AP4,AP5,AP6,AP7,AP8,AP9,)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O7" s="30" t="str">
        <f>CONCATENATE("&lt;TR&gt;&lt;TD&gt;",A7,"&lt;TD width=200&gt;",B7,"&lt;TD&gt;",C7,"&lt;TD&gt;",D7,"&lt;TD&gt;",E7,"&lt;TD&gt;",F7,"&lt;TD&gt;",G7,"&lt;TD&gt;",H7,"&lt;/TD&gt;&lt;/TR&gt;")</f>
        <v>&lt;TR&gt;&lt;TD&gt;&lt;TD width=200&gt;&lt;TD&gt;&lt;TD&gt;&lt;TD&gt;XXX&lt;TD&gt;&lt;TD&gt;&lt;TD&gt;&lt;/TD&gt;&lt;/TR&gt;</v>
      </c>
      <c r="AP7" s="30" t="str">
        <f>CONCATENATE("&lt;TR&gt;&lt;TD&gt;",J7,"&lt;TD&gt;",K7,"&lt;/TD&gt;&lt;/TR&gt;")</f>
        <v>&lt;TR&gt;&lt;TD&gt;bye - bye&lt;TD&gt;&lt;/TD&gt;&lt;/TR&gt;</v>
      </c>
    </row>
    <row r="8" spans="1:42" ht="16.5" customHeight="1" thickBot="1">
      <c r="A8" s="36"/>
      <c r="B8" s="40" t="str">
        <f>IF($A8="","",CONCATENATE(VLOOKUP($A8,'nejml.žákyně seznam'!$A$2:$B$268,2)," (",VLOOKUP($A8,'nejml.žákyně seznam'!$A$2:$E$269,4),")"))</f>
        <v/>
      </c>
      <c r="C8" s="44" t="str">
        <f>IF(Y4+Z4=0,"",CONCATENATE(Z4,":",Y4))</f>
        <v/>
      </c>
      <c r="D8" s="37" t="str">
        <f>IF(Y8+Z8=0,"",CONCATENATE(Z8,":",Y8))</f>
        <v/>
      </c>
      <c r="E8" s="37" t="str">
        <f>IF(Y6+Z6=0,"",CONCATENATE(Y6,":",Z6))</f>
        <v/>
      </c>
      <c r="F8" s="38" t="s">
        <v>41</v>
      </c>
      <c r="G8" s="42" t="str">
        <f>IF(AF4+AE6+AF8=0,"",AF4+AE6+AF8)</f>
        <v/>
      </c>
      <c r="H8" s="38"/>
      <c r="J8" s="30" t="str">
        <f t="shared" si="0"/>
        <v>bye - bye</v>
      </c>
      <c r="K8" s="30" t="str">
        <f t="shared" si="1"/>
        <v/>
      </c>
      <c r="M8" s="30" t="e">
        <f>CONCATENATE("2.st. ",#REF!," - ",M3)</f>
        <v>#REF!</v>
      </c>
      <c r="N8" s="30">
        <f>A6</f>
        <v>0</v>
      </c>
      <c r="O8" s="30" t="str">
        <f>IF($N8=0,"bye",VLOOKUP($N8,'nejml.žákyně seznam'!$A$2:$C$268,2))</f>
        <v>bye</v>
      </c>
      <c r="P8" s="30" t="str">
        <f>IF($N8=0,"",VLOOKUP($N8,'nejml.žákyně seznam'!$A$2:$D$268,4))</f>
        <v/>
      </c>
      <c r="Q8" s="30">
        <f>A8</f>
        <v>0</v>
      </c>
      <c r="R8" s="30" t="str">
        <f>IF($Q8=0,"bye",VLOOKUP($Q8,'nejml.žákyně seznam'!$A$2:$C$268,2))</f>
        <v>bye</v>
      </c>
      <c r="S8" s="30" t="str">
        <f>IF($Q8=0,"",VLOOKUP($Q8,'nejml.žákyně seznam'!$A$2:$D$268,4))</f>
        <v/>
      </c>
      <c r="T8" s="65"/>
      <c r="U8" s="66"/>
      <c r="V8" s="66"/>
      <c r="W8" s="66"/>
      <c r="X8" s="67"/>
      <c r="Y8" s="30">
        <f t="shared" si="2"/>
        <v>0</v>
      </c>
      <c r="Z8" s="30">
        <f t="shared" si="3"/>
        <v>0</v>
      </c>
      <c r="AA8" s="30">
        <f t="shared" si="4"/>
        <v>0</v>
      </c>
      <c r="AB8" s="30" t="str">
        <f>IF($AA8=0,"",VLOOKUP($AA8,'nejml.žákyně seznam'!$A$2:$C$268,2))</f>
        <v/>
      </c>
      <c r="AC8" s="30" t="str">
        <f t="shared" si="5"/>
        <v/>
      </c>
      <c r="AD8" s="30" t="str">
        <f t="shared" si="6"/>
        <v/>
      </c>
      <c r="AE8" s="30">
        <f t="shared" si="7"/>
        <v>0</v>
      </c>
      <c r="AF8" s="30">
        <f t="shared" si="8"/>
        <v>0</v>
      </c>
      <c r="AH8" s="30">
        <f t="shared" si="9"/>
        <v>0</v>
      </c>
      <c r="AI8" s="30">
        <f t="shared" si="9"/>
        <v>0</v>
      </c>
      <c r="AJ8" s="30">
        <f t="shared" si="9"/>
        <v>0</v>
      </c>
      <c r="AK8" s="30">
        <f t="shared" si="9"/>
        <v>0</v>
      </c>
      <c r="AL8" s="30">
        <f t="shared" si="9"/>
        <v>0</v>
      </c>
      <c r="AN8" s="30" t="str">
        <f>CONCATENATE("&lt;/Table&gt;&lt;/TD&gt;&lt;/TR&gt;&lt;/Table&gt;&lt;P&gt;")</f>
        <v>&lt;/Table&gt;&lt;/TD&gt;&lt;/TR&gt;&lt;/Table&gt;&lt;P&gt;</v>
      </c>
      <c r="AO8" s="30" t="str">
        <f>CONCATENATE("&lt;TR&gt;&lt;TD&gt;",A8,"&lt;TD width=200&gt;",B8,"&lt;TD&gt;",C8,"&lt;TD&gt;",D8,"&lt;TD&gt;",E8,"&lt;TD&gt;",F8,"&lt;TD&gt;",G8,"&lt;TD&gt;",H8,"&lt;/TD&gt;&lt;/TR&gt;")</f>
        <v>&lt;TR&gt;&lt;TD&gt;&lt;TD width=200&gt;&lt;TD&gt;&lt;TD&gt;&lt;TD&gt;&lt;TD&gt;XXX&lt;TD&gt;&lt;TD&gt;&lt;/TD&gt;&lt;/TR&gt;</v>
      </c>
      <c r="AP8" s="30" t="str">
        <f>CONCATENATE("&lt;TR&gt;&lt;TD&gt;",J8,"&lt;TD&gt;",K8,"&lt;/TD&gt;&lt;/TR&gt;")</f>
        <v>&lt;TR&gt;&lt;TD&gt;bye - bye&lt;TD&gt;&lt;/TD&gt;&lt;/TR&gt;</v>
      </c>
    </row>
    <row r="9" spans="1:42" ht="16.5" customHeight="1" thickTop="1" thickBot="1">
      <c r="J9" s="30" t="str">
        <f t="shared" si="0"/>
        <v>bye - bye</v>
      </c>
      <c r="K9" s="30" t="str">
        <f t="shared" si="1"/>
        <v/>
      </c>
      <c r="M9" s="30" t="e">
        <f>CONCATENATE("2.st. ",#REF!," - ",M3)</f>
        <v>#REF!</v>
      </c>
      <c r="N9" s="30">
        <f>A7</f>
        <v>0</v>
      </c>
      <c r="O9" s="30" t="str">
        <f>IF($N9=0,"bye",VLOOKUP($N9,'nejml.žákyně seznam'!$A$2:$C$268,2))</f>
        <v>bye</v>
      </c>
      <c r="P9" s="30" t="str">
        <f>IF($N9=0,"",VLOOKUP($N9,'nejml.žákyně seznam'!$A$2:$D$268,4))</f>
        <v/>
      </c>
      <c r="Q9" s="30">
        <f>A5</f>
        <v>0</v>
      </c>
      <c r="R9" s="30" t="str">
        <f>IF($Q9=0,"bye",VLOOKUP($Q9,'nejml.žákyně seznam'!$A$2:$C$268,2))</f>
        <v>bye</v>
      </c>
      <c r="S9" s="30" t="str">
        <f>IF($Q9=0,"",VLOOKUP($Q9,'nejml.žákyně seznam'!$A$2:$D$268,4))</f>
        <v/>
      </c>
      <c r="T9" s="68"/>
      <c r="U9" s="69"/>
      <c r="V9" s="69"/>
      <c r="W9" s="69"/>
      <c r="X9" s="70"/>
      <c r="Y9" s="30">
        <f t="shared" si="2"/>
        <v>0</v>
      </c>
      <c r="Z9" s="30">
        <f t="shared" si="3"/>
        <v>0</v>
      </c>
      <c r="AA9" s="30">
        <f t="shared" si="4"/>
        <v>0</v>
      </c>
      <c r="AB9" s="30" t="str">
        <f>IF($AA9=0,"",VLOOKUP($AA9,'nejml.žákyně seznam'!$A$2:$C$268,2))</f>
        <v/>
      </c>
      <c r="AC9" s="30" t="str">
        <f t="shared" si="5"/>
        <v/>
      </c>
      <c r="AD9" s="30" t="str">
        <f t="shared" si="6"/>
        <v/>
      </c>
      <c r="AE9" s="30">
        <f t="shared" si="7"/>
        <v>0</v>
      </c>
      <c r="AF9" s="30">
        <f t="shared" si="8"/>
        <v>0</v>
      </c>
      <c r="AH9" s="30">
        <f t="shared" si="9"/>
        <v>0</v>
      </c>
      <c r="AI9" s="30">
        <f t="shared" si="9"/>
        <v>0</v>
      </c>
      <c r="AJ9" s="30">
        <f t="shared" si="9"/>
        <v>0</v>
      </c>
      <c r="AK9" s="30">
        <f t="shared" si="9"/>
        <v>0</v>
      </c>
      <c r="AL9" s="30">
        <f t="shared" si="9"/>
        <v>0</v>
      </c>
      <c r="AP9" s="30" t="str">
        <f>CONCATENATE("&lt;TR&gt;&lt;TD&gt;",J9,"&lt;TD&gt;",K9,"&lt;/TD&gt;&lt;/TR&gt;")</f>
        <v>&lt;TR&gt;&lt;TD&gt;bye - bye&lt;TD&gt;&lt;/TD&gt;&lt;/TR&gt;</v>
      </c>
    </row>
    <row r="10" spans="1:42" ht="16.5" customHeight="1" thickTop="1" thickBot="1">
      <c r="M10" s="31" t="str">
        <f>B11</f>
        <v>Skupina B</v>
      </c>
      <c r="N10" s="31" t="s">
        <v>0</v>
      </c>
      <c r="O10" s="31" t="s">
        <v>1</v>
      </c>
      <c r="P10" s="31" t="s">
        <v>2</v>
      </c>
      <c r="Q10" s="31" t="s">
        <v>0</v>
      </c>
      <c r="R10" s="31" t="s">
        <v>3</v>
      </c>
      <c r="S10" s="31" t="s">
        <v>2</v>
      </c>
      <c r="T10" s="32" t="s">
        <v>5</v>
      </c>
      <c r="U10" s="32" t="s">
        <v>6</v>
      </c>
      <c r="V10" s="32" t="s">
        <v>7</v>
      </c>
      <c r="W10" s="32" t="s">
        <v>8</v>
      </c>
      <c r="X10" s="32" t="s">
        <v>9</v>
      </c>
      <c r="Y10" s="31" t="s">
        <v>10</v>
      </c>
      <c r="Z10" s="31" t="s">
        <v>11</v>
      </c>
      <c r="AA10" s="31" t="s">
        <v>12</v>
      </c>
      <c r="AN10" s="30" t="s">
        <v>23</v>
      </c>
    </row>
    <row r="11" spans="1:42" ht="16.5" customHeight="1" thickTop="1" thickBot="1">
      <c r="A11" s="51"/>
      <c r="B11" s="52" t="s">
        <v>26</v>
      </c>
      <c r="C11" s="53">
        <v>1</v>
      </c>
      <c r="D11" s="54">
        <v>2</v>
      </c>
      <c r="E11" s="54">
        <v>3</v>
      </c>
      <c r="F11" s="55">
        <v>4</v>
      </c>
      <c r="G11" s="56" t="s">
        <v>21</v>
      </c>
      <c r="H11" s="55" t="s">
        <v>22</v>
      </c>
      <c r="J11" s="30" t="str">
        <f t="shared" ref="J11:J16" si="10">CONCATENATE(O11," - ",R11)</f>
        <v>bye - bye</v>
      </c>
      <c r="K11" s="30" t="str">
        <f t="shared" ref="K11:K16" si="11">IF(SUM(Y11:Z11)=0,AD11,CONCATENATE(Y11," : ",Z11," (",T11,",",U11,",",V11,IF(Y11+Z11&gt;3,",",""),W11,IF(Y11+Z11&gt;4,",",""),X11,")"))</f>
        <v/>
      </c>
      <c r="M11" s="30" t="e">
        <f>CONCATENATE("2.st. ",#REF!," - ",M10)</f>
        <v>#REF!</v>
      </c>
      <c r="N11" s="30">
        <f>A12</f>
        <v>0</v>
      </c>
      <c r="O11" s="30" t="str">
        <f>IF($N11=0,"bye",VLOOKUP($N11,'nejml.žákyně seznam'!$A$2:$C$268,2))</f>
        <v>bye</v>
      </c>
      <c r="P11" s="30" t="str">
        <f>IF($N11=0,"",VLOOKUP($N11,'nejml.žákyně seznam'!$A$2:$D$268,4))</f>
        <v/>
      </c>
      <c r="Q11" s="30">
        <f>A15</f>
        <v>0</v>
      </c>
      <c r="R11" s="30" t="str">
        <f>IF($Q11=0,"bye",VLOOKUP($Q11,'nejml.žákyně seznam'!$A$2:$C$268,2))</f>
        <v>bye</v>
      </c>
      <c r="S11" s="30" t="str">
        <f>IF($Q11=0,"",VLOOKUP($Q11,'nejml.žákyně seznam'!$A$2:$D$268,4))</f>
        <v/>
      </c>
      <c r="T11" s="62"/>
      <c r="U11" s="63"/>
      <c r="V11" s="63"/>
      <c r="W11" s="63"/>
      <c r="X11" s="64"/>
      <c r="Y11" s="30">
        <f t="shared" ref="Y11:Y16" si="12">COUNTIF(AH11:AL11,"&gt;0")</f>
        <v>0</v>
      </c>
      <c r="Z11" s="30">
        <f t="shared" ref="Z11:Z16" si="13">COUNTIF(AH11:AL11,"&lt;0")</f>
        <v>0</v>
      </c>
      <c r="AA11" s="30">
        <f t="shared" ref="AA11:AA16" si="14">IF(Y11=Z11,0,IF(Y11&gt;Z11,N11,Q11))</f>
        <v>0</v>
      </c>
      <c r="AB11" s="30" t="str">
        <f>IF($AA11=0,"",VLOOKUP($AA11,'nejml.žákyně seznam'!$A$2:$C$268,2))</f>
        <v/>
      </c>
      <c r="AC11" s="30" t="str">
        <f t="shared" ref="AC11:AC16" si="15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  <v/>
      </c>
      <c r="AD11" s="30" t="str">
        <f t="shared" ref="AD11:AD16" si="16">IF(SUM(Y11:Z11)=0,"",AC11)</f>
        <v/>
      </c>
      <c r="AE11" s="30">
        <f t="shared" ref="AE11:AE16" si="17">IF(T11="",0,IF(Y11&gt;Z11,2,1))</f>
        <v>0</v>
      </c>
      <c r="AF11" s="30">
        <f t="shared" ref="AF11:AF16" si="18">IF(T11="",0,IF(Z11&gt;Y11,2,1))</f>
        <v>0</v>
      </c>
      <c r="AH11" s="30">
        <f t="shared" ref="AH11:AL16" si="19">IF(T11="",0,IF(MID(T11,1,1)="-",-1,1))</f>
        <v>0</v>
      </c>
      <c r="AI11" s="30">
        <f t="shared" si="19"/>
        <v>0</v>
      </c>
      <c r="AJ11" s="30">
        <f t="shared" si="19"/>
        <v>0</v>
      </c>
      <c r="AK11" s="30">
        <f t="shared" si="19"/>
        <v>0</v>
      </c>
      <c r="AL11" s="30">
        <f t="shared" si="19"/>
        <v>0</v>
      </c>
      <c r="AN11" s="30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30" t="str">
        <f>CONCATENATE("&lt;TR&gt;&lt;TD width=250&gt;",J11,"&lt;TD&gt;",K11,"&lt;/TD&gt;&lt;/TR&gt;")</f>
        <v>&lt;TR&gt;&lt;TD width=250&gt;bye - bye&lt;TD&gt;&lt;/TD&gt;&lt;/TR&gt;</v>
      </c>
    </row>
    <row r="12" spans="1:42" ht="16.5" customHeight="1" thickTop="1">
      <c r="A12" s="45"/>
      <c r="B12" s="46" t="str">
        <f>IF($A12="","",CONCATENATE(VLOOKUP($A12,'nejml.žákyně seznam'!$A$2:$B$268,2)," (",VLOOKUP($A12,'nejml.žákyně seznam'!$A$2:$E$269,4),")"))</f>
        <v/>
      </c>
      <c r="C12" s="47" t="s">
        <v>41</v>
      </c>
      <c r="D12" s="48" t="str">
        <f>IF(Y14+Z14=0,"",CONCATENATE(Y14,":",Z14))</f>
        <v/>
      </c>
      <c r="E12" s="48" t="str">
        <f>IF(Y16+Z16=0,"",CONCATENATE(Z16,":",Y16))</f>
        <v/>
      </c>
      <c r="F12" s="49" t="str">
        <f>IF(Y11+Z11=0,"",CONCATENATE(Y11,":",Z11))</f>
        <v/>
      </c>
      <c r="G12" s="50" t="str">
        <f>IF(AE11+AE14+AF16=0,"",AE11+AE14+AF16)</f>
        <v/>
      </c>
      <c r="H12" s="49"/>
      <c r="J12" s="30" t="str">
        <f t="shared" si="10"/>
        <v>bye - bye</v>
      </c>
      <c r="K12" s="30" t="str">
        <f t="shared" si="11"/>
        <v/>
      </c>
      <c r="M12" s="30" t="e">
        <f>CONCATENATE("2.st. ",#REF!," - ",M10)</f>
        <v>#REF!</v>
      </c>
      <c r="N12" s="30">
        <f>A13</f>
        <v>0</v>
      </c>
      <c r="O12" s="30" t="str">
        <f>IF($N12=0,"bye",VLOOKUP($N12,'nejml.žákyně seznam'!$A$2:$C$268,2))</f>
        <v>bye</v>
      </c>
      <c r="P12" s="30" t="str">
        <f>IF($N12=0,"",VLOOKUP($N12,'nejml.žákyně seznam'!$A$2:$D$268,4))</f>
        <v/>
      </c>
      <c r="Q12" s="30">
        <f>A14</f>
        <v>0</v>
      </c>
      <c r="R12" s="30" t="str">
        <f>IF($Q12=0,"bye",VLOOKUP($Q12,'nejml.žákyně seznam'!$A$2:$C$268,2))</f>
        <v>bye</v>
      </c>
      <c r="S12" s="30" t="str">
        <f>IF($Q12=0,"",VLOOKUP($Q12,'nejml.žákyně seznam'!$A$2:$D$268,4))</f>
        <v/>
      </c>
      <c r="T12" s="65"/>
      <c r="U12" s="66"/>
      <c r="V12" s="66"/>
      <c r="W12" s="66"/>
      <c r="X12" s="67"/>
      <c r="Y12" s="30">
        <f t="shared" si="12"/>
        <v>0</v>
      </c>
      <c r="Z12" s="30">
        <f t="shared" si="13"/>
        <v>0</v>
      </c>
      <c r="AA12" s="30">
        <f t="shared" si="14"/>
        <v>0</v>
      </c>
      <c r="AB12" s="30" t="str">
        <f>IF($AA12=0,"",VLOOKUP($AA12,'nejml.žákyně seznam'!$A$2:$C$268,2))</f>
        <v/>
      </c>
      <c r="AC12" s="30" t="str">
        <f t="shared" si="15"/>
        <v/>
      </c>
      <c r="AD12" s="30" t="str">
        <f t="shared" si="16"/>
        <v/>
      </c>
      <c r="AE12" s="30">
        <f t="shared" si="17"/>
        <v>0</v>
      </c>
      <c r="AF12" s="30">
        <f t="shared" si="18"/>
        <v>0</v>
      </c>
      <c r="AH12" s="30">
        <f t="shared" si="19"/>
        <v>0</v>
      </c>
      <c r="AI12" s="30">
        <f t="shared" si="19"/>
        <v>0</v>
      </c>
      <c r="AJ12" s="30">
        <f t="shared" si="19"/>
        <v>0</v>
      </c>
      <c r="AK12" s="30">
        <f t="shared" si="19"/>
        <v>0</v>
      </c>
      <c r="AL12" s="30">
        <f t="shared" si="19"/>
        <v>0</v>
      </c>
      <c r="AN12" s="30" t="str">
        <f>CONCATENATE(AO12,AO13,AO14,AO15,)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O12" s="30" t="str">
        <f>CONCATENATE("&lt;TR&gt;&lt;TD&gt;",A12,"&lt;TD width=200&gt;",B12,"&lt;TD&gt;",C12,"&lt;TD&gt;",D12,"&lt;TD&gt;",E12,"&lt;TD&gt;",F12,"&lt;TD&gt;",G12,"&lt;TD&gt;",H12,"&lt;/TD&gt;&lt;/TR&gt;")</f>
        <v>&lt;TR&gt;&lt;TD&gt;&lt;TD width=200&gt;&lt;TD&gt;XXX&lt;TD&gt;&lt;TD&gt;&lt;TD&gt;&lt;TD&gt;&lt;TD&gt;&lt;/TD&gt;&lt;/TR&gt;</v>
      </c>
      <c r="AP12" s="30" t="str">
        <f>CONCATENATE("&lt;TR&gt;&lt;TD&gt;",J12,"&lt;TD&gt;",K12,"&lt;/TD&gt;&lt;/TR&gt;")</f>
        <v>&lt;TR&gt;&lt;TD&gt;bye - bye&lt;TD&gt;&lt;/TD&gt;&lt;/TR&gt;</v>
      </c>
    </row>
    <row r="13" spans="1:42" ht="16.5" customHeight="1">
      <c r="A13" s="33"/>
      <c r="B13" s="39" t="str">
        <f>IF($A13="","",CONCATENATE(VLOOKUP($A13,'nejml.žákyně seznam'!$A$2:$B$268,2)," (",VLOOKUP($A13,'nejml.žákyně seznam'!$A$2:$E$269,4),")"))</f>
        <v/>
      </c>
      <c r="C13" s="43" t="str">
        <f>IF(Y14+Z14=0,"",CONCATENATE(Z14,":",Y14))</f>
        <v/>
      </c>
      <c r="D13" s="34" t="s">
        <v>41</v>
      </c>
      <c r="E13" s="34" t="str">
        <f>IF(Y12+Z12=0,"",CONCATENATE(Y12,":",Z12))</f>
        <v/>
      </c>
      <c r="F13" s="35" t="str">
        <f>IF(Y15+Z15=0,"",CONCATENATE(Y15,":",Z15))</f>
        <v/>
      </c>
      <c r="G13" s="41" t="str">
        <f>IF(AE12+AF14+AE15=0,"",AE12+AF14+AE15)</f>
        <v/>
      </c>
      <c r="H13" s="35"/>
      <c r="J13" s="30" t="str">
        <f t="shared" si="10"/>
        <v>bye - bye</v>
      </c>
      <c r="K13" s="30" t="str">
        <f t="shared" si="11"/>
        <v/>
      </c>
      <c r="M13" s="30" t="e">
        <f>CONCATENATE("2.st. ",#REF!," - ",M10)</f>
        <v>#REF!</v>
      </c>
      <c r="N13" s="30">
        <f>A15</f>
        <v>0</v>
      </c>
      <c r="O13" s="30" t="str">
        <f>IF($N13=0,"bye",VLOOKUP($N13,'nejml.žákyně seznam'!$A$2:$C$268,2))</f>
        <v>bye</v>
      </c>
      <c r="P13" s="30" t="str">
        <f>IF($N13=0,"",VLOOKUP($N13,'nejml.žákyně seznam'!$A$2:$D$268,4))</f>
        <v/>
      </c>
      <c r="Q13" s="30">
        <f>A14</f>
        <v>0</v>
      </c>
      <c r="R13" s="30" t="str">
        <f>IF($Q13=0,"bye",VLOOKUP($Q13,'nejml.žákyně seznam'!$A$2:$C$268,2))</f>
        <v>bye</v>
      </c>
      <c r="S13" s="30" t="str">
        <f>IF($Q13=0,"",VLOOKUP($Q13,'nejml.žákyně seznam'!$A$2:$D$268,4))</f>
        <v/>
      </c>
      <c r="T13" s="65"/>
      <c r="U13" s="66"/>
      <c r="V13" s="66"/>
      <c r="W13" s="66"/>
      <c r="X13" s="67"/>
      <c r="Y13" s="30">
        <f t="shared" si="12"/>
        <v>0</v>
      </c>
      <c r="Z13" s="30">
        <f t="shared" si="13"/>
        <v>0</v>
      </c>
      <c r="AA13" s="30">
        <f t="shared" si="14"/>
        <v>0</v>
      </c>
      <c r="AB13" s="30" t="str">
        <f>IF($AA13=0,"",VLOOKUP($AA13,'nejml.žákyně seznam'!$A$2:$C$268,2))</f>
        <v/>
      </c>
      <c r="AC13" s="30" t="str">
        <f t="shared" si="15"/>
        <v/>
      </c>
      <c r="AD13" s="30" t="str">
        <f t="shared" si="16"/>
        <v/>
      </c>
      <c r="AE13" s="30">
        <f t="shared" si="17"/>
        <v>0</v>
      </c>
      <c r="AF13" s="30">
        <f t="shared" si="18"/>
        <v>0</v>
      </c>
      <c r="AH13" s="30">
        <f t="shared" si="19"/>
        <v>0</v>
      </c>
      <c r="AI13" s="30">
        <f t="shared" si="19"/>
        <v>0</v>
      </c>
      <c r="AJ13" s="30">
        <f t="shared" si="19"/>
        <v>0</v>
      </c>
      <c r="AK13" s="30">
        <f t="shared" si="19"/>
        <v>0</v>
      </c>
      <c r="AL13" s="30">
        <f t="shared" si="19"/>
        <v>0</v>
      </c>
      <c r="AN13" s="30" t="str">
        <f>CONCATENATE("&lt;/Table&gt;&lt;TD width=420&gt;&lt;Table&gt;")</f>
        <v>&lt;/Table&gt;&lt;TD width=420&gt;&lt;Table&gt;</v>
      </c>
      <c r="AO13" s="30" t="str">
        <f>CONCATENATE("&lt;TR&gt;&lt;TD&gt;",A13,"&lt;TD width=200&gt;",B13,"&lt;TD&gt;",C13,"&lt;TD&gt;",D13,"&lt;TD&gt;",E13,"&lt;TD&gt;",F13,"&lt;TD&gt;",G13,"&lt;TD&gt;",H13,"&lt;/TD&gt;&lt;/TR&gt;")</f>
        <v>&lt;TR&gt;&lt;TD&gt;&lt;TD width=200&gt;&lt;TD&gt;&lt;TD&gt;XXX&lt;TD&gt;&lt;TD&gt;&lt;TD&gt;&lt;TD&gt;&lt;/TD&gt;&lt;/TR&gt;</v>
      </c>
      <c r="AP13" s="30" t="str">
        <f>CONCATENATE("&lt;TR&gt;&lt;TD&gt;",J13,"&lt;TD&gt;",K13,"&lt;/TD&gt;&lt;/TR&gt;")</f>
        <v>&lt;TR&gt;&lt;TD&gt;bye - bye&lt;TD&gt;&lt;/TD&gt;&lt;/TR&gt;</v>
      </c>
    </row>
    <row r="14" spans="1:42" ht="16.5" customHeight="1">
      <c r="A14" s="33"/>
      <c r="B14" s="39" t="str">
        <f>IF($A14="","",CONCATENATE(VLOOKUP($A14,'nejml.žákyně seznam'!$A$2:$B$268,2)," (",VLOOKUP($A14,'nejml.žákyně seznam'!$A$2:$E$269,4),")"))</f>
        <v/>
      </c>
      <c r="C14" s="43" t="str">
        <f>IF(Y16+Z16=0,"",CONCATENATE(Y16,":",Z16))</f>
        <v/>
      </c>
      <c r="D14" s="34" t="str">
        <f>IF(Y12+Z12=0,"",CONCATENATE(Z12,":",Y12))</f>
        <v/>
      </c>
      <c r="E14" s="34" t="s">
        <v>41</v>
      </c>
      <c r="F14" s="35" t="str">
        <f>IF(Y13+Z13=0,"",CONCATENATE(Z13,":",Y13))</f>
        <v/>
      </c>
      <c r="G14" s="41" t="str">
        <f>IF(AF12+AF13+AE16=0,"",AF12+AF13+AE16)</f>
        <v/>
      </c>
      <c r="H14" s="35"/>
      <c r="J14" s="30" t="str">
        <f t="shared" si="10"/>
        <v>bye - bye</v>
      </c>
      <c r="K14" s="30" t="str">
        <f t="shared" si="11"/>
        <v/>
      </c>
      <c r="M14" s="30" t="e">
        <f>CONCATENATE("2.st. ",#REF!," - ",M10)</f>
        <v>#REF!</v>
      </c>
      <c r="N14" s="30">
        <f>A12</f>
        <v>0</v>
      </c>
      <c r="O14" s="30" t="str">
        <f>IF($N14=0,"bye",VLOOKUP($N14,'nejml.žákyně seznam'!$A$2:$C$268,2))</f>
        <v>bye</v>
      </c>
      <c r="P14" s="30" t="str">
        <f>IF($N14=0,"",VLOOKUP($N14,'nejml.žákyně seznam'!$A$2:$D$268,4))</f>
        <v/>
      </c>
      <c r="Q14" s="30">
        <f>A13</f>
        <v>0</v>
      </c>
      <c r="R14" s="30" t="str">
        <f>IF($Q14=0,"bye",VLOOKUP($Q14,'nejml.žákyně seznam'!$A$2:$C$268,2))</f>
        <v>bye</v>
      </c>
      <c r="S14" s="30" t="str">
        <f>IF($Q14=0,"",VLOOKUP($Q14,'nejml.žákyně seznam'!$A$2:$D$268,4))</f>
        <v/>
      </c>
      <c r="T14" s="65"/>
      <c r="U14" s="66"/>
      <c r="V14" s="66"/>
      <c r="W14" s="66"/>
      <c r="X14" s="67"/>
      <c r="Y14" s="30">
        <f t="shared" si="12"/>
        <v>0</v>
      </c>
      <c r="Z14" s="30">
        <f t="shared" si="13"/>
        <v>0</v>
      </c>
      <c r="AA14" s="30">
        <f t="shared" si="14"/>
        <v>0</v>
      </c>
      <c r="AB14" s="30" t="str">
        <f>IF($AA14=0,"",VLOOKUP($AA14,'nejml.žákyně seznam'!$A$2:$C$268,2))</f>
        <v/>
      </c>
      <c r="AC14" s="30" t="str">
        <f t="shared" si="15"/>
        <v/>
      </c>
      <c r="AD14" s="30" t="str">
        <f t="shared" si="16"/>
        <v/>
      </c>
      <c r="AE14" s="30">
        <f t="shared" si="17"/>
        <v>0</v>
      </c>
      <c r="AF14" s="30">
        <f t="shared" si="18"/>
        <v>0</v>
      </c>
      <c r="AH14" s="30">
        <f t="shared" si="19"/>
        <v>0</v>
      </c>
      <c r="AI14" s="30">
        <f t="shared" si="19"/>
        <v>0</v>
      </c>
      <c r="AJ14" s="30">
        <f t="shared" si="19"/>
        <v>0</v>
      </c>
      <c r="AK14" s="30">
        <f t="shared" si="19"/>
        <v>0</v>
      </c>
      <c r="AL14" s="30">
        <f t="shared" si="19"/>
        <v>0</v>
      </c>
      <c r="AN14" s="30" t="str">
        <f>CONCATENATE(AP11,AP12,AP13,AP14,AP15,AP16,)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O14" s="30" t="str">
        <f>CONCATENATE("&lt;TR&gt;&lt;TD&gt;",A14,"&lt;TD width=200&gt;",B14,"&lt;TD&gt;",C14,"&lt;TD&gt;",D14,"&lt;TD&gt;",E14,"&lt;TD&gt;",F14,"&lt;TD&gt;",G14,"&lt;TD&gt;",H14,"&lt;/TD&gt;&lt;/TR&gt;")</f>
        <v>&lt;TR&gt;&lt;TD&gt;&lt;TD width=200&gt;&lt;TD&gt;&lt;TD&gt;&lt;TD&gt;XXX&lt;TD&gt;&lt;TD&gt;&lt;TD&gt;&lt;/TD&gt;&lt;/TR&gt;</v>
      </c>
      <c r="AP14" s="30" t="str">
        <f>CONCATENATE("&lt;TR&gt;&lt;TD&gt;",J14,"&lt;TD&gt;",K14,"&lt;/TD&gt;&lt;/TR&gt;")</f>
        <v>&lt;TR&gt;&lt;TD&gt;bye - bye&lt;TD&gt;&lt;/TD&gt;&lt;/TR&gt;</v>
      </c>
    </row>
    <row r="15" spans="1:42" ht="16.5" customHeight="1" thickBot="1">
      <c r="A15" s="36"/>
      <c r="B15" s="40" t="str">
        <f>IF($A15="","",CONCATENATE(VLOOKUP($A15,'nejml.žákyně seznam'!$A$2:$B$268,2)," (",VLOOKUP($A15,'nejml.žákyně seznam'!$A$2:$E$269,4),")"))</f>
        <v/>
      </c>
      <c r="C15" s="44" t="str">
        <f>IF(Y11+Z11=0,"",CONCATENATE(Z11,":",Y11))</f>
        <v/>
      </c>
      <c r="D15" s="37" t="str">
        <f>IF(Y15+Z15=0,"",CONCATENATE(Z15,":",Y15))</f>
        <v/>
      </c>
      <c r="E15" s="37" t="str">
        <f>IF(Y13+Z13=0,"",CONCATENATE(Y13,":",Z13))</f>
        <v/>
      </c>
      <c r="F15" s="38" t="s">
        <v>41</v>
      </c>
      <c r="G15" s="42" t="str">
        <f>IF(AF11+AE13+AF15=0,"",AF11+AE13+AF15)</f>
        <v/>
      </c>
      <c r="H15" s="38"/>
      <c r="J15" s="30" t="str">
        <f t="shared" si="10"/>
        <v>bye - bye</v>
      </c>
      <c r="K15" s="30" t="str">
        <f t="shared" si="11"/>
        <v/>
      </c>
      <c r="M15" s="30" t="e">
        <f>CONCATENATE("2.st. ",#REF!," - ",M10)</f>
        <v>#REF!</v>
      </c>
      <c r="N15" s="30">
        <f>A13</f>
        <v>0</v>
      </c>
      <c r="O15" s="30" t="str">
        <f>IF($N15=0,"bye",VLOOKUP($N15,'nejml.žákyně seznam'!$A$2:$C$268,2))</f>
        <v>bye</v>
      </c>
      <c r="P15" s="30" t="str">
        <f>IF($N15=0,"",VLOOKUP($N15,'nejml.žákyně seznam'!$A$2:$D$268,4))</f>
        <v/>
      </c>
      <c r="Q15" s="30">
        <f>A15</f>
        <v>0</v>
      </c>
      <c r="R15" s="30" t="str">
        <f>IF($Q15=0,"bye",VLOOKUP($Q15,'nejml.žákyně seznam'!$A$2:$C$268,2))</f>
        <v>bye</v>
      </c>
      <c r="S15" s="30" t="str">
        <f>IF($Q15=0,"",VLOOKUP($Q15,'nejml.žákyně seznam'!$A$2:$D$268,4))</f>
        <v/>
      </c>
      <c r="T15" s="65"/>
      <c r="U15" s="66"/>
      <c r="V15" s="66"/>
      <c r="W15" s="66"/>
      <c r="X15" s="67"/>
      <c r="Y15" s="30">
        <f t="shared" si="12"/>
        <v>0</v>
      </c>
      <c r="Z15" s="30">
        <f t="shared" si="13"/>
        <v>0</v>
      </c>
      <c r="AA15" s="30">
        <f t="shared" si="14"/>
        <v>0</v>
      </c>
      <c r="AB15" s="30" t="str">
        <f>IF($AA15=0,"",VLOOKUP($AA15,'nejml.žákyně seznam'!$A$2:$C$268,2))</f>
        <v/>
      </c>
      <c r="AC15" s="30" t="str">
        <f t="shared" si="15"/>
        <v/>
      </c>
      <c r="AD15" s="30" t="str">
        <f t="shared" si="16"/>
        <v/>
      </c>
      <c r="AE15" s="30">
        <f t="shared" si="17"/>
        <v>0</v>
      </c>
      <c r="AF15" s="30">
        <f t="shared" si="18"/>
        <v>0</v>
      </c>
      <c r="AH15" s="30">
        <f t="shared" si="19"/>
        <v>0</v>
      </c>
      <c r="AI15" s="30">
        <f t="shared" si="19"/>
        <v>0</v>
      </c>
      <c r="AJ15" s="30">
        <f t="shared" si="19"/>
        <v>0</v>
      </c>
      <c r="AK15" s="30">
        <f t="shared" si="19"/>
        <v>0</v>
      </c>
      <c r="AL15" s="30">
        <f t="shared" si="19"/>
        <v>0</v>
      </c>
      <c r="AN15" s="30" t="str">
        <f>CONCATENATE("&lt;/Table&gt;&lt;/TD&gt;&lt;/TR&gt;&lt;/Table&gt;&lt;P&gt;")</f>
        <v>&lt;/Table&gt;&lt;/TD&gt;&lt;/TR&gt;&lt;/Table&gt;&lt;P&gt;</v>
      </c>
      <c r="AO15" s="30" t="str">
        <f>CONCATENATE("&lt;TR&gt;&lt;TD&gt;",A15,"&lt;TD width=200&gt;",B15,"&lt;TD&gt;",C15,"&lt;TD&gt;",D15,"&lt;TD&gt;",E15,"&lt;TD&gt;",F15,"&lt;TD&gt;",G15,"&lt;TD&gt;",H15,"&lt;/TD&gt;&lt;/TR&gt;")</f>
        <v>&lt;TR&gt;&lt;TD&gt;&lt;TD width=200&gt;&lt;TD&gt;&lt;TD&gt;&lt;TD&gt;&lt;TD&gt;XXX&lt;TD&gt;&lt;TD&gt;&lt;/TD&gt;&lt;/TR&gt;</v>
      </c>
      <c r="AP15" s="30" t="str">
        <f>CONCATENATE("&lt;TR&gt;&lt;TD&gt;",J15,"&lt;TD&gt;",K15,"&lt;/TD&gt;&lt;/TR&gt;")</f>
        <v>&lt;TR&gt;&lt;TD&gt;bye - bye&lt;TD&gt;&lt;/TD&gt;&lt;/TR&gt;</v>
      </c>
    </row>
    <row r="16" spans="1:42" ht="16.5" customHeight="1" thickTop="1" thickBot="1">
      <c r="J16" s="30" t="str">
        <f t="shared" si="10"/>
        <v>bye - bye</v>
      </c>
      <c r="K16" s="30" t="str">
        <f t="shared" si="11"/>
        <v/>
      </c>
      <c r="M16" s="30" t="e">
        <f>CONCATENATE("2.st. ",#REF!," - ",M10)</f>
        <v>#REF!</v>
      </c>
      <c r="N16" s="30">
        <f>A14</f>
        <v>0</v>
      </c>
      <c r="O16" s="30" t="str">
        <f>IF($N16=0,"bye",VLOOKUP($N16,'nejml.žákyně seznam'!$A$2:$C$268,2))</f>
        <v>bye</v>
      </c>
      <c r="P16" s="30" t="str">
        <f>IF($N16=0,"",VLOOKUP($N16,'nejml.žákyně seznam'!$A$2:$D$268,4))</f>
        <v/>
      </c>
      <c r="Q16" s="30">
        <f>A12</f>
        <v>0</v>
      </c>
      <c r="R16" s="30" t="str">
        <f>IF($Q16=0,"bye",VLOOKUP($Q16,'nejml.žákyně seznam'!$A$2:$C$268,2))</f>
        <v>bye</v>
      </c>
      <c r="S16" s="30" t="str">
        <f>IF($Q16=0,"",VLOOKUP($Q16,'nejml.žákyně seznam'!$A$2:$D$268,4))</f>
        <v/>
      </c>
      <c r="T16" s="68"/>
      <c r="U16" s="69"/>
      <c r="V16" s="69"/>
      <c r="W16" s="69"/>
      <c r="X16" s="70"/>
      <c r="Y16" s="30">
        <f t="shared" si="12"/>
        <v>0</v>
      </c>
      <c r="Z16" s="30">
        <f t="shared" si="13"/>
        <v>0</v>
      </c>
      <c r="AA16" s="30">
        <f t="shared" si="14"/>
        <v>0</v>
      </c>
      <c r="AB16" s="30" t="str">
        <f>IF($AA16=0,"",VLOOKUP($AA16,'nejml.žákyně seznam'!$A$2:$C$268,2))</f>
        <v/>
      </c>
      <c r="AC16" s="30" t="str">
        <f t="shared" si="15"/>
        <v/>
      </c>
      <c r="AD16" s="30" t="str">
        <f t="shared" si="16"/>
        <v/>
      </c>
      <c r="AE16" s="30">
        <f t="shared" si="17"/>
        <v>0</v>
      </c>
      <c r="AF16" s="30">
        <f t="shared" si="18"/>
        <v>0</v>
      </c>
      <c r="AH16" s="30">
        <f t="shared" si="19"/>
        <v>0</v>
      </c>
      <c r="AI16" s="30">
        <f t="shared" si="19"/>
        <v>0</v>
      </c>
      <c r="AJ16" s="30">
        <f t="shared" si="19"/>
        <v>0</v>
      </c>
      <c r="AK16" s="30">
        <f t="shared" si="19"/>
        <v>0</v>
      </c>
      <c r="AL16" s="30">
        <f t="shared" si="19"/>
        <v>0</v>
      </c>
      <c r="AP16" s="30" t="str">
        <f>CONCATENATE("&lt;TR&gt;&lt;TD&gt;",J16,"&lt;TD&gt;",K16,"&lt;/TD&gt;&lt;/TR&gt;")</f>
        <v>&lt;TR&gt;&lt;TD&gt;bye - bye&lt;TD&gt;&lt;/TD&gt;&lt;/TR&gt;</v>
      </c>
    </row>
    <row r="17" spans="1:42" ht="16.5" customHeight="1" thickTop="1" thickBot="1">
      <c r="M17" s="31" t="str">
        <f>B18</f>
        <v>Skupina C</v>
      </c>
      <c r="N17" s="31" t="s">
        <v>0</v>
      </c>
      <c r="O17" s="31" t="s">
        <v>1</v>
      </c>
      <c r="P17" s="31" t="s">
        <v>2</v>
      </c>
      <c r="Q17" s="31" t="s">
        <v>0</v>
      </c>
      <c r="R17" s="31" t="s">
        <v>3</v>
      </c>
      <c r="S17" s="31" t="s">
        <v>2</v>
      </c>
      <c r="T17" s="32" t="s">
        <v>5</v>
      </c>
      <c r="U17" s="32" t="s">
        <v>6</v>
      </c>
      <c r="V17" s="32" t="s">
        <v>7</v>
      </c>
      <c r="W17" s="32" t="s">
        <v>8</v>
      </c>
      <c r="X17" s="32" t="s">
        <v>9</v>
      </c>
      <c r="Y17" s="31" t="s">
        <v>10</v>
      </c>
      <c r="Z17" s="31" t="s">
        <v>11</v>
      </c>
      <c r="AA17" s="31" t="s">
        <v>12</v>
      </c>
      <c r="AN17" s="30" t="s">
        <v>23</v>
      </c>
    </row>
    <row r="18" spans="1:42" ht="16.5" customHeight="1" thickTop="1" thickBot="1">
      <c r="A18" s="51"/>
      <c r="B18" s="52" t="s">
        <v>27</v>
      </c>
      <c r="C18" s="53">
        <v>1</v>
      </c>
      <c r="D18" s="54">
        <v>2</v>
      </c>
      <c r="E18" s="54">
        <v>3</v>
      </c>
      <c r="F18" s="55">
        <v>4</v>
      </c>
      <c r="G18" s="56" t="s">
        <v>21</v>
      </c>
      <c r="H18" s="55" t="s">
        <v>22</v>
      </c>
      <c r="J18" s="30" t="str">
        <f t="shared" ref="J18:J23" si="20">CONCATENATE(O18," - ",R18)</f>
        <v>bye - bye</v>
      </c>
      <c r="K18" s="30" t="str">
        <f t="shared" ref="K18:K23" si="21">IF(SUM(Y18:Z18)=0,AD18,CONCATENATE(Y18," : ",Z18," (",T18,",",U18,",",V18,IF(Y18+Z18&gt;3,",",""),W18,IF(Y18+Z18&gt;4,",",""),X18,")"))</f>
        <v/>
      </c>
      <c r="M18" s="30" t="e">
        <f>CONCATENATE("2.st. ",#REF!," - ",M17)</f>
        <v>#REF!</v>
      </c>
      <c r="N18" s="30">
        <f>A19</f>
        <v>0</v>
      </c>
      <c r="O18" s="30" t="str">
        <f>IF($N18=0,"bye",VLOOKUP($N18,'nejml.žákyně seznam'!$A$2:$C$268,2))</f>
        <v>bye</v>
      </c>
      <c r="P18" s="30" t="str">
        <f>IF($N18=0,"",VLOOKUP($N18,'nejml.žákyně seznam'!$A$2:$D$268,4))</f>
        <v/>
      </c>
      <c r="Q18" s="30">
        <f>A22</f>
        <v>0</v>
      </c>
      <c r="R18" s="30" t="str">
        <f>IF($Q18=0,"bye",VLOOKUP($Q18,'nejml.žákyně seznam'!$A$2:$C$268,2))</f>
        <v>bye</v>
      </c>
      <c r="S18" s="30" t="str">
        <f>IF($Q18=0,"",VLOOKUP($Q18,'nejml.žákyně seznam'!$A$2:$D$268,4))</f>
        <v/>
      </c>
      <c r="T18" s="62"/>
      <c r="U18" s="63"/>
      <c r="V18" s="63"/>
      <c r="W18" s="63"/>
      <c r="X18" s="64"/>
      <c r="Y18" s="30">
        <f t="shared" ref="Y18:Y23" si="22">COUNTIF(AH18:AL18,"&gt;0")</f>
        <v>0</v>
      </c>
      <c r="Z18" s="30">
        <f t="shared" ref="Z18:Z23" si="23">COUNTIF(AH18:AL18,"&lt;0")</f>
        <v>0</v>
      </c>
      <c r="AA18" s="30">
        <f t="shared" ref="AA18:AA23" si="24">IF(Y18=Z18,0,IF(Y18&gt;Z18,N18,Q18))</f>
        <v>0</v>
      </c>
      <c r="AB18" s="30" t="str">
        <f>IF($AA18=0,"",VLOOKUP($AA18,'nejml.žákyně seznam'!$A$2:$C$268,2))</f>
        <v/>
      </c>
      <c r="AC18" s="30" t="str">
        <f t="shared" ref="AC18:AC23" si="25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/>
      </c>
      <c r="AD18" s="30" t="str">
        <f t="shared" ref="AD18:AD23" si="26">IF(SUM(Y18:Z18)=0,"",AC18)</f>
        <v/>
      </c>
      <c r="AE18" s="30">
        <f t="shared" ref="AE18:AE23" si="27">IF(T18="",0,IF(Y18&gt;Z18,2,1))</f>
        <v>0</v>
      </c>
      <c r="AF18" s="30">
        <f t="shared" ref="AF18:AF23" si="28">IF(T18="",0,IF(Z18&gt;Y18,2,1))</f>
        <v>0</v>
      </c>
      <c r="AH18" s="30">
        <f t="shared" ref="AH18:AL23" si="29">IF(T18="",0,IF(MID(T18,1,1)="-",-1,1))</f>
        <v>0</v>
      </c>
      <c r="AI18" s="30">
        <f t="shared" si="29"/>
        <v>0</v>
      </c>
      <c r="AJ18" s="30">
        <f t="shared" si="29"/>
        <v>0</v>
      </c>
      <c r="AK18" s="30">
        <f t="shared" si="29"/>
        <v>0</v>
      </c>
      <c r="AL18" s="30">
        <f t="shared" si="29"/>
        <v>0</v>
      </c>
      <c r="AN18" s="30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30" t="str">
        <f>CONCATENATE("&lt;TR&gt;&lt;TD width=250&gt;",J18,"&lt;TD&gt;",K18,"&lt;/TD&gt;&lt;/TR&gt;")</f>
        <v>&lt;TR&gt;&lt;TD width=250&gt;bye - bye&lt;TD&gt;&lt;/TD&gt;&lt;/TR&gt;</v>
      </c>
    </row>
    <row r="19" spans="1:42" ht="16.5" customHeight="1" thickTop="1">
      <c r="A19" s="45"/>
      <c r="B19" s="46" t="str">
        <f>IF($A19="","",CONCATENATE(VLOOKUP($A19,'nejml.žákyně seznam'!$A$2:$B$268,2)," (",VLOOKUP($A19,'nejml.žákyně seznam'!$A$2:$E$269,4),")"))</f>
        <v/>
      </c>
      <c r="C19" s="47" t="s">
        <v>41</v>
      </c>
      <c r="D19" s="48" t="str">
        <f>IF(Y21+Z21=0,"",CONCATENATE(Y21,":",Z21))</f>
        <v/>
      </c>
      <c r="E19" s="48" t="str">
        <f>IF(Y23+Z23=0,"",CONCATENATE(Z23,":",Y23))</f>
        <v/>
      </c>
      <c r="F19" s="49" t="str">
        <f>IF(Y18+Z18=0,"",CONCATENATE(Y18,":",Z18))</f>
        <v/>
      </c>
      <c r="G19" s="50" t="str">
        <f>IF(AE18+AE21+AF23=0,"",AE18+AE21+AF23)</f>
        <v/>
      </c>
      <c r="H19" s="49"/>
      <c r="J19" s="30" t="str">
        <f t="shared" si="20"/>
        <v>bye - bye</v>
      </c>
      <c r="K19" s="30" t="str">
        <f t="shared" si="21"/>
        <v/>
      </c>
      <c r="M19" s="30" t="e">
        <f>CONCATENATE("2.st. ",#REF!," - ",M17)</f>
        <v>#REF!</v>
      </c>
      <c r="N19" s="30">
        <f>A20</f>
        <v>0</v>
      </c>
      <c r="O19" s="30" t="str">
        <f>IF($N19=0,"bye",VLOOKUP($N19,'nejml.žákyně seznam'!$A$2:$C$268,2))</f>
        <v>bye</v>
      </c>
      <c r="P19" s="30" t="str">
        <f>IF($N19=0,"",VLOOKUP($N19,'nejml.žákyně seznam'!$A$2:$D$268,4))</f>
        <v/>
      </c>
      <c r="Q19" s="30">
        <f>A21</f>
        <v>0</v>
      </c>
      <c r="R19" s="30" t="str">
        <f>IF($Q19=0,"bye",VLOOKUP($Q19,'nejml.žákyně seznam'!$A$2:$C$268,2))</f>
        <v>bye</v>
      </c>
      <c r="S19" s="30" t="str">
        <f>IF($Q19=0,"",VLOOKUP($Q19,'nejml.žákyně seznam'!$A$2:$D$268,4))</f>
        <v/>
      </c>
      <c r="T19" s="65"/>
      <c r="U19" s="66"/>
      <c r="V19" s="66"/>
      <c r="W19" s="66"/>
      <c r="X19" s="67"/>
      <c r="Y19" s="30">
        <f t="shared" si="22"/>
        <v>0</v>
      </c>
      <c r="Z19" s="30">
        <f t="shared" si="23"/>
        <v>0</v>
      </c>
      <c r="AA19" s="30">
        <f t="shared" si="24"/>
        <v>0</v>
      </c>
      <c r="AB19" s="30" t="str">
        <f>IF($AA19=0,"",VLOOKUP($AA19,'nejml.žákyně seznam'!$A$2:$C$268,2))</f>
        <v/>
      </c>
      <c r="AC19" s="30" t="str">
        <f t="shared" si="25"/>
        <v/>
      </c>
      <c r="AD19" s="30" t="str">
        <f t="shared" si="26"/>
        <v/>
      </c>
      <c r="AE19" s="30">
        <f t="shared" si="27"/>
        <v>0</v>
      </c>
      <c r="AF19" s="30">
        <f t="shared" si="28"/>
        <v>0</v>
      </c>
      <c r="AH19" s="30">
        <f t="shared" si="29"/>
        <v>0</v>
      </c>
      <c r="AI19" s="30">
        <f t="shared" si="29"/>
        <v>0</v>
      </c>
      <c r="AJ19" s="30">
        <f t="shared" si="29"/>
        <v>0</v>
      </c>
      <c r="AK19" s="30">
        <f t="shared" si="29"/>
        <v>0</v>
      </c>
      <c r="AL19" s="30">
        <f t="shared" si="29"/>
        <v>0</v>
      </c>
      <c r="AN19" s="30" t="str">
        <f>CONCATENATE(AO19,AO20,AO21,AO22,)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O19" s="30" t="str">
        <f>CONCATENATE("&lt;TR&gt;&lt;TD&gt;",A19,"&lt;TD width=200&gt;",B19,"&lt;TD&gt;",C19,"&lt;TD&gt;",D19,"&lt;TD&gt;",E19,"&lt;TD&gt;",F19,"&lt;TD&gt;",G19,"&lt;TD&gt;",H19,"&lt;/TD&gt;&lt;/TR&gt;")</f>
        <v>&lt;TR&gt;&lt;TD&gt;&lt;TD width=200&gt;&lt;TD&gt;XXX&lt;TD&gt;&lt;TD&gt;&lt;TD&gt;&lt;TD&gt;&lt;TD&gt;&lt;/TD&gt;&lt;/TR&gt;</v>
      </c>
      <c r="AP19" s="30" t="str">
        <f>CONCATENATE("&lt;TR&gt;&lt;TD&gt;",J19,"&lt;TD&gt;",K19,"&lt;/TD&gt;&lt;/TR&gt;")</f>
        <v>&lt;TR&gt;&lt;TD&gt;bye - bye&lt;TD&gt;&lt;/TD&gt;&lt;/TR&gt;</v>
      </c>
    </row>
    <row r="20" spans="1:42" ht="16.5" customHeight="1">
      <c r="A20" s="33"/>
      <c r="B20" s="39" t="str">
        <f>IF($A20="","",CONCATENATE(VLOOKUP($A20,'nejml.žákyně seznam'!$A$2:$B$268,2)," (",VLOOKUP($A20,'nejml.žákyně seznam'!$A$2:$E$269,4),")"))</f>
        <v/>
      </c>
      <c r="C20" s="43" t="str">
        <f>IF(Y21+Z21=0,"",CONCATENATE(Z21,":",Y21))</f>
        <v/>
      </c>
      <c r="D20" s="34" t="s">
        <v>41</v>
      </c>
      <c r="E20" s="34" t="str">
        <f>IF(Y19+Z19=0,"",CONCATENATE(Y19,":",Z19))</f>
        <v/>
      </c>
      <c r="F20" s="35" t="str">
        <f>IF(Y22+Z22=0,"",CONCATENATE(Y22,":",Z22))</f>
        <v/>
      </c>
      <c r="G20" s="41" t="str">
        <f>IF(AE19+AF21+AE22=0,"",AE19+AF21+AE22)</f>
        <v/>
      </c>
      <c r="H20" s="35"/>
      <c r="J20" s="30" t="str">
        <f t="shared" si="20"/>
        <v>bye - bye</v>
      </c>
      <c r="K20" s="30" t="str">
        <f t="shared" si="21"/>
        <v/>
      </c>
      <c r="M20" s="30" t="e">
        <f>CONCATENATE("2.st. ",#REF!," - ",M17)</f>
        <v>#REF!</v>
      </c>
      <c r="N20" s="30">
        <f>A22</f>
        <v>0</v>
      </c>
      <c r="O20" s="30" t="str">
        <f>IF($N20=0,"bye",VLOOKUP($N20,'nejml.žákyně seznam'!$A$2:$C$268,2))</f>
        <v>bye</v>
      </c>
      <c r="P20" s="30" t="str">
        <f>IF($N20=0,"",VLOOKUP($N20,'nejml.žákyně seznam'!$A$2:$D$268,4))</f>
        <v/>
      </c>
      <c r="Q20" s="30">
        <f>A21</f>
        <v>0</v>
      </c>
      <c r="R20" s="30" t="str">
        <f>IF($Q20=0,"bye",VLOOKUP($Q20,'nejml.žákyně seznam'!$A$2:$C$268,2))</f>
        <v>bye</v>
      </c>
      <c r="S20" s="30" t="str">
        <f>IF($Q20=0,"",VLOOKUP($Q20,'nejml.žákyně seznam'!$A$2:$D$268,4))</f>
        <v/>
      </c>
      <c r="T20" s="65"/>
      <c r="U20" s="66"/>
      <c r="V20" s="66"/>
      <c r="W20" s="66"/>
      <c r="X20" s="67"/>
      <c r="Y20" s="30">
        <f t="shared" si="22"/>
        <v>0</v>
      </c>
      <c r="Z20" s="30">
        <f t="shared" si="23"/>
        <v>0</v>
      </c>
      <c r="AA20" s="30">
        <f t="shared" si="24"/>
        <v>0</v>
      </c>
      <c r="AB20" s="30" t="str">
        <f>IF($AA20=0,"",VLOOKUP($AA20,'nejml.žákyně seznam'!$A$2:$C$268,2))</f>
        <v/>
      </c>
      <c r="AC20" s="30" t="str">
        <f t="shared" si="25"/>
        <v/>
      </c>
      <c r="AD20" s="30" t="str">
        <f t="shared" si="26"/>
        <v/>
      </c>
      <c r="AE20" s="30">
        <f t="shared" si="27"/>
        <v>0</v>
      </c>
      <c r="AF20" s="30">
        <f t="shared" si="28"/>
        <v>0</v>
      </c>
      <c r="AH20" s="30">
        <f t="shared" si="29"/>
        <v>0</v>
      </c>
      <c r="AI20" s="30">
        <f t="shared" si="29"/>
        <v>0</v>
      </c>
      <c r="AJ20" s="30">
        <f t="shared" si="29"/>
        <v>0</v>
      </c>
      <c r="AK20" s="30">
        <f t="shared" si="29"/>
        <v>0</v>
      </c>
      <c r="AL20" s="30">
        <f t="shared" si="29"/>
        <v>0</v>
      </c>
      <c r="AN20" s="30" t="str">
        <f>CONCATENATE("&lt;/Table&gt;&lt;TD width=420&gt;&lt;Table&gt;")</f>
        <v>&lt;/Table&gt;&lt;TD width=420&gt;&lt;Table&gt;</v>
      </c>
      <c r="AO20" s="30" t="str">
        <f>CONCATENATE("&lt;TR&gt;&lt;TD&gt;",A20,"&lt;TD width=200&gt;",B20,"&lt;TD&gt;",C20,"&lt;TD&gt;",D20,"&lt;TD&gt;",E20,"&lt;TD&gt;",F20,"&lt;TD&gt;",G20,"&lt;TD&gt;",H20,"&lt;/TD&gt;&lt;/TR&gt;")</f>
        <v>&lt;TR&gt;&lt;TD&gt;&lt;TD width=200&gt;&lt;TD&gt;&lt;TD&gt;XXX&lt;TD&gt;&lt;TD&gt;&lt;TD&gt;&lt;TD&gt;&lt;/TD&gt;&lt;/TR&gt;</v>
      </c>
      <c r="AP20" s="30" t="str">
        <f>CONCATENATE("&lt;TR&gt;&lt;TD&gt;",J20,"&lt;TD&gt;",K20,"&lt;/TD&gt;&lt;/TR&gt;")</f>
        <v>&lt;TR&gt;&lt;TD&gt;bye - bye&lt;TD&gt;&lt;/TD&gt;&lt;/TR&gt;</v>
      </c>
    </row>
    <row r="21" spans="1:42" ht="16.5" customHeight="1">
      <c r="A21" s="33"/>
      <c r="B21" s="39" t="str">
        <f>IF($A21="","",CONCATENATE(VLOOKUP($A21,'nejml.žákyně seznam'!$A$2:$B$268,2)," (",VLOOKUP($A21,'nejml.žákyně seznam'!$A$2:$E$269,4),")"))</f>
        <v/>
      </c>
      <c r="C21" s="43" t="str">
        <f>IF(Y23+Z23=0,"",CONCATENATE(Y23,":",Z23))</f>
        <v/>
      </c>
      <c r="D21" s="34" t="str">
        <f>IF(Y19+Z19=0,"",CONCATENATE(Z19,":",Y19))</f>
        <v/>
      </c>
      <c r="E21" s="34" t="s">
        <v>41</v>
      </c>
      <c r="F21" s="35" t="str">
        <f>IF(Y20+Z20=0,"",CONCATENATE(Z20,":",Y20))</f>
        <v/>
      </c>
      <c r="G21" s="41" t="str">
        <f>IF(AF19+AF20+AE23=0,"",AF19+AF20+AE23)</f>
        <v/>
      </c>
      <c r="H21" s="35"/>
      <c r="J21" s="30" t="str">
        <f t="shared" si="20"/>
        <v>bye - bye</v>
      </c>
      <c r="K21" s="30" t="str">
        <f t="shared" si="21"/>
        <v/>
      </c>
      <c r="M21" s="30" t="e">
        <f>CONCATENATE("2.st. ",#REF!," - ",M17)</f>
        <v>#REF!</v>
      </c>
      <c r="N21" s="30">
        <f>A19</f>
        <v>0</v>
      </c>
      <c r="O21" s="30" t="str">
        <f>IF($N21=0,"bye",VLOOKUP($N21,'nejml.žákyně seznam'!$A$2:$C$268,2))</f>
        <v>bye</v>
      </c>
      <c r="P21" s="30" t="str">
        <f>IF($N21=0,"",VLOOKUP($N21,'nejml.žákyně seznam'!$A$2:$D$268,4))</f>
        <v/>
      </c>
      <c r="Q21" s="30">
        <f>A20</f>
        <v>0</v>
      </c>
      <c r="R21" s="30" t="str">
        <f>IF($Q21=0,"bye",VLOOKUP($Q21,'nejml.žákyně seznam'!$A$2:$C$268,2))</f>
        <v>bye</v>
      </c>
      <c r="S21" s="30" t="str">
        <f>IF($Q21=0,"",VLOOKUP($Q21,'nejml.žákyně seznam'!$A$2:$D$268,4))</f>
        <v/>
      </c>
      <c r="T21" s="65"/>
      <c r="U21" s="66"/>
      <c r="V21" s="66"/>
      <c r="W21" s="66"/>
      <c r="X21" s="67"/>
      <c r="Y21" s="30">
        <f t="shared" si="22"/>
        <v>0</v>
      </c>
      <c r="Z21" s="30">
        <f t="shared" si="23"/>
        <v>0</v>
      </c>
      <c r="AA21" s="30">
        <f t="shared" si="24"/>
        <v>0</v>
      </c>
      <c r="AB21" s="30" t="str">
        <f>IF($AA21=0,"",VLOOKUP($AA21,'nejml.žákyně seznam'!$A$2:$C$268,2))</f>
        <v/>
      </c>
      <c r="AC21" s="30" t="str">
        <f t="shared" si="25"/>
        <v/>
      </c>
      <c r="AD21" s="30" t="str">
        <f t="shared" si="26"/>
        <v/>
      </c>
      <c r="AE21" s="30">
        <f t="shared" si="27"/>
        <v>0</v>
      </c>
      <c r="AF21" s="30">
        <f t="shared" si="28"/>
        <v>0</v>
      </c>
      <c r="AH21" s="30">
        <f t="shared" si="29"/>
        <v>0</v>
      </c>
      <c r="AI21" s="30">
        <f t="shared" si="29"/>
        <v>0</v>
      </c>
      <c r="AJ21" s="30">
        <f t="shared" si="29"/>
        <v>0</v>
      </c>
      <c r="AK21" s="30">
        <f t="shared" si="29"/>
        <v>0</v>
      </c>
      <c r="AL21" s="30">
        <f t="shared" si="29"/>
        <v>0</v>
      </c>
      <c r="AN21" s="30" t="str">
        <f>CONCATENATE(AP18,AP19,AP20,AP21,AP22,AP23,)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O21" s="30" t="str">
        <f>CONCATENATE("&lt;TR&gt;&lt;TD&gt;",A21,"&lt;TD width=200&gt;",B21,"&lt;TD&gt;",C21,"&lt;TD&gt;",D21,"&lt;TD&gt;",E21,"&lt;TD&gt;",F21,"&lt;TD&gt;",G21,"&lt;TD&gt;",H21,"&lt;/TD&gt;&lt;/TR&gt;")</f>
        <v>&lt;TR&gt;&lt;TD&gt;&lt;TD width=200&gt;&lt;TD&gt;&lt;TD&gt;&lt;TD&gt;XXX&lt;TD&gt;&lt;TD&gt;&lt;TD&gt;&lt;/TD&gt;&lt;/TR&gt;</v>
      </c>
      <c r="AP21" s="30" t="str">
        <f>CONCATENATE("&lt;TR&gt;&lt;TD&gt;",J21,"&lt;TD&gt;",K21,"&lt;/TD&gt;&lt;/TR&gt;")</f>
        <v>&lt;TR&gt;&lt;TD&gt;bye - bye&lt;TD&gt;&lt;/TD&gt;&lt;/TR&gt;</v>
      </c>
    </row>
    <row r="22" spans="1:42" ht="16.5" customHeight="1" thickBot="1">
      <c r="A22" s="36"/>
      <c r="B22" s="40" t="str">
        <f>IF($A22="","",CONCATENATE(VLOOKUP($A22,'nejml.žákyně seznam'!$A$2:$B$268,2)," (",VLOOKUP($A22,'nejml.žákyně seznam'!$A$2:$E$269,4),")"))</f>
        <v/>
      </c>
      <c r="C22" s="44" t="str">
        <f>IF(Y18+Z18=0,"",CONCATENATE(Z18,":",Y18))</f>
        <v/>
      </c>
      <c r="D22" s="37" t="str">
        <f>IF(Y22+Z22=0,"",CONCATENATE(Z22,":",Y22))</f>
        <v/>
      </c>
      <c r="E22" s="37" t="str">
        <f>IF(Y20+Z20=0,"",CONCATENATE(Y20,":",Z20))</f>
        <v/>
      </c>
      <c r="F22" s="38" t="s">
        <v>41</v>
      </c>
      <c r="G22" s="42" t="str">
        <f>IF(AF18+AE20+AF22=0,"",AF18+AE20+AF22)</f>
        <v/>
      </c>
      <c r="H22" s="38"/>
      <c r="J22" s="30" t="str">
        <f t="shared" si="20"/>
        <v>bye - bye</v>
      </c>
      <c r="K22" s="30" t="str">
        <f t="shared" si="21"/>
        <v/>
      </c>
      <c r="M22" s="30" t="e">
        <f>CONCATENATE("2.st. ",#REF!," - ",M17)</f>
        <v>#REF!</v>
      </c>
      <c r="N22" s="30">
        <f>A20</f>
        <v>0</v>
      </c>
      <c r="O22" s="30" t="str">
        <f>IF($N22=0,"bye",VLOOKUP($N22,'nejml.žákyně seznam'!$A$2:$C$268,2))</f>
        <v>bye</v>
      </c>
      <c r="P22" s="30" t="str">
        <f>IF($N22=0,"",VLOOKUP($N22,'nejml.žákyně seznam'!$A$2:$D$268,4))</f>
        <v/>
      </c>
      <c r="Q22" s="30">
        <f>A22</f>
        <v>0</v>
      </c>
      <c r="R22" s="30" t="str">
        <f>IF($Q22=0,"bye",VLOOKUP($Q22,'nejml.žákyně seznam'!$A$2:$C$268,2))</f>
        <v>bye</v>
      </c>
      <c r="S22" s="30" t="str">
        <f>IF($Q22=0,"",VLOOKUP($Q22,'nejml.žákyně seznam'!$A$2:$D$268,4))</f>
        <v/>
      </c>
      <c r="T22" s="65"/>
      <c r="U22" s="66"/>
      <c r="V22" s="66"/>
      <c r="W22" s="66"/>
      <c r="X22" s="67"/>
      <c r="Y22" s="30">
        <f t="shared" si="22"/>
        <v>0</v>
      </c>
      <c r="Z22" s="30">
        <f t="shared" si="23"/>
        <v>0</v>
      </c>
      <c r="AA22" s="30">
        <f t="shared" si="24"/>
        <v>0</v>
      </c>
      <c r="AB22" s="30" t="str">
        <f>IF($AA22=0,"",VLOOKUP($AA22,'nejml.žákyně seznam'!$A$2:$C$268,2))</f>
        <v/>
      </c>
      <c r="AC22" s="30" t="str">
        <f t="shared" si="25"/>
        <v/>
      </c>
      <c r="AD22" s="30" t="str">
        <f t="shared" si="26"/>
        <v/>
      </c>
      <c r="AE22" s="30">
        <f t="shared" si="27"/>
        <v>0</v>
      </c>
      <c r="AF22" s="30">
        <f t="shared" si="28"/>
        <v>0</v>
      </c>
      <c r="AH22" s="30">
        <f t="shared" si="29"/>
        <v>0</v>
      </c>
      <c r="AI22" s="30">
        <f t="shared" si="29"/>
        <v>0</v>
      </c>
      <c r="AJ22" s="30">
        <f t="shared" si="29"/>
        <v>0</v>
      </c>
      <c r="AK22" s="30">
        <f t="shared" si="29"/>
        <v>0</v>
      </c>
      <c r="AL22" s="30">
        <f t="shared" si="29"/>
        <v>0</v>
      </c>
      <c r="AN22" s="30" t="str">
        <f>CONCATENATE("&lt;/Table&gt;&lt;/TD&gt;&lt;/TR&gt;&lt;/Table&gt;&lt;P&gt;")</f>
        <v>&lt;/Table&gt;&lt;/TD&gt;&lt;/TR&gt;&lt;/Table&gt;&lt;P&gt;</v>
      </c>
      <c r="AO22" s="30" t="str">
        <f>CONCATENATE("&lt;TR&gt;&lt;TD&gt;",A22,"&lt;TD width=200&gt;",B22,"&lt;TD&gt;",C22,"&lt;TD&gt;",D22,"&lt;TD&gt;",E22,"&lt;TD&gt;",F22,"&lt;TD&gt;",G22,"&lt;TD&gt;",H22,"&lt;/TD&gt;&lt;/TR&gt;")</f>
        <v>&lt;TR&gt;&lt;TD&gt;&lt;TD width=200&gt;&lt;TD&gt;&lt;TD&gt;&lt;TD&gt;&lt;TD&gt;XXX&lt;TD&gt;&lt;TD&gt;&lt;/TD&gt;&lt;/TR&gt;</v>
      </c>
      <c r="AP22" s="30" t="str">
        <f>CONCATENATE("&lt;TR&gt;&lt;TD&gt;",J22,"&lt;TD&gt;",K22,"&lt;/TD&gt;&lt;/TR&gt;")</f>
        <v>&lt;TR&gt;&lt;TD&gt;bye - bye&lt;TD&gt;&lt;/TD&gt;&lt;/TR&gt;</v>
      </c>
    </row>
    <row r="23" spans="1:42" ht="16.5" customHeight="1" thickTop="1" thickBot="1">
      <c r="J23" s="30" t="str">
        <f t="shared" si="20"/>
        <v>bye - bye</v>
      </c>
      <c r="K23" s="30" t="str">
        <f t="shared" si="21"/>
        <v/>
      </c>
      <c r="M23" s="30" t="e">
        <f>CONCATENATE("2.st. ",#REF!," - ",M17)</f>
        <v>#REF!</v>
      </c>
      <c r="N23" s="30">
        <f>A21</f>
        <v>0</v>
      </c>
      <c r="O23" s="30" t="str">
        <f>IF($N23=0,"bye",VLOOKUP($N23,'nejml.žákyně seznam'!$A$2:$C$268,2))</f>
        <v>bye</v>
      </c>
      <c r="P23" s="30" t="str">
        <f>IF($N23=0,"",VLOOKUP($N23,'nejml.žákyně seznam'!$A$2:$D$268,4))</f>
        <v/>
      </c>
      <c r="Q23" s="30">
        <f>A19</f>
        <v>0</v>
      </c>
      <c r="R23" s="30" t="str">
        <f>IF($Q23=0,"bye",VLOOKUP($Q23,'nejml.žákyně seznam'!$A$2:$C$268,2))</f>
        <v>bye</v>
      </c>
      <c r="S23" s="30" t="str">
        <f>IF($Q23=0,"",VLOOKUP($Q23,'nejml.žákyně seznam'!$A$2:$D$268,4))</f>
        <v/>
      </c>
      <c r="T23" s="68"/>
      <c r="U23" s="69"/>
      <c r="V23" s="69"/>
      <c r="W23" s="69"/>
      <c r="X23" s="70"/>
      <c r="Y23" s="30">
        <f t="shared" si="22"/>
        <v>0</v>
      </c>
      <c r="Z23" s="30">
        <f t="shared" si="23"/>
        <v>0</v>
      </c>
      <c r="AA23" s="30">
        <f t="shared" si="24"/>
        <v>0</v>
      </c>
      <c r="AB23" s="30" t="str">
        <f>IF($AA23=0,"",VLOOKUP($AA23,'nejml.žákyně seznam'!$A$2:$C$268,2))</f>
        <v/>
      </c>
      <c r="AC23" s="30" t="str">
        <f t="shared" si="25"/>
        <v/>
      </c>
      <c r="AD23" s="30" t="str">
        <f t="shared" si="26"/>
        <v/>
      </c>
      <c r="AE23" s="30">
        <f t="shared" si="27"/>
        <v>0</v>
      </c>
      <c r="AF23" s="30">
        <f t="shared" si="28"/>
        <v>0</v>
      </c>
      <c r="AH23" s="30">
        <f t="shared" si="29"/>
        <v>0</v>
      </c>
      <c r="AI23" s="30">
        <f t="shared" si="29"/>
        <v>0</v>
      </c>
      <c r="AJ23" s="30">
        <f t="shared" si="29"/>
        <v>0</v>
      </c>
      <c r="AK23" s="30">
        <f t="shared" si="29"/>
        <v>0</v>
      </c>
      <c r="AL23" s="30">
        <f t="shared" si="29"/>
        <v>0</v>
      </c>
      <c r="AP23" s="30" t="str">
        <f>CONCATENATE("&lt;TR&gt;&lt;TD&gt;",J23,"&lt;TD&gt;",K23,"&lt;/TD&gt;&lt;/TR&gt;")</f>
        <v>&lt;TR&gt;&lt;TD&gt;bye - bye&lt;TD&gt;&lt;/TD&gt;&lt;/TR&gt;</v>
      </c>
    </row>
    <row r="24" spans="1:42" ht="16.5" customHeight="1" thickTop="1" thickBot="1">
      <c r="M24" s="31" t="str">
        <f>B25</f>
        <v>Skupina D</v>
      </c>
      <c r="N24" s="31" t="s">
        <v>0</v>
      </c>
      <c r="O24" s="31" t="s">
        <v>1</v>
      </c>
      <c r="P24" s="31" t="s">
        <v>2</v>
      </c>
      <c r="Q24" s="31" t="s">
        <v>0</v>
      </c>
      <c r="R24" s="31" t="s">
        <v>3</v>
      </c>
      <c r="S24" s="31" t="s">
        <v>2</v>
      </c>
      <c r="T24" s="32" t="s">
        <v>5</v>
      </c>
      <c r="U24" s="32" t="s">
        <v>6</v>
      </c>
      <c r="V24" s="32" t="s">
        <v>7</v>
      </c>
      <c r="W24" s="32" t="s">
        <v>8</v>
      </c>
      <c r="X24" s="32" t="s">
        <v>9</v>
      </c>
      <c r="Y24" s="31" t="s">
        <v>10</v>
      </c>
      <c r="Z24" s="31" t="s">
        <v>11</v>
      </c>
      <c r="AA24" s="31" t="s">
        <v>12</v>
      </c>
      <c r="AN24" s="30" t="s">
        <v>23</v>
      </c>
    </row>
    <row r="25" spans="1:42" ht="16.5" customHeight="1" thickTop="1" thickBot="1">
      <c r="A25" s="51"/>
      <c r="B25" s="52" t="s">
        <v>28</v>
      </c>
      <c r="C25" s="53">
        <v>1</v>
      </c>
      <c r="D25" s="54">
        <v>2</v>
      </c>
      <c r="E25" s="54">
        <v>3</v>
      </c>
      <c r="F25" s="55">
        <v>4</v>
      </c>
      <c r="G25" s="56" t="s">
        <v>21</v>
      </c>
      <c r="H25" s="55" t="s">
        <v>22</v>
      </c>
      <c r="J25" s="30" t="str">
        <f t="shared" ref="J25:J30" si="30">CONCATENATE(O25," - ",R25)</f>
        <v>bye - bye</v>
      </c>
      <c r="K25" s="30" t="str">
        <f t="shared" ref="K25:K30" si="31">IF(SUM(Y25:Z25)=0,AD25,CONCATENATE(Y25," : ",Z25," (",T25,",",U25,",",V25,IF(Y25+Z25&gt;3,",",""),W25,IF(Y25+Z25&gt;4,",",""),X25,")"))</f>
        <v/>
      </c>
      <c r="M25" s="30" t="e">
        <f>CONCATENATE("2.st. ",#REF!," - ",M24)</f>
        <v>#REF!</v>
      </c>
      <c r="N25" s="30">
        <f>A26</f>
        <v>0</v>
      </c>
      <c r="O25" s="30" t="str">
        <f>IF($N25=0,"bye",VLOOKUP($N25,'nejml.žákyně seznam'!$A$2:$C$268,2))</f>
        <v>bye</v>
      </c>
      <c r="P25" s="30" t="str">
        <f>IF($N25=0,"",VLOOKUP($N25,'nejml.žákyně seznam'!$A$2:$D$268,4))</f>
        <v/>
      </c>
      <c r="Q25" s="30">
        <f>A29</f>
        <v>0</v>
      </c>
      <c r="R25" s="30" t="str">
        <f>IF($Q25=0,"bye",VLOOKUP($Q25,'nejml.žákyně seznam'!$A$2:$C$268,2))</f>
        <v>bye</v>
      </c>
      <c r="S25" s="30" t="str">
        <f>IF($Q25=0,"",VLOOKUP($Q25,'nejml.žákyně seznam'!$A$2:$D$268,4))</f>
        <v/>
      </c>
      <c r="T25" s="62"/>
      <c r="U25" s="63"/>
      <c r="V25" s="63"/>
      <c r="W25" s="63"/>
      <c r="X25" s="64"/>
      <c r="Y25" s="30">
        <f t="shared" ref="Y25:Y30" si="32">COUNTIF(AH25:AL25,"&gt;0")</f>
        <v>0</v>
      </c>
      <c r="Z25" s="30">
        <f t="shared" ref="Z25:Z30" si="33">COUNTIF(AH25:AL25,"&lt;0")</f>
        <v>0</v>
      </c>
      <c r="AA25" s="30">
        <f t="shared" ref="AA25:AA30" si="34">IF(Y25=Z25,0,IF(Y25&gt;Z25,N25,Q25))</f>
        <v>0</v>
      </c>
      <c r="AB25" s="30" t="str">
        <f>IF($AA25=0,"",VLOOKUP($AA25,'nejml.žákyně seznam'!$A$2:$C$268,2))</f>
        <v/>
      </c>
      <c r="AC25" s="30" t="str">
        <f t="shared" ref="AC25:AC30" si="35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/>
      </c>
      <c r="AD25" s="30" t="str">
        <f t="shared" ref="AD25:AD30" si="36">IF(SUM(Y25:Z25)=0,"",AC25)</f>
        <v/>
      </c>
      <c r="AE25" s="30">
        <f t="shared" ref="AE25:AE30" si="37">IF(T25="",0,IF(Y25&gt;Z25,2,1))</f>
        <v>0</v>
      </c>
      <c r="AF25" s="30">
        <f t="shared" ref="AF25:AF30" si="38">IF(T25="",0,IF(Z25&gt;Y25,2,1))</f>
        <v>0</v>
      </c>
      <c r="AH25" s="30">
        <f t="shared" ref="AH25:AL30" si="39">IF(T25="",0,IF(MID(T25,1,1)="-",-1,1))</f>
        <v>0</v>
      </c>
      <c r="AI25" s="30">
        <f t="shared" si="39"/>
        <v>0</v>
      </c>
      <c r="AJ25" s="30">
        <f t="shared" si="39"/>
        <v>0</v>
      </c>
      <c r="AK25" s="30">
        <f t="shared" si="39"/>
        <v>0</v>
      </c>
      <c r="AL25" s="30">
        <f t="shared" si="39"/>
        <v>0</v>
      </c>
      <c r="AN25" s="30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P25" s="30" t="str">
        <f>CONCATENATE("&lt;TR&gt;&lt;TD width=250&gt;",J25,"&lt;TD&gt;",K25,"&lt;/TD&gt;&lt;/TR&gt;")</f>
        <v>&lt;TR&gt;&lt;TD width=250&gt;bye - bye&lt;TD&gt;&lt;/TD&gt;&lt;/TR&gt;</v>
      </c>
    </row>
    <row r="26" spans="1:42" ht="16.5" customHeight="1" thickTop="1">
      <c r="A26" s="45"/>
      <c r="B26" s="46" t="str">
        <f>IF($A26="","",CONCATENATE(VLOOKUP($A26,'nejml.žákyně seznam'!$A$2:$B$268,2)," (",VLOOKUP($A26,'nejml.žákyně seznam'!$A$2:$E$269,4),")"))</f>
        <v/>
      </c>
      <c r="C26" s="47" t="s">
        <v>41</v>
      </c>
      <c r="D26" s="48" t="str">
        <f>IF(Y28+Z28=0,"",CONCATENATE(Y28,":",Z28))</f>
        <v/>
      </c>
      <c r="E26" s="48" t="str">
        <f>IF(Y30+Z30=0,"",CONCATENATE(Z30,":",Y30))</f>
        <v/>
      </c>
      <c r="F26" s="49" t="str">
        <f>IF(Y25+Z25=0,"",CONCATENATE(Y25,":",Z25))</f>
        <v/>
      </c>
      <c r="G26" s="50" t="str">
        <f>IF(AE25+AE28+AF30=0,"",AE25+AE28+AF30)</f>
        <v/>
      </c>
      <c r="H26" s="49"/>
      <c r="J26" s="30" t="str">
        <f t="shared" si="30"/>
        <v>bye - bye</v>
      </c>
      <c r="K26" s="30" t="str">
        <f t="shared" si="31"/>
        <v/>
      </c>
      <c r="M26" s="30" t="e">
        <f>CONCATENATE("2.st. ",#REF!," - ",M24)</f>
        <v>#REF!</v>
      </c>
      <c r="N26" s="30">
        <f>A27</f>
        <v>0</v>
      </c>
      <c r="O26" s="30" t="str">
        <f>IF($N26=0,"bye",VLOOKUP($N26,'nejml.žákyně seznam'!$A$2:$C$268,2))</f>
        <v>bye</v>
      </c>
      <c r="P26" s="30" t="str">
        <f>IF($N26=0,"",VLOOKUP($N26,'nejml.žákyně seznam'!$A$2:$D$268,4))</f>
        <v/>
      </c>
      <c r="Q26" s="30">
        <f>A28</f>
        <v>0</v>
      </c>
      <c r="R26" s="30" t="str">
        <f>IF($Q26=0,"bye",VLOOKUP($Q26,'nejml.žákyně seznam'!$A$2:$C$268,2))</f>
        <v>bye</v>
      </c>
      <c r="S26" s="30" t="str">
        <f>IF($Q26=0,"",VLOOKUP($Q26,'nejml.žákyně seznam'!$A$2:$D$268,4))</f>
        <v/>
      </c>
      <c r="T26" s="65"/>
      <c r="U26" s="66"/>
      <c r="V26" s="66"/>
      <c r="W26" s="66"/>
      <c r="X26" s="67"/>
      <c r="Y26" s="30">
        <f t="shared" si="32"/>
        <v>0</v>
      </c>
      <c r="Z26" s="30">
        <f t="shared" si="33"/>
        <v>0</v>
      </c>
      <c r="AA26" s="30">
        <f t="shared" si="34"/>
        <v>0</v>
      </c>
      <c r="AB26" s="30" t="str">
        <f>IF($AA26=0,"",VLOOKUP($AA26,'nejml.žákyně seznam'!$A$2:$C$268,2))</f>
        <v/>
      </c>
      <c r="AC26" s="30" t="str">
        <f t="shared" si="35"/>
        <v/>
      </c>
      <c r="AD26" s="30" t="str">
        <f t="shared" si="36"/>
        <v/>
      </c>
      <c r="AE26" s="30">
        <f t="shared" si="37"/>
        <v>0</v>
      </c>
      <c r="AF26" s="30">
        <f t="shared" si="38"/>
        <v>0</v>
      </c>
      <c r="AH26" s="30">
        <f t="shared" si="39"/>
        <v>0</v>
      </c>
      <c r="AI26" s="30">
        <f t="shared" si="39"/>
        <v>0</v>
      </c>
      <c r="AJ26" s="30">
        <f t="shared" si="39"/>
        <v>0</v>
      </c>
      <c r="AK26" s="30">
        <f t="shared" si="39"/>
        <v>0</v>
      </c>
      <c r="AL26" s="30">
        <f t="shared" si="39"/>
        <v>0</v>
      </c>
      <c r="AN26" s="30" t="str">
        <f>CONCATENATE(AO26,AO27,AO28,AO29,)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O26" s="30" t="str">
        <f>CONCATENATE("&lt;TR&gt;&lt;TD&gt;",A26,"&lt;TD width=200&gt;",B26,"&lt;TD&gt;",C26,"&lt;TD&gt;",D26,"&lt;TD&gt;",E26,"&lt;TD&gt;",F26,"&lt;TD&gt;",G26,"&lt;TD&gt;",H26,"&lt;/TD&gt;&lt;/TR&gt;")</f>
        <v>&lt;TR&gt;&lt;TD&gt;&lt;TD width=200&gt;&lt;TD&gt;XXX&lt;TD&gt;&lt;TD&gt;&lt;TD&gt;&lt;TD&gt;&lt;TD&gt;&lt;/TD&gt;&lt;/TR&gt;</v>
      </c>
      <c r="AP26" s="30" t="str">
        <f>CONCATENATE("&lt;TR&gt;&lt;TD&gt;",J26,"&lt;TD&gt;",K26,"&lt;/TD&gt;&lt;/TR&gt;")</f>
        <v>&lt;TR&gt;&lt;TD&gt;bye - bye&lt;TD&gt;&lt;/TD&gt;&lt;/TR&gt;</v>
      </c>
    </row>
    <row r="27" spans="1:42" ht="16.5" customHeight="1">
      <c r="A27" s="33"/>
      <c r="B27" s="39" t="str">
        <f>IF($A27="","",CONCATENATE(VLOOKUP($A27,'nejml.žákyně seznam'!$A$2:$B$268,2)," (",VLOOKUP($A27,'nejml.žákyně seznam'!$A$2:$E$269,4),")"))</f>
        <v/>
      </c>
      <c r="C27" s="43" t="str">
        <f>IF(Y28+Z28=0,"",CONCATENATE(Z28,":",Y28))</f>
        <v/>
      </c>
      <c r="D27" s="34" t="s">
        <v>41</v>
      </c>
      <c r="E27" s="34" t="str">
        <f>IF(Y26+Z26=0,"",CONCATENATE(Y26,":",Z26))</f>
        <v/>
      </c>
      <c r="F27" s="35" t="str">
        <f>IF(Y29+Z29=0,"",CONCATENATE(Y29,":",Z29))</f>
        <v/>
      </c>
      <c r="G27" s="41" t="str">
        <f>IF(AE26+AF28+AE29=0,"",AE26+AF28+AE29)</f>
        <v/>
      </c>
      <c r="H27" s="35"/>
      <c r="J27" s="30" t="str">
        <f t="shared" si="30"/>
        <v>bye - bye</v>
      </c>
      <c r="K27" s="30" t="str">
        <f t="shared" si="31"/>
        <v/>
      </c>
      <c r="M27" s="30" t="e">
        <f>CONCATENATE("2.st. ",#REF!," - ",M24)</f>
        <v>#REF!</v>
      </c>
      <c r="N27" s="30">
        <f>A29</f>
        <v>0</v>
      </c>
      <c r="O27" s="30" t="str">
        <f>IF($N27=0,"bye",VLOOKUP($N27,'nejml.žákyně seznam'!$A$2:$C$268,2))</f>
        <v>bye</v>
      </c>
      <c r="P27" s="30" t="str">
        <f>IF($N27=0,"",VLOOKUP($N27,'nejml.žákyně seznam'!$A$2:$D$268,4))</f>
        <v/>
      </c>
      <c r="Q27" s="30">
        <f>A28</f>
        <v>0</v>
      </c>
      <c r="R27" s="30" t="str">
        <f>IF($Q27=0,"bye",VLOOKUP($Q27,'nejml.žákyně seznam'!$A$2:$C$268,2))</f>
        <v>bye</v>
      </c>
      <c r="S27" s="30" t="str">
        <f>IF($Q27=0,"",VLOOKUP($Q27,'nejml.žákyně seznam'!$A$2:$D$268,4))</f>
        <v/>
      </c>
      <c r="T27" s="65"/>
      <c r="U27" s="66"/>
      <c r="V27" s="66"/>
      <c r="W27" s="66"/>
      <c r="X27" s="67"/>
      <c r="Y27" s="30">
        <f t="shared" si="32"/>
        <v>0</v>
      </c>
      <c r="Z27" s="30">
        <f t="shared" si="33"/>
        <v>0</v>
      </c>
      <c r="AA27" s="30">
        <f t="shared" si="34"/>
        <v>0</v>
      </c>
      <c r="AB27" s="30" t="str">
        <f>IF($AA27=0,"",VLOOKUP($AA27,'nejml.žákyně seznam'!$A$2:$C$268,2))</f>
        <v/>
      </c>
      <c r="AC27" s="30" t="str">
        <f t="shared" si="35"/>
        <v/>
      </c>
      <c r="AD27" s="30" t="str">
        <f t="shared" si="36"/>
        <v/>
      </c>
      <c r="AE27" s="30">
        <f t="shared" si="37"/>
        <v>0</v>
      </c>
      <c r="AF27" s="30">
        <f t="shared" si="38"/>
        <v>0</v>
      </c>
      <c r="AH27" s="30">
        <f t="shared" si="39"/>
        <v>0</v>
      </c>
      <c r="AI27" s="30">
        <f t="shared" si="39"/>
        <v>0</v>
      </c>
      <c r="AJ27" s="30">
        <f t="shared" si="39"/>
        <v>0</v>
      </c>
      <c r="AK27" s="30">
        <f t="shared" si="39"/>
        <v>0</v>
      </c>
      <c r="AL27" s="30">
        <f t="shared" si="39"/>
        <v>0</v>
      </c>
      <c r="AN27" s="30" t="str">
        <f>CONCATENATE("&lt;/Table&gt;&lt;TD width=420&gt;&lt;Table&gt;")</f>
        <v>&lt;/Table&gt;&lt;TD width=420&gt;&lt;Table&gt;</v>
      </c>
      <c r="AO27" s="30" t="str">
        <f>CONCATENATE("&lt;TR&gt;&lt;TD&gt;",A27,"&lt;TD width=200&gt;",B27,"&lt;TD&gt;",C27,"&lt;TD&gt;",D27,"&lt;TD&gt;",E27,"&lt;TD&gt;",F27,"&lt;TD&gt;",G27,"&lt;TD&gt;",H27,"&lt;/TD&gt;&lt;/TR&gt;")</f>
        <v>&lt;TR&gt;&lt;TD&gt;&lt;TD width=200&gt;&lt;TD&gt;&lt;TD&gt;XXX&lt;TD&gt;&lt;TD&gt;&lt;TD&gt;&lt;TD&gt;&lt;/TD&gt;&lt;/TR&gt;</v>
      </c>
      <c r="AP27" s="30" t="str">
        <f>CONCATENATE("&lt;TR&gt;&lt;TD&gt;",J27,"&lt;TD&gt;",K27,"&lt;/TD&gt;&lt;/TR&gt;")</f>
        <v>&lt;TR&gt;&lt;TD&gt;bye - bye&lt;TD&gt;&lt;/TD&gt;&lt;/TR&gt;</v>
      </c>
    </row>
    <row r="28" spans="1:42" ht="16.5" customHeight="1">
      <c r="A28" s="33"/>
      <c r="B28" s="39" t="str">
        <f>IF($A28="","",CONCATENATE(VLOOKUP($A28,'nejml.žákyně seznam'!$A$2:$B$268,2)," (",VLOOKUP($A28,'nejml.žákyně seznam'!$A$2:$E$269,4),")"))</f>
        <v/>
      </c>
      <c r="C28" s="43" t="str">
        <f>IF(Y30+Z30=0,"",CONCATENATE(Y30,":",Z30))</f>
        <v/>
      </c>
      <c r="D28" s="34" t="str">
        <f>IF(Y26+Z26=0,"",CONCATENATE(Z26,":",Y26))</f>
        <v/>
      </c>
      <c r="E28" s="34" t="s">
        <v>41</v>
      </c>
      <c r="F28" s="35" t="str">
        <f>IF(Y27+Z27=0,"",CONCATENATE(Z27,":",Y27))</f>
        <v/>
      </c>
      <c r="G28" s="41" t="str">
        <f>IF(AF26+AF27+AE30=0,"",AF26+AF27+AE30)</f>
        <v/>
      </c>
      <c r="H28" s="35"/>
      <c r="J28" s="30" t="str">
        <f t="shared" si="30"/>
        <v>bye - bye</v>
      </c>
      <c r="K28" s="30" t="str">
        <f t="shared" si="31"/>
        <v/>
      </c>
      <c r="M28" s="30" t="e">
        <f>CONCATENATE("2.st. ",#REF!," - ",M24)</f>
        <v>#REF!</v>
      </c>
      <c r="N28" s="30">
        <f>A26</f>
        <v>0</v>
      </c>
      <c r="O28" s="30" t="str">
        <f>IF($N28=0,"bye",VLOOKUP($N28,'nejml.žákyně seznam'!$A$2:$C$268,2))</f>
        <v>bye</v>
      </c>
      <c r="P28" s="30" t="str">
        <f>IF($N28=0,"",VLOOKUP($N28,'nejml.žákyně seznam'!$A$2:$D$268,4))</f>
        <v/>
      </c>
      <c r="Q28" s="30">
        <f>A27</f>
        <v>0</v>
      </c>
      <c r="R28" s="30" t="str">
        <f>IF($Q28=0,"bye",VLOOKUP($Q28,'nejml.žákyně seznam'!$A$2:$C$268,2))</f>
        <v>bye</v>
      </c>
      <c r="S28" s="30" t="str">
        <f>IF($Q28=0,"",VLOOKUP($Q28,'nejml.žákyně seznam'!$A$2:$D$268,4))</f>
        <v/>
      </c>
      <c r="T28" s="65"/>
      <c r="U28" s="66"/>
      <c r="V28" s="66"/>
      <c r="W28" s="66"/>
      <c r="X28" s="67"/>
      <c r="Y28" s="30">
        <f t="shared" si="32"/>
        <v>0</v>
      </c>
      <c r="Z28" s="30">
        <f t="shared" si="33"/>
        <v>0</v>
      </c>
      <c r="AA28" s="30">
        <f t="shared" si="34"/>
        <v>0</v>
      </c>
      <c r="AB28" s="30" t="str">
        <f>IF($AA28=0,"",VLOOKUP($AA28,'nejml.žákyně seznam'!$A$2:$C$268,2))</f>
        <v/>
      </c>
      <c r="AC28" s="30" t="str">
        <f t="shared" si="35"/>
        <v/>
      </c>
      <c r="AD28" s="30" t="str">
        <f t="shared" si="36"/>
        <v/>
      </c>
      <c r="AE28" s="30">
        <f t="shared" si="37"/>
        <v>0</v>
      </c>
      <c r="AF28" s="30">
        <f t="shared" si="38"/>
        <v>0</v>
      </c>
      <c r="AH28" s="30">
        <f t="shared" si="39"/>
        <v>0</v>
      </c>
      <c r="AI28" s="30">
        <f t="shared" si="39"/>
        <v>0</v>
      </c>
      <c r="AJ28" s="30">
        <f t="shared" si="39"/>
        <v>0</v>
      </c>
      <c r="AK28" s="30">
        <f t="shared" si="39"/>
        <v>0</v>
      </c>
      <c r="AL28" s="30">
        <f t="shared" si="39"/>
        <v>0</v>
      </c>
      <c r="AN28" s="30" t="str">
        <f>CONCATENATE(AP25,AP26,AP27,AP28,AP29,AP30,)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O28" s="30" t="str">
        <f>CONCATENATE("&lt;TR&gt;&lt;TD&gt;",A28,"&lt;TD width=200&gt;",B28,"&lt;TD&gt;",C28,"&lt;TD&gt;",D28,"&lt;TD&gt;",E28,"&lt;TD&gt;",F28,"&lt;TD&gt;",G28,"&lt;TD&gt;",H28,"&lt;/TD&gt;&lt;/TR&gt;")</f>
        <v>&lt;TR&gt;&lt;TD&gt;&lt;TD width=200&gt;&lt;TD&gt;&lt;TD&gt;&lt;TD&gt;XXX&lt;TD&gt;&lt;TD&gt;&lt;TD&gt;&lt;/TD&gt;&lt;/TR&gt;</v>
      </c>
      <c r="AP28" s="30" t="str">
        <f>CONCATENATE("&lt;TR&gt;&lt;TD&gt;",J28,"&lt;TD&gt;",K28,"&lt;/TD&gt;&lt;/TR&gt;")</f>
        <v>&lt;TR&gt;&lt;TD&gt;bye - bye&lt;TD&gt;&lt;/TD&gt;&lt;/TR&gt;</v>
      </c>
    </row>
    <row r="29" spans="1:42" ht="16.5" customHeight="1" thickBot="1">
      <c r="A29" s="36"/>
      <c r="B29" s="40" t="str">
        <f>IF($A29="","",CONCATENATE(VLOOKUP($A29,'nejml.žákyně seznam'!$A$2:$B$268,2)," (",VLOOKUP($A29,'nejml.žákyně seznam'!$A$2:$E$269,4),")"))</f>
        <v/>
      </c>
      <c r="C29" s="44" t="str">
        <f>IF(Y25+Z25=0,"",CONCATENATE(Z25,":",Y25))</f>
        <v/>
      </c>
      <c r="D29" s="37" t="str">
        <f>IF(Y29+Z29=0,"",CONCATENATE(Z29,":",Y29))</f>
        <v/>
      </c>
      <c r="E29" s="37" t="str">
        <f>IF(Y27+Z27=0,"",CONCATENATE(Y27,":",Z27))</f>
        <v/>
      </c>
      <c r="F29" s="38" t="s">
        <v>41</v>
      </c>
      <c r="G29" s="42" t="str">
        <f>IF(AF25+AE27+AF29=0,"",AF25+AE27+AF29)</f>
        <v/>
      </c>
      <c r="H29" s="38"/>
      <c r="J29" s="30" t="str">
        <f t="shared" si="30"/>
        <v>bye - bye</v>
      </c>
      <c r="K29" s="30" t="str">
        <f t="shared" si="31"/>
        <v/>
      </c>
      <c r="M29" s="30" t="e">
        <f>CONCATENATE("2.st. ",#REF!," - ",M24)</f>
        <v>#REF!</v>
      </c>
      <c r="N29" s="30">
        <f>A27</f>
        <v>0</v>
      </c>
      <c r="O29" s="30" t="str">
        <f>IF($N29=0,"bye",VLOOKUP($N29,'nejml.žákyně seznam'!$A$2:$C$268,2))</f>
        <v>bye</v>
      </c>
      <c r="P29" s="30" t="str">
        <f>IF($N29=0,"",VLOOKUP($N29,'nejml.žákyně seznam'!$A$2:$D$268,4))</f>
        <v/>
      </c>
      <c r="Q29" s="30">
        <f>A29</f>
        <v>0</v>
      </c>
      <c r="R29" s="30" t="str">
        <f>IF($Q29=0,"bye",VLOOKUP($Q29,'nejml.žákyně seznam'!$A$2:$C$268,2))</f>
        <v>bye</v>
      </c>
      <c r="S29" s="30" t="str">
        <f>IF($Q29=0,"",VLOOKUP($Q29,'nejml.žákyně seznam'!$A$2:$D$268,4))</f>
        <v/>
      </c>
      <c r="T29" s="65"/>
      <c r="U29" s="66"/>
      <c r="V29" s="66"/>
      <c r="W29" s="66"/>
      <c r="X29" s="67"/>
      <c r="Y29" s="30">
        <f t="shared" si="32"/>
        <v>0</v>
      </c>
      <c r="Z29" s="30">
        <f t="shared" si="33"/>
        <v>0</v>
      </c>
      <c r="AA29" s="30">
        <f t="shared" si="34"/>
        <v>0</v>
      </c>
      <c r="AB29" s="30" t="str">
        <f>IF($AA29=0,"",VLOOKUP($AA29,'nejml.žákyně seznam'!$A$2:$C$268,2))</f>
        <v/>
      </c>
      <c r="AC29" s="30" t="str">
        <f t="shared" si="35"/>
        <v/>
      </c>
      <c r="AD29" s="30" t="str">
        <f t="shared" si="36"/>
        <v/>
      </c>
      <c r="AE29" s="30">
        <f t="shared" si="37"/>
        <v>0</v>
      </c>
      <c r="AF29" s="30">
        <f t="shared" si="38"/>
        <v>0</v>
      </c>
      <c r="AH29" s="30">
        <f t="shared" si="39"/>
        <v>0</v>
      </c>
      <c r="AI29" s="30">
        <f t="shared" si="39"/>
        <v>0</v>
      </c>
      <c r="AJ29" s="30">
        <f t="shared" si="39"/>
        <v>0</v>
      </c>
      <c r="AK29" s="30">
        <f t="shared" si="39"/>
        <v>0</v>
      </c>
      <c r="AL29" s="30">
        <f t="shared" si="39"/>
        <v>0</v>
      </c>
      <c r="AN29" s="30" t="str">
        <f>CONCATENATE("&lt;/Table&gt;&lt;/TD&gt;&lt;/TR&gt;&lt;/Table&gt;&lt;P&gt;")</f>
        <v>&lt;/Table&gt;&lt;/TD&gt;&lt;/TR&gt;&lt;/Table&gt;&lt;P&gt;</v>
      </c>
      <c r="AO29" s="30" t="str">
        <f>CONCATENATE("&lt;TR&gt;&lt;TD&gt;",A29,"&lt;TD width=200&gt;",B29,"&lt;TD&gt;",C29,"&lt;TD&gt;",D29,"&lt;TD&gt;",E29,"&lt;TD&gt;",F29,"&lt;TD&gt;",G29,"&lt;TD&gt;",H29,"&lt;/TD&gt;&lt;/TR&gt;")</f>
        <v>&lt;TR&gt;&lt;TD&gt;&lt;TD width=200&gt;&lt;TD&gt;&lt;TD&gt;&lt;TD&gt;&lt;TD&gt;XXX&lt;TD&gt;&lt;TD&gt;&lt;/TD&gt;&lt;/TR&gt;</v>
      </c>
      <c r="AP29" s="30" t="str">
        <f>CONCATENATE("&lt;TR&gt;&lt;TD&gt;",J29,"&lt;TD&gt;",K29,"&lt;/TD&gt;&lt;/TR&gt;")</f>
        <v>&lt;TR&gt;&lt;TD&gt;bye - bye&lt;TD&gt;&lt;/TD&gt;&lt;/TR&gt;</v>
      </c>
    </row>
    <row r="30" spans="1:42" ht="16.5" customHeight="1" thickTop="1" thickBot="1">
      <c r="J30" s="30" t="str">
        <f t="shared" si="30"/>
        <v>bye - bye</v>
      </c>
      <c r="K30" s="30" t="str">
        <f t="shared" si="31"/>
        <v/>
      </c>
      <c r="M30" s="30" t="e">
        <f>CONCATENATE("2.st. ",#REF!," - ",M24)</f>
        <v>#REF!</v>
      </c>
      <c r="N30" s="30">
        <f>A28</f>
        <v>0</v>
      </c>
      <c r="O30" s="30" t="str">
        <f>IF($N30=0,"bye",VLOOKUP($N30,'nejml.žákyně seznam'!$A$2:$C$268,2))</f>
        <v>bye</v>
      </c>
      <c r="P30" s="30" t="str">
        <f>IF($N30=0,"",VLOOKUP($N30,'nejml.žákyně seznam'!$A$2:$D$268,4))</f>
        <v/>
      </c>
      <c r="Q30" s="30">
        <f>A26</f>
        <v>0</v>
      </c>
      <c r="R30" s="30" t="str">
        <f>IF($Q30=0,"bye",VLOOKUP($Q30,'nejml.žákyně seznam'!$A$2:$C$268,2))</f>
        <v>bye</v>
      </c>
      <c r="S30" s="30" t="str">
        <f>IF($Q30=0,"",VLOOKUP($Q30,'nejml.žákyně seznam'!$A$2:$D$268,4))</f>
        <v/>
      </c>
      <c r="T30" s="68"/>
      <c r="U30" s="69"/>
      <c r="V30" s="69"/>
      <c r="W30" s="69"/>
      <c r="X30" s="70"/>
      <c r="Y30" s="30">
        <f t="shared" si="32"/>
        <v>0</v>
      </c>
      <c r="Z30" s="30">
        <f t="shared" si="33"/>
        <v>0</v>
      </c>
      <c r="AA30" s="30">
        <f t="shared" si="34"/>
        <v>0</v>
      </c>
      <c r="AB30" s="30" t="str">
        <f>IF($AA30=0,"",VLOOKUP($AA30,'nejml.žákyně seznam'!$A$2:$C$268,2))</f>
        <v/>
      </c>
      <c r="AC30" s="30" t="str">
        <f t="shared" si="35"/>
        <v/>
      </c>
      <c r="AD30" s="30" t="str">
        <f t="shared" si="36"/>
        <v/>
      </c>
      <c r="AE30" s="30">
        <f t="shared" si="37"/>
        <v>0</v>
      </c>
      <c r="AF30" s="30">
        <f t="shared" si="38"/>
        <v>0</v>
      </c>
      <c r="AH30" s="30">
        <f t="shared" si="39"/>
        <v>0</v>
      </c>
      <c r="AI30" s="30">
        <f t="shared" si="39"/>
        <v>0</v>
      </c>
      <c r="AJ30" s="30">
        <f t="shared" si="39"/>
        <v>0</v>
      </c>
      <c r="AK30" s="30">
        <f t="shared" si="39"/>
        <v>0</v>
      </c>
      <c r="AL30" s="30">
        <f t="shared" si="39"/>
        <v>0</v>
      </c>
      <c r="AP30" s="30" t="str">
        <f>CONCATENATE("&lt;TR&gt;&lt;TD&gt;",J30,"&lt;TD&gt;",K30,"&lt;/TD&gt;&lt;/TR&gt;")</f>
        <v>&lt;TR&gt;&lt;TD&gt;bye - bye&lt;TD&gt;&lt;/TD&gt;&lt;/TR&gt;</v>
      </c>
    </row>
    <row r="31" spans="1:42" ht="16.5" customHeight="1" thickTop="1" thickBot="1">
      <c r="M31" s="31" t="e">
        <f>#REF!</f>
        <v>#REF!</v>
      </c>
      <c r="N31" s="31" t="s">
        <v>0</v>
      </c>
      <c r="O31" s="31" t="s">
        <v>1</v>
      </c>
      <c r="P31" s="31" t="s">
        <v>2</v>
      </c>
      <c r="Q31" s="31" t="s">
        <v>0</v>
      </c>
      <c r="R31" s="31" t="s">
        <v>3</v>
      </c>
      <c r="S31" s="31" t="s">
        <v>2</v>
      </c>
      <c r="T31" s="32" t="s">
        <v>5</v>
      </c>
      <c r="U31" s="32" t="s">
        <v>6</v>
      </c>
      <c r="V31" s="32" t="s">
        <v>7</v>
      </c>
      <c r="W31" s="32" t="s">
        <v>8</v>
      </c>
      <c r="X31" s="32" t="s">
        <v>9</v>
      </c>
      <c r="Y31" s="31" t="s">
        <v>10</v>
      </c>
      <c r="Z31" s="31" t="s">
        <v>11</v>
      </c>
      <c r="AA31" s="31" t="s">
        <v>12</v>
      </c>
      <c r="AN31" s="30" t="s">
        <v>23</v>
      </c>
    </row>
    <row r="32" spans="1:42" ht="15" customHeight="1" thickTop="1"/>
  </sheetData>
  <phoneticPr fontId="0" type="noConversion"/>
  <pageMargins left="0.59055118110236227" right="0.59055118110236227" top="0.59055118110236227" bottom="0.39370078740157483" header="0.51181102362204722" footer="3.6614173228346458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D12" sqref="D12"/>
    </sheetView>
  </sheetViews>
  <sheetFormatPr defaultRowHeight="11.25"/>
  <cols>
    <col min="1" max="1" width="3" style="87" bestFit="1" customWidth="1"/>
    <col min="2" max="2" width="7.85546875" style="87" bestFit="1" customWidth="1"/>
    <col min="3" max="3" width="15.5703125" style="87" bestFit="1" customWidth="1"/>
    <col min="4" max="5" width="9.140625" style="87"/>
    <col min="6" max="6" width="2.7109375" style="87" bestFit="1" customWidth="1"/>
    <col min="7" max="7" width="18.85546875" style="87" customWidth="1"/>
    <col min="8" max="8" width="17" style="87" customWidth="1"/>
    <col min="9" max="16384" width="9.140625" style="87"/>
  </cols>
  <sheetData>
    <row r="1" spans="1:8">
      <c r="A1" s="87">
        <v>1</v>
      </c>
      <c r="B1" s="87" t="str">
        <f>IF('V-2 16'!H5=1,'V-2 16'!A5,IF('V-2 16'!H6=1,'V-2 16'!A6,IF('V-2 16'!H7=1,'V-2 16'!A7,IF('V-2 16'!H8=1,'V-2 16'!A8,""))))</f>
        <v/>
      </c>
      <c r="C1" s="87" t="str">
        <f>IF($B1="","",VLOOKUP($B1,'nejml.žákyně seznam'!$A$2:$B$269,2,"nepravda"))</f>
        <v/>
      </c>
      <c r="D1" s="87" t="str">
        <f>IF($B1="","",VLOOKUP($B1,'nejml.žákyně seznam'!$A$2:$D$269,4,"nepravda"))</f>
        <v/>
      </c>
      <c r="E1" s="87">
        <v>1</v>
      </c>
      <c r="F1" s="87" t="str">
        <f>IF('V-2 16'!H5=2,'V-2 16'!A5,IF('V-2 16'!H6=2,'V-2 16'!A6,IF('V-2 16'!H7=2,'V-2 16'!A7,IF('V-2 16'!H8=2,'V-2 16'!A8,""))))</f>
        <v/>
      </c>
      <c r="G1" s="87" t="str">
        <f>IF($F1="","",VLOOKUP($F1,'nejml.žákyně seznam'!$A$2:$B$269,2,"nepravda"))</f>
        <v/>
      </c>
      <c r="H1" s="87" t="str">
        <f>IF($F1="","",VLOOKUP($F1,'nejml.žákyně seznam'!$A$2:$D$269,4,"nepravda"))</f>
        <v/>
      </c>
    </row>
    <row r="2" spans="1:8">
      <c r="A2" s="87">
        <v>2</v>
      </c>
      <c r="B2" s="87" t="str">
        <f>IF('V-2 16'!H12=1,'V-2 16'!A12,IF('V-2 16'!H13=1,'V-2 16'!A13,IF('V-2 16'!H14=1,'V-2 16'!A14,IF('V-2 16'!H15=1,'V-2 16'!A15,""))))</f>
        <v/>
      </c>
      <c r="C2" s="87" t="str">
        <f>IF($B2="","",VLOOKUP($B2,'nejml.žákyně seznam'!$A$2:$B$269,2,"nepravda"))</f>
        <v/>
      </c>
      <c r="D2" s="87" t="str">
        <f>IF($B2="","",VLOOKUP($B2,'nejml.žákyně seznam'!$A$2:$D$269,4,"nepravda"))</f>
        <v/>
      </c>
      <c r="E2" s="87">
        <v>2</v>
      </c>
      <c r="F2" s="87" t="str">
        <f>IF('V-2 16'!H12=2,'V-2 16'!A12,IF('V-2 16'!H13=2,'V-2 16'!A13,IF('V-2 16'!H14=2,'V-2 16'!A14,IF('V-2 16'!H15=2,'V-2 16'!A15,""))))</f>
        <v/>
      </c>
      <c r="G2" s="87" t="str">
        <f>IF($F2="","",VLOOKUP($F2,'nejml.žákyně seznam'!$A$2:$B$269,2,"nepravda"))</f>
        <v/>
      </c>
      <c r="H2" s="87" t="str">
        <f>IF($F2="","",VLOOKUP($F2,'nejml.žákyně seznam'!$A$2:$D$269,4,"nepravda"))</f>
        <v/>
      </c>
    </row>
    <row r="3" spans="1:8">
      <c r="A3" s="87">
        <v>3</v>
      </c>
      <c r="B3" s="87" t="str">
        <f>IF('V-2 16'!H19=1,'V-2 16'!A19,IF('V-2 16'!H20=1,'V-2 16'!A20,IF('V-2 16'!H21=1,'V-2 16'!A21,IF('V-2 16'!H22=1,'V-2 16'!A22,""))))</f>
        <v/>
      </c>
      <c r="C3" s="87" t="str">
        <f>IF($B3="","",VLOOKUP($B3,'nejml.žákyně seznam'!$A$2:$B$269,2,"nepravda"))</f>
        <v/>
      </c>
      <c r="D3" s="87" t="str">
        <f>IF($B3="","",VLOOKUP($B3,'nejml.žákyně seznam'!$A$2:$D$269,4,"nepravda"))</f>
        <v/>
      </c>
      <c r="E3" s="87">
        <v>3</v>
      </c>
      <c r="F3" s="87" t="str">
        <f>IF('V-2 16'!H19=2,'V-2 16'!A19,IF('V-2 16'!H20=2,'V-2 16'!A20,IF('V-2 16'!H21=2,'V-2 16'!A21,IF('V-2 16'!H22=2,'V-2 16'!A22,""))))</f>
        <v/>
      </c>
      <c r="G3" s="87" t="str">
        <f>IF($F3="","",VLOOKUP($F3,'nejml.žákyně seznam'!$A$2:$B$269,2,"nepravda"))</f>
        <v/>
      </c>
      <c r="H3" s="87" t="str">
        <f>IF($F3="","",VLOOKUP($F3,'nejml.žákyně seznam'!$A$2:$D$269,4,"nepravda"))</f>
        <v/>
      </c>
    </row>
    <row r="4" spans="1:8">
      <c r="A4" s="87">
        <v>4</v>
      </c>
      <c r="B4" s="87" t="str">
        <f>IF('V-2 16'!H26=1,'V-2 16'!A26,IF('V-2 16'!H27=1,'V-2 16'!A27,IF('V-2 16'!H28=1,'V-2 16'!A28,IF('V-2 16'!H29=1,'V-2 16'!A29,""))))</f>
        <v/>
      </c>
      <c r="C4" s="87" t="str">
        <f>IF($B4="","",VLOOKUP($B4,'nejml.žákyně seznam'!$A$2:$B$269,2,"nepravda"))</f>
        <v/>
      </c>
      <c r="D4" s="87" t="str">
        <f>IF($B4="","",VLOOKUP($B4,'nejml.žákyně seznam'!$A$2:$D$269,4,"nepravda"))</f>
        <v/>
      </c>
      <c r="E4" s="87">
        <v>4</v>
      </c>
      <c r="F4" s="87" t="str">
        <f>IF('V-2 16'!H26=2,'V-2 16'!A26,IF('V-2 16'!H27=2,'V-2 16'!A27,IF('V-2 16'!H28=2,'V-2 16'!A28,IF('V-2 16'!H29=2,'V-2 16'!A29,""))))</f>
        <v/>
      </c>
      <c r="G4" s="87" t="str">
        <f>IF($F4="","",VLOOKUP($F4,'nejml.žákyně seznam'!$A$2:$B$269,2,"nepravda"))</f>
        <v/>
      </c>
      <c r="H4" s="87" t="str">
        <f>IF($F4="","",VLOOKUP($F4,'nejml.žákyně seznam'!$A$2:$D$269,4,"nepravda"))</f>
        <v/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12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topLeftCell="A14" zoomScaleNormal="75" workbookViewId="0">
      <selection activeCell="E31" sqref="E31"/>
    </sheetView>
  </sheetViews>
  <sheetFormatPr defaultRowHeight="12.75"/>
  <cols>
    <col min="1" max="1" width="2.7109375" style="3" bestFit="1" customWidth="1"/>
    <col min="2" max="2" width="5" style="3" customWidth="1"/>
    <col min="3" max="3" width="34.28515625" style="3" bestFit="1" customWidth="1"/>
    <col min="4" max="4" width="0.85546875" style="3" customWidth="1"/>
    <col min="5" max="8" width="31.42578125" style="3" customWidth="1"/>
    <col min="9" max="16384" width="9.140625" style="3"/>
  </cols>
  <sheetData>
    <row r="1" spans="1:8" ht="27" customHeight="1">
      <c r="B1" s="4" t="s">
        <v>61</v>
      </c>
      <c r="H1" s="108" t="s">
        <v>53</v>
      </c>
    </row>
    <row r="2" spans="1:8" ht="21" customHeight="1">
      <c r="B2" s="93" t="s">
        <v>48</v>
      </c>
      <c r="H2" s="23" t="s">
        <v>101</v>
      </c>
    </row>
    <row r="3" spans="1:8" ht="13.5">
      <c r="D3" s="5"/>
      <c r="H3" s="94" t="s">
        <v>62</v>
      </c>
    </row>
    <row r="4" spans="1:8" ht="15" customHeight="1">
      <c r="A4" s="3">
        <v>1</v>
      </c>
      <c r="B4" s="6">
        <v>1</v>
      </c>
      <c r="C4" s="6" t="s">
        <v>105</v>
      </c>
    </row>
    <row r="5" spans="1:8" ht="15" customHeight="1">
      <c r="D5" s="15"/>
      <c r="E5" s="6" t="s">
        <v>65</v>
      </c>
    </row>
    <row r="6" spans="1:8" ht="15" customHeight="1">
      <c r="A6" s="3">
        <v>2</v>
      </c>
      <c r="B6" s="6">
        <v>8</v>
      </c>
      <c r="C6" s="6" t="s">
        <v>151</v>
      </c>
      <c r="D6" s="16"/>
      <c r="E6" s="7" t="s">
        <v>205</v>
      </c>
    </row>
    <row r="7" spans="1:8" ht="15" customHeight="1">
      <c r="D7" s="17"/>
      <c r="E7" s="9"/>
      <c r="F7" s="24" t="s">
        <v>65</v>
      </c>
    </row>
    <row r="8" spans="1:8" ht="15" customHeight="1">
      <c r="A8" s="3">
        <v>3</v>
      </c>
      <c r="B8" s="6">
        <v>22</v>
      </c>
      <c r="C8" s="6" t="s">
        <v>125</v>
      </c>
      <c r="D8" s="14"/>
      <c r="E8" s="9"/>
      <c r="F8" s="7" t="s">
        <v>206</v>
      </c>
    </row>
    <row r="9" spans="1:8" ht="15" customHeight="1">
      <c r="D9" s="15"/>
      <c r="E9" s="8" t="s">
        <v>70</v>
      </c>
      <c r="F9" s="9"/>
    </row>
    <row r="10" spans="1:8" ht="15" customHeight="1">
      <c r="A10" s="3">
        <v>4</v>
      </c>
      <c r="B10" s="6">
        <v>4</v>
      </c>
      <c r="C10" s="6" t="s">
        <v>158</v>
      </c>
      <c r="D10" s="16"/>
      <c r="E10" s="3" t="s">
        <v>207</v>
      </c>
      <c r="F10" s="9"/>
    </row>
    <row r="11" spans="1:8" ht="15" customHeight="1">
      <c r="D11" s="17"/>
      <c r="F11" s="9"/>
      <c r="G11" s="24" t="s">
        <v>65</v>
      </c>
    </row>
    <row r="12" spans="1:8" ht="15" customHeight="1">
      <c r="A12" s="3">
        <v>5</v>
      </c>
      <c r="B12" s="6">
        <v>5</v>
      </c>
      <c r="C12" s="6" t="s">
        <v>170</v>
      </c>
      <c r="D12" s="14"/>
      <c r="F12" s="9"/>
      <c r="G12" s="7" t="s">
        <v>208</v>
      </c>
    </row>
    <row r="13" spans="1:8" ht="15" customHeight="1">
      <c r="D13" s="15"/>
      <c r="E13" s="6" t="s">
        <v>71</v>
      </c>
      <c r="F13" s="9"/>
      <c r="G13" s="9"/>
    </row>
    <row r="14" spans="1:8" ht="15" customHeight="1">
      <c r="A14" s="3">
        <v>6</v>
      </c>
      <c r="B14" s="6">
        <v>20</v>
      </c>
      <c r="C14" s="6" t="s">
        <v>185</v>
      </c>
      <c r="D14" s="16"/>
      <c r="E14" s="7" t="s">
        <v>209</v>
      </c>
      <c r="F14" s="9"/>
      <c r="G14" s="9"/>
    </row>
    <row r="15" spans="1:8" ht="15" customHeight="1">
      <c r="D15" s="17"/>
      <c r="E15" s="9"/>
      <c r="F15" s="25" t="s">
        <v>67</v>
      </c>
      <c r="G15" s="9"/>
    </row>
    <row r="16" spans="1:8" ht="15" customHeight="1">
      <c r="A16" s="3">
        <v>7</v>
      </c>
      <c r="B16" s="6">
        <v>13</v>
      </c>
      <c r="C16" s="6" t="s">
        <v>198</v>
      </c>
      <c r="D16" s="14"/>
      <c r="E16" s="9"/>
      <c r="F16" s="3" t="s">
        <v>210</v>
      </c>
      <c r="G16" s="9"/>
    </row>
    <row r="17" spans="1:8" ht="15" customHeight="1">
      <c r="D17" s="15"/>
      <c r="E17" s="8" t="s">
        <v>67</v>
      </c>
      <c r="G17" s="9"/>
    </row>
    <row r="18" spans="1:8" ht="15" customHeight="1">
      <c r="A18" s="3">
        <v>8</v>
      </c>
      <c r="B18" s="6">
        <v>2</v>
      </c>
      <c r="C18" s="6" t="s">
        <v>132</v>
      </c>
      <c r="D18" s="16"/>
      <c r="E18" s="3" t="s">
        <v>211</v>
      </c>
      <c r="G18" s="9"/>
    </row>
    <row r="19" spans="1:8" ht="15" customHeight="1">
      <c r="D19" s="17"/>
      <c r="G19" s="9"/>
      <c r="H19" s="12" t="s">
        <v>65</v>
      </c>
    </row>
    <row r="20" spans="1:8" ht="15" customHeight="1">
      <c r="A20" s="3">
        <v>9</v>
      </c>
      <c r="B20" s="6">
        <v>3</v>
      </c>
      <c r="C20" s="6" t="s">
        <v>146</v>
      </c>
      <c r="D20" s="14"/>
      <c r="G20" s="9"/>
      <c r="H20" s="83" t="s">
        <v>212</v>
      </c>
    </row>
    <row r="21" spans="1:8" ht="15" customHeight="1">
      <c r="D21" s="15"/>
      <c r="E21" s="6" t="s">
        <v>68</v>
      </c>
      <c r="G21" s="9"/>
    </row>
    <row r="22" spans="1:8" ht="15" customHeight="1">
      <c r="A22" s="3">
        <v>10</v>
      </c>
      <c r="B22" s="6">
        <v>12</v>
      </c>
      <c r="C22" s="6" t="s">
        <v>175</v>
      </c>
      <c r="D22" s="16"/>
      <c r="E22" s="7" t="s">
        <v>213</v>
      </c>
      <c r="G22" s="9"/>
    </row>
    <row r="23" spans="1:8" ht="15" customHeight="1">
      <c r="D23" s="17"/>
      <c r="E23" s="9"/>
      <c r="F23" s="24" t="s">
        <v>68</v>
      </c>
      <c r="G23" s="9"/>
    </row>
    <row r="24" spans="1:8" ht="15" customHeight="1">
      <c r="A24" s="3">
        <v>11</v>
      </c>
      <c r="B24" s="6">
        <v>10</v>
      </c>
      <c r="C24" s="6" t="s">
        <v>113</v>
      </c>
      <c r="D24" s="14"/>
      <c r="E24" s="9"/>
      <c r="F24" s="7" t="s">
        <v>214</v>
      </c>
      <c r="G24" s="9"/>
    </row>
    <row r="25" spans="1:8" ht="15" customHeight="1">
      <c r="D25" s="15"/>
      <c r="E25" s="8" t="s">
        <v>97</v>
      </c>
      <c r="F25" s="9"/>
      <c r="G25" s="9"/>
    </row>
    <row r="26" spans="1:8" ht="15" customHeight="1">
      <c r="A26" s="3">
        <v>12</v>
      </c>
      <c r="B26" s="6">
        <v>6</v>
      </c>
      <c r="C26" s="6" t="s">
        <v>182</v>
      </c>
      <c r="D26" s="16"/>
      <c r="E26" s="3" t="s">
        <v>215</v>
      </c>
      <c r="F26" s="9"/>
      <c r="G26" s="9"/>
    </row>
    <row r="27" spans="1:8" ht="15" customHeight="1">
      <c r="D27" s="17"/>
      <c r="F27" s="9"/>
      <c r="G27" s="25" t="s">
        <v>68</v>
      </c>
    </row>
    <row r="28" spans="1:8" ht="15" customHeight="1">
      <c r="A28" s="3">
        <v>13</v>
      </c>
      <c r="B28" s="6">
        <v>7</v>
      </c>
      <c r="C28" s="6" t="s">
        <v>194</v>
      </c>
      <c r="D28" s="14"/>
      <c r="F28" s="9"/>
      <c r="G28" s="3" t="s">
        <v>216</v>
      </c>
    </row>
    <row r="29" spans="1:8" ht="15" customHeight="1">
      <c r="D29" s="15"/>
      <c r="E29" s="6" t="s">
        <v>73</v>
      </c>
      <c r="F29" s="9"/>
    </row>
    <row r="30" spans="1:8" ht="15" customHeight="1">
      <c r="A30" s="3">
        <v>14</v>
      </c>
      <c r="B30" s="6">
        <v>15</v>
      </c>
      <c r="C30" s="6" t="s">
        <v>138</v>
      </c>
      <c r="D30" s="16"/>
      <c r="E30" s="7" t="s">
        <v>217</v>
      </c>
      <c r="F30" s="9"/>
    </row>
    <row r="31" spans="1:8" ht="15" customHeight="1">
      <c r="D31" s="17"/>
      <c r="E31" s="9"/>
      <c r="F31" s="25" t="s">
        <v>99</v>
      </c>
    </row>
    <row r="32" spans="1:8" ht="15" customHeight="1">
      <c r="A32" s="3">
        <v>15</v>
      </c>
      <c r="B32" s="6">
        <v>11</v>
      </c>
      <c r="C32" s="6" t="s">
        <v>163</v>
      </c>
      <c r="D32" s="14"/>
      <c r="E32" s="9"/>
      <c r="F32" s="3" t="s">
        <v>218</v>
      </c>
    </row>
    <row r="33" spans="1:5" ht="15" customHeight="1">
      <c r="D33" s="15"/>
      <c r="E33" s="8" t="s">
        <v>99</v>
      </c>
    </row>
    <row r="34" spans="1:5" ht="15" customHeight="1">
      <c r="A34" s="3">
        <v>16</v>
      </c>
      <c r="B34" s="6">
        <v>21</v>
      </c>
      <c r="C34" s="6" t="s">
        <v>120</v>
      </c>
      <c r="D34" s="16"/>
      <c r="E34" s="3" t="s">
        <v>109</v>
      </c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Normal="75" workbookViewId="0">
      <selection activeCell="G14" sqref="G14"/>
    </sheetView>
  </sheetViews>
  <sheetFormatPr defaultRowHeight="12.75"/>
  <cols>
    <col min="1" max="1" width="2.7109375" style="3" bestFit="1" customWidth="1"/>
    <col min="2" max="2" width="5" style="3" customWidth="1"/>
    <col min="3" max="3" width="34.28515625" style="3" bestFit="1" customWidth="1"/>
    <col min="4" max="4" width="0.85546875" style="3" customWidth="1"/>
    <col min="5" max="7" width="31.42578125" style="3" customWidth="1"/>
    <col min="8" max="16384" width="9.140625" style="3"/>
  </cols>
  <sheetData>
    <row r="1" spans="1:7" ht="27" customHeight="1">
      <c r="B1" s="4" t="e">
        <f>#REF!</f>
        <v>#REF!</v>
      </c>
      <c r="G1" s="108" t="s">
        <v>53</v>
      </c>
    </row>
    <row r="2" spans="1:7" ht="21" customHeight="1">
      <c r="B2" s="93" t="s">
        <v>48</v>
      </c>
      <c r="G2" s="23" t="e">
        <f>CONCATENATE("Dvouhra ",#REF!," - 3.stupeň")</f>
        <v>#REF!</v>
      </c>
    </row>
    <row r="3" spans="1:7" ht="13.5">
      <c r="D3" s="5"/>
      <c r="G3" s="94" t="e">
        <f>#REF!</f>
        <v>#REF!</v>
      </c>
    </row>
    <row r="4" spans="1:7" ht="13.5">
      <c r="D4" s="5"/>
      <c r="G4" s="94"/>
    </row>
    <row r="5" spans="1:7" ht="26.25" customHeight="1">
      <c r="A5" s="3">
        <v>1</v>
      </c>
      <c r="B5" s="6"/>
      <c r="C5" s="6" t="str">
        <f>IF($B5="","bye",CONCATENATE(VLOOKUP($B5,'nejml.žákyně seznam'!$A$2:$E$269,2)," (",VLOOKUP($B5,'nejml.žákyně seznam'!$A$2:$E$269,4),")"))</f>
        <v>bye</v>
      </c>
    </row>
    <row r="6" spans="1:7" ht="26.25" customHeight="1">
      <c r="D6" s="15"/>
      <c r="E6" s="6" t="str">
        <f>'V-3 8'!P2</f>
        <v/>
      </c>
    </row>
    <row r="7" spans="1:7" ht="26.25" customHeight="1">
      <c r="A7" s="3">
        <v>2</v>
      </c>
      <c r="B7" s="6"/>
      <c r="C7" s="6" t="str">
        <f>IF($B7="","bye",CONCATENATE(VLOOKUP($B7,'nejml.žákyně seznam'!$A$2:$E$269,2)," (",VLOOKUP($B7,'nejml.žákyně seznam'!$A$2:$E$269,4),")"))</f>
        <v>bye</v>
      </c>
      <c r="D7" s="16"/>
      <c r="E7" s="7" t="str">
        <f>'V-3 8'!R2</f>
        <v/>
      </c>
    </row>
    <row r="8" spans="1:7" ht="26.25" customHeight="1">
      <c r="D8" s="17"/>
      <c r="E8" s="9"/>
      <c r="F8" s="24" t="str">
        <f>'V-3 8'!P7</f>
        <v/>
      </c>
    </row>
    <row r="9" spans="1:7" ht="26.25" customHeight="1">
      <c r="A9" s="3">
        <v>3</v>
      </c>
      <c r="B9" s="6"/>
      <c r="C9" s="6" t="str">
        <f>IF($B9="","bye",CONCATENATE(VLOOKUP($B9,'nejml.žákyně seznam'!$A$2:$E$269,2)," (",VLOOKUP($B9,'nejml.žákyně seznam'!$A$2:$E$269,4),")"))</f>
        <v>bye</v>
      </c>
      <c r="D9" s="14"/>
      <c r="E9" s="9"/>
      <c r="F9" s="7" t="str">
        <f>'V-3 8'!R7</f>
        <v/>
      </c>
    </row>
    <row r="10" spans="1:7" ht="26.25" customHeight="1">
      <c r="D10" s="15"/>
      <c r="E10" s="8" t="str">
        <f>'V-3 8'!P3</f>
        <v/>
      </c>
      <c r="F10" s="9"/>
    </row>
    <row r="11" spans="1:7" ht="26.25" customHeight="1">
      <c r="A11" s="3">
        <v>4</v>
      </c>
      <c r="B11" s="6"/>
      <c r="C11" s="6" t="str">
        <f>IF($B11="","bye",CONCATENATE(VLOOKUP($B11,'nejml.žákyně seznam'!$A$2:$E$269,2)," (",VLOOKUP($B11,'nejml.žákyně seznam'!$A$2:$E$269,4),")"))</f>
        <v>bye</v>
      </c>
      <c r="D11" s="16"/>
      <c r="E11" s="3" t="str">
        <f>'V-3 8'!R3</f>
        <v/>
      </c>
      <c r="F11" s="9"/>
    </row>
    <row r="12" spans="1:7" ht="26.25" customHeight="1">
      <c r="D12" s="17"/>
      <c r="F12" s="9"/>
      <c r="G12" s="24" t="str">
        <f>'V-3 8'!P10</f>
        <v/>
      </c>
    </row>
    <row r="13" spans="1:7" ht="26.25" customHeight="1">
      <c r="A13" s="3">
        <v>5</v>
      </c>
      <c r="B13" s="6"/>
      <c r="C13" s="6" t="str">
        <f>IF($B13="","bye",CONCATENATE(VLOOKUP($B13,'nejml.žákyně seznam'!$A$2:$E$269,2)," (",VLOOKUP($B13,'nejml.žákyně seznam'!$A$2:$E$269,4),")"))</f>
        <v>bye</v>
      </c>
      <c r="D13" s="14"/>
      <c r="F13" s="9"/>
      <c r="G13" s="109" t="str">
        <f>'V-3 8'!R10</f>
        <v/>
      </c>
    </row>
    <row r="14" spans="1:7" ht="26.25" customHeight="1">
      <c r="D14" s="15"/>
      <c r="E14" s="6" t="str">
        <f>'V-3 8'!P4</f>
        <v/>
      </c>
      <c r="F14" s="9"/>
      <c r="G14" s="96"/>
    </row>
    <row r="15" spans="1:7" ht="26.25" customHeight="1">
      <c r="A15" s="3">
        <v>6</v>
      </c>
      <c r="B15" s="6"/>
      <c r="C15" s="6" t="str">
        <f>IF($B15="","bye",CONCATENATE(VLOOKUP($B15,'nejml.žákyně seznam'!$A$2:$E$269,2)," (",VLOOKUP($B15,'nejml.žákyně seznam'!$A$2:$E$269,4),")"))</f>
        <v>bye</v>
      </c>
      <c r="D15" s="16"/>
      <c r="E15" s="7" t="str">
        <f>'V-3 8'!R4</f>
        <v/>
      </c>
      <c r="F15" s="9"/>
      <c r="G15" s="96"/>
    </row>
    <row r="16" spans="1:7" ht="26.25" customHeight="1">
      <c r="D16" s="17"/>
      <c r="E16" s="9"/>
      <c r="F16" s="25" t="str">
        <f>'V-3 8'!P8</f>
        <v/>
      </c>
      <c r="G16" s="96"/>
    </row>
    <row r="17" spans="1:7" ht="26.25" customHeight="1">
      <c r="A17" s="3">
        <v>7</v>
      </c>
      <c r="B17" s="6"/>
      <c r="C17" s="6" t="str">
        <f>IF($B17="","bye",CONCATENATE(VLOOKUP($B17,'nejml.žákyně seznam'!$A$2:$E$269,2)," (",VLOOKUP($B17,'nejml.žákyně seznam'!$A$2:$E$269,4),")"))</f>
        <v>bye</v>
      </c>
      <c r="D17" s="14"/>
      <c r="E17" s="9"/>
      <c r="F17" s="3" t="str">
        <f>'V-3 8'!R8</f>
        <v/>
      </c>
      <c r="G17" s="96"/>
    </row>
    <row r="18" spans="1:7" ht="26.25" customHeight="1">
      <c r="D18" s="15"/>
      <c r="E18" s="8" t="str">
        <f>'V-3 8'!P5</f>
        <v/>
      </c>
      <c r="G18" s="96"/>
    </row>
    <row r="19" spans="1:7" ht="26.25" customHeight="1">
      <c r="A19" s="3">
        <v>8</v>
      </c>
      <c r="B19" s="6"/>
      <c r="C19" s="6" t="str">
        <f>IF($B19="","bye",CONCATENATE(VLOOKUP($B19,'nejml.žákyně seznam'!$A$2:$E$269,2)," (",VLOOKUP($B19,'nejml.žákyně seznam'!$A$2:$E$269,4),")"))</f>
        <v>bye</v>
      </c>
      <c r="D19" s="16"/>
      <c r="E19" s="3" t="str">
        <f>'V-3 8'!R5</f>
        <v/>
      </c>
      <c r="G19" s="96"/>
    </row>
    <row r="20" spans="1:7" ht="15" customHeight="1">
      <c r="D20" s="17"/>
      <c r="G20" s="96"/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3"/>
  <sheetViews>
    <sheetView zoomScale="85" workbookViewId="0">
      <pane ySplit="1" topLeftCell="A2" activePane="bottomLeft" state="frozen"/>
      <selection pane="bottomLeft" activeCell="A11" sqref="A11"/>
    </sheetView>
  </sheetViews>
  <sheetFormatPr defaultRowHeight="12.75"/>
  <cols>
    <col min="1" max="1" width="7.85546875" style="3" customWidth="1"/>
    <col min="2" max="2" width="4.5703125" style="3" bestFit="1" customWidth="1"/>
    <col min="3" max="3" width="15.140625" style="3" bestFit="1" customWidth="1"/>
    <col min="4" max="4" width="19.5703125" style="3" bestFit="1" customWidth="1"/>
    <col min="5" max="5" width="4.5703125" style="3" bestFit="1" customWidth="1"/>
    <col min="6" max="6" width="16" style="3" bestFit="1" customWidth="1"/>
    <col min="7" max="7" width="19.5703125" style="3" bestFit="1" customWidth="1"/>
    <col min="8" max="12" width="5.28515625" style="3" customWidth="1"/>
    <col min="13" max="14" width="4.28515625" style="3" customWidth="1"/>
    <col min="15" max="15" width="4.5703125" style="3" bestFit="1" customWidth="1"/>
    <col min="16" max="16" width="5.5703125" style="3" customWidth="1"/>
    <col min="17" max="17" width="15" style="3" bestFit="1" customWidth="1"/>
    <col min="18" max="18" width="18.85546875" style="3" bestFit="1" customWidth="1"/>
    <col min="19" max="19" width="3.5703125" style="3" customWidth="1"/>
    <col min="20" max="24" width="3" style="3" customWidth="1"/>
    <col min="25" max="16384" width="9.140625" style="3"/>
  </cols>
  <sheetData>
    <row r="1" spans="1:24" ht="14.25" thickTop="1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18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" t="s">
        <v>10</v>
      </c>
      <c r="N1" s="2" t="s">
        <v>11</v>
      </c>
      <c r="O1" s="2" t="s">
        <v>12</v>
      </c>
    </row>
    <row r="2" spans="1:24" ht="13.5" thickTop="1">
      <c r="A2" s="3" t="e">
        <f>CONCATENATE("Dvouhra ",#REF!," - čtvrtfinále")</f>
        <v>#REF!</v>
      </c>
      <c r="B2" s="3">
        <f>'P-3 8'!$B$5</f>
        <v>0</v>
      </c>
      <c r="C2" s="3" t="str">
        <f>IF($B2=0,"bye",VLOOKUP($B2,'nejml.žákyně seznam'!$A$2:$D$269,2))</f>
        <v>bye</v>
      </c>
      <c r="D2" s="3" t="str">
        <f>IF($B2=0,"",VLOOKUP($B2,'nejml.žákyně seznam'!$A$2:$E$269,4))</f>
        <v/>
      </c>
      <c r="E2" s="3">
        <f>'P-3 8'!$B$7</f>
        <v>0</v>
      </c>
      <c r="F2" s="3" t="str">
        <f>IF($E2=0,"bye",VLOOKUP($E2,'nejml.žákyně seznam'!$A$2:$D$269,2))</f>
        <v>bye</v>
      </c>
      <c r="G2" s="3" t="str">
        <f>IF($E2=0,"",VLOOKUP($E2,'nejml.žákyně seznam'!$A$2:$E$269,4))</f>
        <v/>
      </c>
      <c r="H2" s="71"/>
      <c r="I2" s="72"/>
      <c r="J2" s="72"/>
      <c r="K2" s="72"/>
      <c r="L2" s="73"/>
      <c r="M2" s="3">
        <f>COUNTIF(T2:X2,"&gt;0")</f>
        <v>0</v>
      </c>
      <c r="N2" s="3">
        <f>COUNTIF(T2:X2,"&lt;0")</f>
        <v>0</v>
      </c>
      <c r="O2" s="3">
        <f>IF(M2=N2,0,IF(M2&gt;N2,B2,E2))</f>
        <v>0</v>
      </c>
      <c r="P2" s="3" t="str">
        <f>IF($O2=0,"",VLOOKUP($O2,'nejml.žákyně seznam'!$A$2:$D$269,2))</f>
        <v/>
      </c>
      <c r="Q2" s="3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/>
      </c>
      <c r="R2" s="3" t="str">
        <f>IF(MAX(M2:N2)=3,Q2,"")</f>
        <v/>
      </c>
      <c r="S2" s="30"/>
      <c r="T2" s="30">
        <f t="shared" ref="T2:X5" si="0">IF(H2="",0,IF(MID(H2,1,1)="-",-1,1))</f>
        <v>0</v>
      </c>
      <c r="U2" s="30">
        <f t="shared" si="0"/>
        <v>0</v>
      </c>
      <c r="V2" s="30">
        <f t="shared" si="0"/>
        <v>0</v>
      </c>
      <c r="W2" s="30">
        <f t="shared" si="0"/>
        <v>0</v>
      </c>
      <c r="X2" s="30">
        <f t="shared" si="0"/>
        <v>0</v>
      </c>
    </row>
    <row r="3" spans="1:24">
      <c r="A3" s="3" t="e">
        <f>CONCATENATE("Dvouhra ",#REF!," - čtvrtfinále")</f>
        <v>#REF!</v>
      </c>
      <c r="B3" s="3">
        <f>'P-3 8'!$B$9</f>
        <v>0</v>
      </c>
      <c r="C3" s="3" t="str">
        <f>IF($B3=0,"bye",VLOOKUP($B3,'nejml.žákyně seznam'!$A$2:$D$269,2))</f>
        <v>bye</v>
      </c>
      <c r="D3" s="3" t="str">
        <f>IF($B3=0,"",VLOOKUP($B3,'nejml.žákyně seznam'!$A$2:$E$269,4))</f>
        <v/>
      </c>
      <c r="E3" s="3">
        <f>'P-3 8'!$B$11</f>
        <v>0</v>
      </c>
      <c r="F3" s="3" t="str">
        <f>IF($E3=0,"bye",VLOOKUP($E3,'nejml.žákyně seznam'!$A$2:$D$269,2))</f>
        <v>bye</v>
      </c>
      <c r="G3" s="3" t="str">
        <f>IF($E3=0,"",VLOOKUP($E3,'nejml.žákyně seznam'!$A$2:$E$269,4))</f>
        <v/>
      </c>
      <c r="H3" s="74"/>
      <c r="I3" s="75"/>
      <c r="J3" s="75"/>
      <c r="K3" s="75"/>
      <c r="L3" s="76"/>
      <c r="M3" s="3">
        <f>COUNTIF(T3:X3,"&gt;0")</f>
        <v>0</v>
      </c>
      <c r="N3" s="3">
        <f>COUNTIF(T3:X3,"&lt;0")</f>
        <v>0</v>
      </c>
      <c r="O3" s="3">
        <f>IF(M3=N3,0,IF(M3&gt;N3,B3,E3))</f>
        <v>0</v>
      </c>
      <c r="P3" s="3" t="str">
        <f>IF($O3=0,"",VLOOKUP($O3,'nejml.žákyně seznam'!$A$2:$D$269,2))</f>
        <v/>
      </c>
      <c r="Q3" s="3" t="str">
        <f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/>
      </c>
      <c r="R3" s="3" t="str">
        <f>IF(MAX(M3:N3)=3,Q3,"")</f>
        <v/>
      </c>
      <c r="T3" s="30">
        <f t="shared" si="0"/>
        <v>0</v>
      </c>
      <c r="U3" s="30">
        <f t="shared" si="0"/>
        <v>0</v>
      </c>
      <c r="V3" s="30">
        <f t="shared" si="0"/>
        <v>0</v>
      </c>
      <c r="W3" s="30">
        <f t="shared" si="0"/>
        <v>0</v>
      </c>
      <c r="X3" s="30">
        <f t="shared" si="0"/>
        <v>0</v>
      </c>
    </row>
    <row r="4" spans="1:24">
      <c r="A4" s="3" t="e">
        <f>CONCATENATE("Dvouhra ",#REF!," - čtvrtfinále")</f>
        <v>#REF!</v>
      </c>
      <c r="B4" s="3">
        <f>'P-3 8'!$B$13</f>
        <v>0</v>
      </c>
      <c r="C4" s="3" t="str">
        <f>IF($B4=0,"bye",VLOOKUP($B4,'nejml.žákyně seznam'!$A$2:$D$269,2))</f>
        <v>bye</v>
      </c>
      <c r="D4" s="3" t="str">
        <f>IF($B4=0,"",VLOOKUP($B4,'nejml.žákyně seznam'!$A$2:$E$269,4))</f>
        <v/>
      </c>
      <c r="E4" s="3">
        <f>'P-3 8'!$B$15</f>
        <v>0</v>
      </c>
      <c r="F4" s="3" t="str">
        <f>IF($E4=0,"bye",VLOOKUP($E4,'nejml.žákyně seznam'!$A$2:$D$269,2))</f>
        <v>bye</v>
      </c>
      <c r="G4" s="3" t="str">
        <f>IF($E4=0,"",VLOOKUP($E4,'nejml.žákyně seznam'!$A$2:$E$269,4))</f>
        <v/>
      </c>
      <c r="H4" s="74"/>
      <c r="I4" s="75"/>
      <c r="J4" s="75"/>
      <c r="K4" s="75"/>
      <c r="L4" s="76"/>
      <c r="M4" s="3">
        <f>COUNTIF(T4:X4,"&gt;0")</f>
        <v>0</v>
      </c>
      <c r="N4" s="3">
        <f>COUNTIF(T4:X4,"&lt;0")</f>
        <v>0</v>
      </c>
      <c r="O4" s="3">
        <f>IF(M4=N4,0,IF(M4&gt;N4,B4,E4))</f>
        <v>0</v>
      </c>
      <c r="P4" s="3" t="str">
        <f>IF($O4=0,"",VLOOKUP($O4,'nejml.žákyně seznam'!$A$2:$D$269,2))</f>
        <v/>
      </c>
      <c r="Q4" s="3" t="str">
        <f>IF(M4=N4,"",IF(M4&gt;N4,CONCATENATE(M4,":",N4," (",H4,",",I4,",",J4,IF(SUM(M4:N4)&gt;3,",",""),K4,IF(SUM(M4:N4)&gt;4,",",""),L4,")"),CONCATENATE(N4,":",M4," (",IF(H4="0","-0",-H4),",",IF(I4="0","-0",-I4),",",IF(J4="0","-0",-J4),IF(SUM(M4:N4)&gt;3,CONCATENATE(",",IF(K4="0","-0",-K4)),""),IF(SUM(M4:N4)&gt;4,CONCATENATE(",",IF(L4="0","-0",-L4)),""),")")))</f>
        <v/>
      </c>
      <c r="R4" s="3" t="str">
        <f>IF(MAX(M4:N4)=3,Q4,"")</f>
        <v/>
      </c>
      <c r="T4" s="30">
        <f t="shared" si="0"/>
        <v>0</v>
      </c>
      <c r="U4" s="30">
        <f t="shared" si="0"/>
        <v>0</v>
      </c>
      <c r="V4" s="30">
        <f t="shared" si="0"/>
        <v>0</v>
      </c>
      <c r="W4" s="30">
        <f t="shared" si="0"/>
        <v>0</v>
      </c>
      <c r="X4" s="30">
        <f t="shared" si="0"/>
        <v>0</v>
      </c>
    </row>
    <row r="5" spans="1:24">
      <c r="A5" s="3" t="e">
        <f>CONCATENATE("Dvouhra ",#REF!," - čtvrtfinále")</f>
        <v>#REF!</v>
      </c>
      <c r="B5" s="3">
        <f>'P-3 8'!$B$17</f>
        <v>0</v>
      </c>
      <c r="C5" s="3" t="str">
        <f>IF($B5=0,"bye",VLOOKUP($B5,'nejml.žákyně seznam'!$A$2:$D$269,2))</f>
        <v>bye</v>
      </c>
      <c r="D5" s="3" t="str">
        <f>IF($B5=0,"",VLOOKUP($B5,'nejml.žákyně seznam'!$A$2:$E$269,4))</f>
        <v/>
      </c>
      <c r="E5" s="3">
        <f>'P-3 8'!$B$19</f>
        <v>0</v>
      </c>
      <c r="F5" s="3" t="str">
        <f>IF($E5=0,"bye",VLOOKUP($E5,'nejml.žákyně seznam'!$A$2:$D$269,2))</f>
        <v>bye</v>
      </c>
      <c r="G5" s="3" t="str">
        <f>IF($E5=0,"",VLOOKUP($E5,'nejml.žákyně seznam'!$A$2:$E$269,4))</f>
        <v/>
      </c>
      <c r="H5" s="74"/>
      <c r="I5" s="75"/>
      <c r="J5" s="75"/>
      <c r="K5" s="75"/>
      <c r="L5" s="76"/>
      <c r="M5" s="3">
        <f>COUNTIF(T5:X5,"&gt;0")</f>
        <v>0</v>
      </c>
      <c r="N5" s="3">
        <f>COUNTIF(T5:X5,"&lt;0")</f>
        <v>0</v>
      </c>
      <c r="O5" s="3">
        <f>IF(M5=N5,0,IF(M5&gt;N5,B5,E5))</f>
        <v>0</v>
      </c>
      <c r="P5" s="3" t="str">
        <f>IF($O5=0,"",VLOOKUP($O5,'nejml.žákyně seznam'!$A$2:$D$269,2))</f>
        <v/>
      </c>
      <c r="Q5" s="3" t="str">
        <f>IF(M5=N5,"",IF(M5&gt;N5,CONCATENATE(M5,":",N5," (",H5,",",I5,",",J5,IF(SUM(M5:N5)&gt;3,",",""),K5,IF(SUM(M5:N5)&gt;4,",",""),L5,")"),CONCATENATE(N5,":",M5," (",IF(H5="0","-0",-H5),",",IF(I5="0","-0",-I5),",",IF(J5="0","-0",-J5),IF(SUM(M5:N5)&gt;3,CONCATENATE(",",IF(K5="0","-0",-K5)),""),IF(SUM(M5:N5)&gt;4,CONCATENATE(",",IF(L5="0","-0",-L5)),""),")")))</f>
        <v/>
      </c>
      <c r="R5" s="3" t="str">
        <f>IF(MAX(M5:N5)=3,Q5,"")</f>
        <v/>
      </c>
      <c r="T5" s="30">
        <f t="shared" si="0"/>
        <v>0</v>
      </c>
      <c r="U5" s="30">
        <f t="shared" si="0"/>
        <v>0</v>
      </c>
      <c r="V5" s="30">
        <f t="shared" si="0"/>
        <v>0</v>
      </c>
      <c r="W5" s="30">
        <f t="shared" si="0"/>
        <v>0</v>
      </c>
      <c r="X5" s="30">
        <f t="shared" si="0"/>
        <v>0</v>
      </c>
    </row>
    <row r="6" spans="1:24" ht="13.5" thickBot="1">
      <c r="H6" s="21"/>
      <c r="I6" s="21"/>
      <c r="J6" s="21"/>
      <c r="K6" s="21"/>
      <c r="L6" s="21"/>
    </row>
    <row r="7" spans="1:24" ht="13.5" thickTop="1">
      <c r="A7" s="3" t="e">
        <f>CONCATENATE("Dvouhra ",#REF!," - semifinále")</f>
        <v>#REF!</v>
      </c>
      <c r="B7" s="3">
        <f>O2</f>
        <v>0</v>
      </c>
      <c r="C7" s="3" t="str">
        <f>IF($B7=0,"",VLOOKUP($B7,'nejml.žákyně seznam'!$A$2:$D$269,2))</f>
        <v/>
      </c>
      <c r="D7" s="3" t="str">
        <f>IF($B7=0,"",VLOOKUP($B7,'nejml.žákyně seznam'!$A$2:$E$269,4))</f>
        <v/>
      </c>
      <c r="E7" s="3">
        <f>O3</f>
        <v>0</v>
      </c>
      <c r="F7" s="3" t="str">
        <f>IF($E7=0,"",VLOOKUP($E7,'nejml.žákyně seznam'!$A$2:$D$269,2))</f>
        <v/>
      </c>
      <c r="G7" s="3" t="str">
        <f>IF($E7=0,"",VLOOKUP($E7,'nejml.žákyně seznam'!$A$2:$E$269,4))</f>
        <v/>
      </c>
      <c r="H7" s="71"/>
      <c r="I7" s="72"/>
      <c r="J7" s="72"/>
      <c r="K7" s="72"/>
      <c r="L7" s="73"/>
      <c r="M7" s="3">
        <f>COUNTIF(T7:X7,"&gt;0")</f>
        <v>0</v>
      </c>
      <c r="N7" s="3">
        <f>COUNTIF(T7:X7,"&lt;0")</f>
        <v>0</v>
      </c>
      <c r="O7" s="3">
        <f>IF(M7=N7,0,IF(M7&gt;N7,B7,E7))</f>
        <v>0</v>
      </c>
      <c r="P7" s="3" t="str">
        <f>IF($O7=0,"",VLOOKUP($O7,'nejml.žákyně seznam'!$A$2:$D$269,2))</f>
        <v/>
      </c>
      <c r="Q7" s="3" t="str">
        <f>IF(M7=N7,"",IF(M7&gt;N7,CONCATENATE(M7,":",N7," (",H7,",",I7,",",J7,IF(SUM(M7:N7)&gt;3,",",""),K7,IF(SUM(M7:N7)&gt;4,",",""),L7,")"),CONCATENATE(N7,":",M7," (",IF(H7="0","-0",-H7),",",IF(I7="0","-0",-I7),",",IF(J7="0","-0",-J7),IF(SUM(M7:N7)&gt;3,CONCATENATE(",",IF(K7="0","-0",-K7)),""),IF(SUM(M7:N7)&gt;4,CONCATENATE(",",IF(L7="0","-0",-L7)),""),")")))</f>
        <v/>
      </c>
      <c r="R7" s="3" t="str">
        <f>IF(MAX(M7:N7)=3,Q7,"")</f>
        <v/>
      </c>
      <c r="T7" s="30">
        <f t="shared" ref="T7:X8" si="1">IF(H7="",0,IF(MID(H7,1,1)="-",-1,1))</f>
        <v>0</v>
      </c>
      <c r="U7" s="30">
        <f t="shared" si="1"/>
        <v>0</v>
      </c>
      <c r="V7" s="30">
        <f t="shared" si="1"/>
        <v>0</v>
      </c>
      <c r="W7" s="30">
        <f t="shared" si="1"/>
        <v>0</v>
      </c>
      <c r="X7" s="30">
        <f t="shared" si="1"/>
        <v>0</v>
      </c>
    </row>
    <row r="8" spans="1:24">
      <c r="A8" s="3" t="e">
        <f>CONCATENATE("Dvouhra ",#REF!," - semifinále")</f>
        <v>#REF!</v>
      </c>
      <c r="B8" s="3">
        <f>O4</f>
        <v>0</v>
      </c>
      <c r="C8" s="3" t="str">
        <f>IF($B8=0,"",VLOOKUP($B8,'nejml.žákyně seznam'!$A$2:$D$269,2))</f>
        <v/>
      </c>
      <c r="D8" s="3" t="str">
        <f>IF($B8=0,"",VLOOKUP($B8,'nejml.žákyně seznam'!$A$2:$E$269,4))</f>
        <v/>
      </c>
      <c r="E8" s="3">
        <f>O5</f>
        <v>0</v>
      </c>
      <c r="F8" s="3" t="str">
        <f>IF($E8=0,"",VLOOKUP($E8,'nejml.žákyně seznam'!$A$2:$D$269,2))</f>
        <v/>
      </c>
      <c r="G8" s="3" t="str">
        <f>IF($E8=0,"",VLOOKUP($E8,'nejml.žákyně seznam'!$A$2:$E$269,4))</f>
        <v/>
      </c>
      <c r="H8" s="74"/>
      <c r="I8" s="75"/>
      <c r="J8" s="75"/>
      <c r="K8" s="75"/>
      <c r="L8" s="76"/>
      <c r="M8" s="3">
        <f>COUNTIF(T8:X8,"&gt;0")</f>
        <v>0</v>
      </c>
      <c r="N8" s="3">
        <f>COUNTIF(T8:X8,"&lt;0")</f>
        <v>0</v>
      </c>
      <c r="O8" s="3">
        <f>IF(M8=N8,0,IF(M8&gt;N8,B8,E8))</f>
        <v>0</v>
      </c>
      <c r="P8" s="3" t="str">
        <f>IF($O8=0,"",VLOOKUP($O8,'nejml.žákyně seznam'!$A$2:$D$269,2))</f>
        <v/>
      </c>
      <c r="Q8" s="3" t="str">
        <f>IF(M8=N8,"",IF(M8&gt;N8,CONCATENATE(M8,":",N8," (",H8,",",I8,",",J8,IF(SUM(M8:N8)&gt;3,",",""),K8,IF(SUM(M8:N8)&gt;4,",",""),L8,")"),CONCATENATE(N8,":",M8," (",IF(H8="0","-0",-H8),",",IF(I8="0","-0",-I8),",",IF(J8="0","-0",-J8),IF(SUM(M8:N8)&gt;3,CONCATENATE(",",IF(K8="0","-0",-K8)),""),IF(SUM(M8:N8)&gt;4,CONCATENATE(",",IF(L8="0","-0",-L8)),""),")")))</f>
        <v/>
      </c>
      <c r="R8" s="3" t="str">
        <f>IF(MAX(M8:N8)=3,Q8,"")</f>
        <v/>
      </c>
      <c r="T8" s="30">
        <f t="shared" si="1"/>
        <v>0</v>
      </c>
      <c r="U8" s="30">
        <f t="shared" si="1"/>
        <v>0</v>
      </c>
      <c r="V8" s="30">
        <f t="shared" si="1"/>
        <v>0</v>
      </c>
      <c r="W8" s="30">
        <f t="shared" si="1"/>
        <v>0</v>
      </c>
      <c r="X8" s="30">
        <f t="shared" si="1"/>
        <v>0</v>
      </c>
    </row>
    <row r="9" spans="1:24" ht="13.5" thickBot="1">
      <c r="H9" s="21"/>
      <c r="I9" s="21"/>
      <c r="J9" s="21"/>
      <c r="K9" s="21"/>
      <c r="L9" s="21"/>
    </row>
    <row r="10" spans="1:24" ht="13.5" thickTop="1">
      <c r="A10" s="3" t="e">
        <f>CONCATENATE("Dvouhra ",#REF!," - finále")</f>
        <v>#REF!</v>
      </c>
      <c r="B10" s="3">
        <f>O7</f>
        <v>0</v>
      </c>
      <c r="C10" s="3" t="str">
        <f>IF($B10=0,"",VLOOKUP($B10,'nejml.žákyně seznam'!$A$2:$D$269,2))</f>
        <v/>
      </c>
      <c r="D10" s="3" t="str">
        <f>IF($B10=0,"",VLOOKUP($B10,'nejml.žákyně seznam'!$A$2:$E$269,4))</f>
        <v/>
      </c>
      <c r="E10" s="3">
        <f>O8</f>
        <v>0</v>
      </c>
      <c r="F10" s="3" t="str">
        <f>IF($E10=0,"",VLOOKUP($E10,'nejml.žákyně seznam'!$A$2:$D$269,2))</f>
        <v/>
      </c>
      <c r="G10" s="3" t="str">
        <f>IF($E10=0,"",VLOOKUP($E10,'nejml.žákyně seznam'!$A$2:$E$269,4))</f>
        <v/>
      </c>
      <c r="H10" s="71"/>
      <c r="I10" s="72"/>
      <c r="J10" s="72"/>
      <c r="K10" s="72"/>
      <c r="L10" s="73"/>
      <c r="M10" s="3">
        <f>COUNTIF(T10:X10,"&gt;0")</f>
        <v>0</v>
      </c>
      <c r="N10" s="3">
        <f>COUNTIF(T10:X10,"&lt;0")</f>
        <v>0</v>
      </c>
      <c r="O10" s="3">
        <f>IF(M10=N10,0,IF(M10&gt;N10,B10,E10))</f>
        <v>0</v>
      </c>
      <c r="P10" s="3" t="str">
        <f>IF($O10=0,"",VLOOKUP($O10,'nejml.žákyně seznam'!$A$2:$D$269,2))</f>
        <v/>
      </c>
      <c r="Q10" s="3" t="str">
        <f>IF(M10=N10,"",IF(M10&gt;N10,CONCATENATE(M10,":",N10," (",H10,",",I10,",",J10,IF(SUM(M10:N10)&gt;3,",",""),K10,IF(SUM(M10:N10)&gt;4,",",""),L10,")"),CONCATENATE(N10,":",M10," (",IF(H10="0","-0",-H10),",",IF(I10="0","-0",-I10),",",IF(J10="0","-0",-J10),IF(SUM(M10:N10)&gt;3,CONCATENATE(",",IF(K10="0","-0",-K10)),""),IF(SUM(M10:N10)&gt;4,CONCATENATE(",",IF(L10="0","-0",-L10)),""),")")))</f>
        <v/>
      </c>
      <c r="R10" s="3" t="str">
        <f>IF(MAX(M10:N10)=3,Q10,"")</f>
        <v/>
      </c>
      <c r="T10" s="30">
        <f>IF(H10="",0,IF(MID(H10,1,1)="-",-1,1))</f>
        <v>0</v>
      </c>
      <c r="U10" s="30">
        <f>IF(I10="",0,IF(MID(I10,1,1)="-",-1,1))</f>
        <v>0</v>
      </c>
      <c r="V10" s="30">
        <f>IF(J10="",0,IF(MID(J10,1,1)="-",-1,1))</f>
        <v>0</v>
      </c>
      <c r="W10" s="30">
        <f>IF(K10="",0,IF(MID(K10,1,1)="-",-1,1))</f>
        <v>0</v>
      </c>
      <c r="X10" s="30">
        <f>IF(L10="",0,IF(MID(L10,1,1)="-",-1,1))</f>
        <v>0</v>
      </c>
    </row>
    <row r="11" spans="1:24">
      <c r="H11" s="21"/>
      <c r="I11" s="21"/>
      <c r="J11" s="21"/>
      <c r="K11" s="21"/>
      <c r="L11" s="21"/>
    </row>
    <row r="12" spans="1:24">
      <c r="C12" s="3" t="str">
        <f>IF($B12=0,"",VLOOKUP($B12,'nejml.žákyně seznam'!$A$2:$D$269,2))</f>
        <v/>
      </c>
      <c r="D12" s="3" t="str">
        <f>IF($B12=0,"",VLOOKUP($B12,'nejml.žákyně seznam'!$A$2:$D$269,3))</f>
        <v/>
      </c>
    </row>
    <row r="13" spans="1:24">
      <c r="C13" s="3" t="str">
        <f>IF($B13=0,"",VLOOKUP($B13,'nejml.žákyně seznam'!$A$2:$D$269,2))</f>
        <v/>
      </c>
      <c r="D13" s="3" t="str">
        <f>IF($B13=0,"",VLOOKUP($B13,'nejml.žákyně seznam'!$A$2:$D$269,3))</f>
        <v/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view="pageBreakPreview" topLeftCell="A255" zoomScale="85" zoomScaleNormal="75" workbookViewId="0">
      <selection activeCell="D7" sqref="D7"/>
    </sheetView>
  </sheetViews>
  <sheetFormatPr defaultRowHeight="12.75"/>
  <cols>
    <col min="1" max="1" width="4.140625" style="3" bestFit="1" customWidth="1"/>
    <col min="2" max="2" width="5.140625" style="3" customWidth="1"/>
    <col min="3" max="3" width="29.42578125" style="3" bestFit="1" customWidth="1"/>
    <col min="4" max="4" width="0.85546875" style="3" customWidth="1"/>
    <col min="5" max="8" width="19.42578125" style="3" customWidth="1"/>
    <col min="9" max="16384" width="9.140625" style="3"/>
  </cols>
  <sheetData>
    <row r="1" spans="1:8" ht="27" customHeight="1">
      <c r="B1" s="4" t="e">
        <f>#REF!</f>
        <v>#REF!</v>
      </c>
      <c r="H1" s="106" t="s">
        <v>43</v>
      </c>
    </row>
    <row r="2" spans="1:8" ht="21" customHeight="1">
      <c r="B2" s="5" t="s">
        <v>48</v>
      </c>
      <c r="H2" s="23" t="e">
        <f>CONCATENATE("Útěcha ",#REF!)</f>
        <v>#REF!</v>
      </c>
    </row>
    <row r="3" spans="1:8" ht="15.75">
      <c r="D3" s="5"/>
      <c r="H3" s="95" t="e">
        <f>#REF!</f>
        <v>#REF!</v>
      </c>
    </row>
    <row r="4" spans="1:8">
      <c r="A4" s="3">
        <v>1</v>
      </c>
      <c r="C4" s="6" t="str">
        <f>IF($B4="","bye",CONCATENATE(VLOOKUP($B4,'nejml.žákyně seznam'!$A$2:$E$269,2)," (",VLOOKUP($B4,'nejml.žákyně seznam'!$A$2:$E$269,4),")"))</f>
        <v>bye</v>
      </c>
    </row>
    <row r="5" spans="1:8">
      <c r="D5" s="15"/>
      <c r="E5" s="6" t="str">
        <f>'V-U 128'!P2</f>
        <v/>
      </c>
    </row>
    <row r="6" spans="1:8">
      <c r="A6" s="3">
        <v>2</v>
      </c>
      <c r="C6" s="6" t="str">
        <f>IF($B6="","bye",CONCATENATE(VLOOKUP($B6,'nejml.žákyně seznam'!$A$2:$E$269,2)," (",VLOOKUP($B6,'nejml.žákyně seznam'!$A$2:$E$269,4),")"))</f>
        <v>bye</v>
      </c>
      <c r="D6" s="16"/>
      <c r="E6" s="7" t="str">
        <f>'V-U 128'!R2</f>
        <v/>
      </c>
    </row>
    <row r="7" spans="1:8">
      <c r="D7" s="17"/>
      <c r="E7" s="9"/>
      <c r="F7" s="10" t="str">
        <f>'V-U 128'!P67</f>
        <v/>
      </c>
    </row>
    <row r="8" spans="1:8">
      <c r="A8" s="3">
        <v>3</v>
      </c>
      <c r="C8" s="6" t="str">
        <f>IF($B8="","bye",CONCATENATE(VLOOKUP($B8,'nejml.žákyně seznam'!$A$2:$E$269,2)," (",VLOOKUP($B8,'nejml.žákyně seznam'!$A$2:$E$269,4),")"))</f>
        <v>bye</v>
      </c>
      <c r="D8" s="14"/>
      <c r="E8" s="9"/>
      <c r="F8" s="7" t="str">
        <f>'V-U 128'!R67</f>
        <v/>
      </c>
    </row>
    <row r="9" spans="1:8">
      <c r="D9" s="15"/>
      <c r="E9" s="8" t="str">
        <f>'V-U 128'!P3</f>
        <v/>
      </c>
      <c r="F9" s="9"/>
    </row>
    <row r="10" spans="1:8">
      <c r="A10" s="3">
        <v>4</v>
      </c>
      <c r="C10" s="6" t="str">
        <f>IF($B10="","bye",CONCATENATE(VLOOKUP($B10,'nejml.žákyně seznam'!$A$2:$E$269,2)," (",VLOOKUP($B10,'nejml.žákyně seznam'!$A$2:$E$269,4),")"))</f>
        <v>bye</v>
      </c>
      <c r="D10" s="16"/>
      <c r="E10" s="3" t="str">
        <f>'V-U 128'!R3</f>
        <v/>
      </c>
      <c r="F10" s="9"/>
    </row>
    <row r="11" spans="1:8">
      <c r="D11" s="17"/>
      <c r="F11" s="9"/>
      <c r="G11" s="10" t="str">
        <f>'V-U 128'!P100</f>
        <v/>
      </c>
    </row>
    <row r="12" spans="1:8">
      <c r="A12" s="3">
        <v>5</v>
      </c>
      <c r="C12" s="6" t="str">
        <f>IF($B12="","bye",CONCATENATE(VLOOKUP($B12,'nejml.žákyně seznam'!$A$2:$E$269,2)," (",VLOOKUP($B12,'nejml.žákyně seznam'!$A$2:$E$269,4),")"))</f>
        <v>bye</v>
      </c>
      <c r="D12" s="14"/>
      <c r="F12" s="9"/>
      <c r="G12" s="7" t="str">
        <f>'V-U 128'!R100</f>
        <v/>
      </c>
    </row>
    <row r="13" spans="1:8">
      <c r="D13" s="15"/>
      <c r="E13" s="6" t="str">
        <f>'V-U 128'!P4</f>
        <v/>
      </c>
      <c r="F13" s="9"/>
      <c r="G13" s="9"/>
    </row>
    <row r="14" spans="1:8">
      <c r="A14" s="3">
        <v>6</v>
      </c>
      <c r="C14" s="6" t="str">
        <f>IF($B14="","bye",CONCATENATE(VLOOKUP($B14,'nejml.žákyně seznam'!$A$2:$E$269,2)," (",VLOOKUP($B14,'nejml.žákyně seznam'!$A$2:$E$269,4),")"))</f>
        <v>bye</v>
      </c>
      <c r="D14" s="16"/>
      <c r="E14" s="7" t="str">
        <f>'V-U 128'!R4</f>
        <v/>
      </c>
      <c r="F14" s="9"/>
      <c r="G14" s="9"/>
    </row>
    <row r="15" spans="1:8">
      <c r="D15" s="17"/>
      <c r="E15" s="9"/>
      <c r="F15" s="11" t="str">
        <f>'V-U 128'!P68</f>
        <v/>
      </c>
      <c r="G15" s="9"/>
    </row>
    <row r="16" spans="1:8">
      <c r="A16" s="3">
        <v>7</v>
      </c>
      <c r="C16" s="6" t="str">
        <f>IF($B16="","bye",CONCATENATE(VLOOKUP($B16,'nejml.žákyně seznam'!$A$2:$E$269,2)," (",VLOOKUP($B16,'nejml.žákyně seznam'!$A$2:$E$269,4),")"))</f>
        <v>bye</v>
      </c>
      <c r="D16" s="14"/>
      <c r="E16" s="9"/>
      <c r="F16" s="3" t="str">
        <f>'V-U 128'!R68</f>
        <v/>
      </c>
      <c r="G16" s="9"/>
    </row>
    <row r="17" spans="1:8">
      <c r="D17" s="15"/>
      <c r="E17" s="8" t="str">
        <f>'V-U 128'!P5</f>
        <v/>
      </c>
      <c r="G17" s="9"/>
    </row>
    <row r="18" spans="1:8">
      <c r="A18" s="3">
        <v>8</v>
      </c>
      <c r="C18" s="6" t="str">
        <f>IF($B18="","bye",CONCATENATE(VLOOKUP($B18,'nejml.žákyně seznam'!$A$2:$E$269,2)," (",VLOOKUP($B18,'nejml.žákyně seznam'!$A$2:$E$269,4),")"))</f>
        <v>bye</v>
      </c>
      <c r="D18" s="16"/>
      <c r="E18" s="3" t="str">
        <f>'V-U 128'!R5</f>
        <v/>
      </c>
      <c r="G18" s="9"/>
    </row>
    <row r="19" spans="1:8">
      <c r="D19" s="17"/>
      <c r="H19" s="24" t="str">
        <f>'V-U 128'!P117</f>
        <v/>
      </c>
    </row>
    <row r="20" spans="1:8">
      <c r="A20" s="3">
        <v>9</v>
      </c>
      <c r="C20" s="6" t="str">
        <f>IF($B20="","bye",CONCATENATE(VLOOKUP($B20,'nejml.žákyně seznam'!$A$2:$E$269,2)," (",VLOOKUP($B20,'nejml.žákyně seznam'!$A$2:$E$269,4),")"))</f>
        <v>bye</v>
      </c>
      <c r="D20" s="14"/>
      <c r="F20" s="96"/>
      <c r="H20" s="97" t="str">
        <f>'V-U 128'!R117</f>
        <v/>
      </c>
    </row>
    <row r="21" spans="1:8">
      <c r="D21" s="15"/>
      <c r="E21" s="6" t="str">
        <f>'V-U 128'!P6</f>
        <v/>
      </c>
      <c r="G21" s="9"/>
      <c r="H21" s="9"/>
    </row>
    <row r="22" spans="1:8">
      <c r="A22" s="3">
        <v>10</v>
      </c>
      <c r="C22" s="6" t="str">
        <f>IF($B22="","bye",CONCATENATE(VLOOKUP($B22,'nejml.žákyně seznam'!$A$2:$E$269,2)," (",VLOOKUP($B22,'nejml.žákyně seznam'!$A$2:$E$269,4),")"))</f>
        <v>bye</v>
      </c>
      <c r="D22" s="16"/>
      <c r="E22" s="7" t="str">
        <f>'V-U 128'!R6</f>
        <v/>
      </c>
      <c r="G22" s="9"/>
      <c r="H22" s="9"/>
    </row>
    <row r="23" spans="1:8">
      <c r="D23" s="17"/>
      <c r="E23" s="9"/>
      <c r="F23" s="10" t="str">
        <f>'V-U 128'!P69</f>
        <v/>
      </c>
      <c r="G23" s="9"/>
      <c r="H23" s="9"/>
    </row>
    <row r="24" spans="1:8">
      <c r="A24" s="3">
        <v>11</v>
      </c>
      <c r="C24" s="6" t="str">
        <f>IF($B24="","bye",CONCATENATE(VLOOKUP($B24,'nejml.žákyně seznam'!$A$2:$E$269,2)," (",VLOOKUP($B24,'nejml.žákyně seznam'!$A$2:$E$269,4),")"))</f>
        <v>bye</v>
      </c>
      <c r="D24" s="14"/>
      <c r="E24" s="9"/>
      <c r="F24" s="7" t="str">
        <f>'V-U 128'!R69</f>
        <v/>
      </c>
      <c r="G24" s="9"/>
      <c r="H24" s="9"/>
    </row>
    <row r="25" spans="1:8">
      <c r="D25" s="15"/>
      <c r="E25" s="8" t="str">
        <f>'V-U 128'!P7</f>
        <v/>
      </c>
      <c r="F25" s="9"/>
      <c r="G25" s="9"/>
      <c r="H25" s="9"/>
    </row>
    <row r="26" spans="1:8">
      <c r="A26" s="3">
        <v>12</v>
      </c>
      <c r="C26" s="6" t="str">
        <f>IF($B26="","bye",CONCATENATE(VLOOKUP($B26,'nejml.žákyně seznam'!$A$2:$E$269,2)," (",VLOOKUP($B26,'nejml.žákyně seznam'!$A$2:$E$269,4),")"))</f>
        <v>bye</v>
      </c>
      <c r="D26" s="16"/>
      <c r="E26" s="3" t="str">
        <f>'V-U 128'!R7</f>
        <v/>
      </c>
      <c r="F26" s="9"/>
      <c r="G26" s="9"/>
      <c r="H26" s="9"/>
    </row>
    <row r="27" spans="1:8">
      <c r="D27" s="17"/>
      <c r="F27" s="9"/>
      <c r="G27" s="11" t="str">
        <f>'V-U 128'!P101</f>
        <v/>
      </c>
      <c r="H27" s="9"/>
    </row>
    <row r="28" spans="1:8">
      <c r="A28" s="3">
        <v>13</v>
      </c>
      <c r="C28" s="6" t="str">
        <f>IF($B28="","bye",CONCATENATE(VLOOKUP($B28,'nejml.žákyně seznam'!$A$2:$E$269,2)," (",VLOOKUP($B28,'nejml.žákyně seznam'!$A$2:$E$269,4),")"))</f>
        <v>bye</v>
      </c>
      <c r="D28" s="14"/>
      <c r="F28" s="9"/>
      <c r="G28" s="3" t="str">
        <f>'V-U 128'!R101</f>
        <v/>
      </c>
      <c r="H28" s="9"/>
    </row>
    <row r="29" spans="1:8">
      <c r="D29" s="15"/>
      <c r="E29" s="6" t="str">
        <f>'V-U 128'!P8</f>
        <v/>
      </c>
      <c r="F29" s="9"/>
      <c r="H29" s="9"/>
    </row>
    <row r="30" spans="1:8">
      <c r="A30" s="3">
        <v>14</v>
      </c>
      <c r="C30" s="6" t="str">
        <f>IF($B30="","bye",CONCATENATE(VLOOKUP($B30,'nejml.žákyně seznam'!$A$2:$E$269,2)," (",VLOOKUP($B30,'nejml.žákyně seznam'!$A$2:$E$269,4),")"))</f>
        <v>bye</v>
      </c>
      <c r="D30" s="16"/>
      <c r="E30" s="7" t="str">
        <f>'V-U 128'!R8</f>
        <v/>
      </c>
      <c r="F30" s="9"/>
      <c r="H30" s="9"/>
    </row>
    <row r="31" spans="1:8">
      <c r="D31" s="17"/>
      <c r="E31" s="9"/>
      <c r="F31" s="11" t="str">
        <f>'V-U 128'!P70</f>
        <v/>
      </c>
      <c r="H31" s="9"/>
    </row>
    <row r="32" spans="1:8">
      <c r="A32" s="3">
        <v>15</v>
      </c>
      <c r="C32" s="6" t="str">
        <f>IF($B32="","bye",CONCATENATE(VLOOKUP($B32,'nejml.žákyně seznam'!$A$2:$E$269,2)," (",VLOOKUP($B32,'nejml.žákyně seznam'!$A$2:$E$269,4),")"))</f>
        <v>bye</v>
      </c>
      <c r="D32" s="14"/>
      <c r="E32" s="9"/>
      <c r="F32" s="3" t="str">
        <f>'V-U 128'!R70</f>
        <v/>
      </c>
      <c r="H32" s="9"/>
    </row>
    <row r="33" spans="1:8">
      <c r="D33" s="15"/>
      <c r="E33" s="8" t="str">
        <f>'V-U 128'!P9</f>
        <v/>
      </c>
      <c r="H33" s="9"/>
    </row>
    <row r="34" spans="1:8">
      <c r="A34" s="3">
        <v>16</v>
      </c>
      <c r="C34" s="6" t="str">
        <f>IF($B34="","bye",CONCATENATE(VLOOKUP($B34,'nejml.žákyně seznam'!$A$2:$E$269,2)," (",VLOOKUP($B34,'nejml.žákyně seznam'!$A$2:$E$269,4),")"))</f>
        <v>bye</v>
      </c>
      <c r="D34" s="16"/>
      <c r="E34" s="3" t="str">
        <f>'V-U 128'!R9</f>
        <v/>
      </c>
      <c r="H34" s="9"/>
    </row>
    <row r="35" spans="1:8">
      <c r="H35" s="13" t="str">
        <f>'V-U 128'!P126</f>
        <v/>
      </c>
    </row>
    <row r="36" spans="1:8">
      <c r="A36" s="3">
        <v>17</v>
      </c>
      <c r="C36" s="6" t="str">
        <f>IF($B36="","bye",CONCATENATE(VLOOKUP($B36,'nejml.žákyně seznam'!$A$2:$E$269,2)," (",VLOOKUP($B36,'nejml.žákyně seznam'!$A$2:$E$269,4),")"))</f>
        <v>bye</v>
      </c>
      <c r="H36" s="7" t="str">
        <f>'V-U 128'!R126</f>
        <v/>
      </c>
    </row>
    <row r="37" spans="1:8">
      <c r="D37" s="15"/>
      <c r="E37" s="6" t="str">
        <f>'V-U 128'!P10</f>
        <v/>
      </c>
      <c r="H37" s="9"/>
    </row>
    <row r="38" spans="1:8">
      <c r="A38" s="3">
        <v>18</v>
      </c>
      <c r="C38" s="6" t="str">
        <f>IF($B38="","bye",CONCATENATE(VLOOKUP($B38,'nejml.žákyně seznam'!$A$2:$E$269,2)," (",VLOOKUP($B38,'nejml.žákyně seznam'!$A$2:$E$269,4),")"))</f>
        <v>bye</v>
      </c>
      <c r="D38" s="16"/>
      <c r="E38" s="7" t="str">
        <f>'V-U 128'!R10</f>
        <v/>
      </c>
      <c r="H38" s="9"/>
    </row>
    <row r="39" spans="1:8">
      <c r="D39" s="17"/>
      <c r="E39" s="9"/>
      <c r="F39" s="10" t="str">
        <f>'V-U 128'!P71</f>
        <v/>
      </c>
      <c r="H39" s="9"/>
    </row>
    <row r="40" spans="1:8">
      <c r="A40" s="3">
        <v>19</v>
      </c>
      <c r="C40" s="6" t="str">
        <f>IF($B40="","bye",CONCATENATE(VLOOKUP($B40,'nejml.žákyně seznam'!$A$2:$E$269,2)," (",VLOOKUP($B40,'nejml.žákyně seznam'!$A$2:$E$269,4),")"))</f>
        <v>bye</v>
      </c>
      <c r="D40" s="14"/>
      <c r="E40" s="9"/>
      <c r="F40" s="7" t="str">
        <f>'V-U 128'!R71</f>
        <v/>
      </c>
      <c r="H40" s="9"/>
    </row>
    <row r="41" spans="1:8">
      <c r="D41" s="15"/>
      <c r="E41" s="8" t="str">
        <f>'V-U 128'!P11</f>
        <v/>
      </c>
      <c r="F41" s="9"/>
      <c r="H41" s="9"/>
    </row>
    <row r="42" spans="1:8">
      <c r="A42" s="3">
        <v>20</v>
      </c>
      <c r="C42" s="6" t="str">
        <f>IF($B42="","bye",CONCATENATE(VLOOKUP($B42,'nejml.žákyně seznam'!$A$2:$E$269,2)," (",VLOOKUP($B42,'nejml.žákyně seznam'!$A$2:$E$269,4),")"))</f>
        <v>bye</v>
      </c>
      <c r="D42" s="16"/>
      <c r="E42" s="3" t="str">
        <f>'V-U 128'!R11</f>
        <v/>
      </c>
      <c r="F42" s="9"/>
      <c r="H42" s="9"/>
    </row>
    <row r="43" spans="1:8">
      <c r="D43" s="17"/>
      <c r="F43" s="9"/>
      <c r="G43" s="10" t="str">
        <f>'V-U 128'!P102</f>
        <v/>
      </c>
      <c r="H43" s="9"/>
    </row>
    <row r="44" spans="1:8">
      <c r="A44" s="3">
        <v>21</v>
      </c>
      <c r="C44" s="6" t="str">
        <f>IF($B44="","bye",CONCATENATE(VLOOKUP($B44,'nejml.žákyně seznam'!$A$2:$E$269,2)," (",VLOOKUP($B44,'nejml.žákyně seznam'!$A$2:$E$269,4),")"))</f>
        <v>bye</v>
      </c>
      <c r="D44" s="14"/>
      <c r="F44" s="9"/>
      <c r="G44" s="7" t="str">
        <f>'V-U 128'!R102</f>
        <v/>
      </c>
      <c r="H44" s="9"/>
    </row>
    <row r="45" spans="1:8">
      <c r="D45" s="15"/>
      <c r="E45" s="6" t="str">
        <f>'V-U 128'!P12</f>
        <v/>
      </c>
      <c r="F45" s="9"/>
      <c r="G45" s="9"/>
      <c r="H45" s="9"/>
    </row>
    <row r="46" spans="1:8">
      <c r="A46" s="3">
        <v>22</v>
      </c>
      <c r="C46" s="6" t="str">
        <f>IF($B46="","bye",CONCATENATE(VLOOKUP($B46,'nejml.žákyně seznam'!$A$2:$E$269,2)," (",VLOOKUP($B46,'nejml.žákyně seznam'!$A$2:$E$269,4),")"))</f>
        <v>bye</v>
      </c>
      <c r="D46" s="16"/>
      <c r="E46" s="7" t="str">
        <f>'V-U 128'!R12</f>
        <v/>
      </c>
      <c r="F46" s="9"/>
      <c r="G46" s="9"/>
      <c r="H46" s="9"/>
    </row>
    <row r="47" spans="1:8">
      <c r="D47" s="17"/>
      <c r="E47" s="9"/>
      <c r="F47" s="11" t="str">
        <f>'V-U 128'!P72</f>
        <v/>
      </c>
      <c r="G47" s="9"/>
      <c r="H47" s="9"/>
    </row>
    <row r="48" spans="1:8">
      <c r="A48" s="3">
        <v>23</v>
      </c>
      <c r="C48" s="6" t="str">
        <f>IF($B48="","bye",CONCATENATE(VLOOKUP($B48,'nejml.žákyně seznam'!$A$2:$E$269,2)," (",VLOOKUP($B48,'nejml.žákyně seznam'!$A$2:$E$269,4),")"))</f>
        <v>bye</v>
      </c>
      <c r="D48" s="14"/>
      <c r="E48" s="9"/>
      <c r="F48" s="3" t="str">
        <f>'V-U 128'!R72</f>
        <v/>
      </c>
      <c r="G48" s="9"/>
      <c r="H48" s="9"/>
    </row>
    <row r="49" spans="1:8">
      <c r="D49" s="15"/>
      <c r="E49" s="8" t="str">
        <f>'V-U 128'!P13</f>
        <v/>
      </c>
      <c r="G49" s="9"/>
      <c r="H49" s="9"/>
    </row>
    <row r="50" spans="1:8">
      <c r="A50" s="3">
        <v>24</v>
      </c>
      <c r="C50" s="6" t="str">
        <f>IF($B50="","bye",CONCATENATE(VLOOKUP($B50,'nejml.žákyně seznam'!$A$2:$E$269,2)," (",VLOOKUP($B50,'nejml.žákyně seznam'!$A$2:$E$269,4),")"))</f>
        <v>bye</v>
      </c>
      <c r="D50" s="16"/>
      <c r="E50" s="3" t="str">
        <f>'V-U 128'!R13</f>
        <v/>
      </c>
      <c r="G50" s="9"/>
      <c r="H50" s="9"/>
    </row>
    <row r="51" spans="1:8">
      <c r="D51" s="17"/>
      <c r="H51" s="25" t="str">
        <f>'V-U 128'!P118</f>
        <v/>
      </c>
    </row>
    <row r="52" spans="1:8">
      <c r="A52" s="3">
        <v>25</v>
      </c>
      <c r="C52" s="6" t="str">
        <f>IF($B52="","bye",CONCATENATE(VLOOKUP($B52,'nejml.žákyně seznam'!$A$2:$E$269,2)," (",VLOOKUP($B52,'nejml.žákyně seznam'!$A$2:$E$269,4),")"))</f>
        <v>bye</v>
      </c>
      <c r="D52" s="14"/>
      <c r="H52" s="83" t="str">
        <f>'V-U 128'!R118</f>
        <v/>
      </c>
    </row>
    <row r="53" spans="1:8">
      <c r="D53" s="15"/>
      <c r="E53" s="6" t="str">
        <f>'V-U 128'!P14</f>
        <v/>
      </c>
      <c r="G53" s="9"/>
    </row>
    <row r="54" spans="1:8">
      <c r="A54" s="3">
        <v>26</v>
      </c>
      <c r="C54" s="6" t="str">
        <f>IF($B54="","bye",CONCATENATE(VLOOKUP($B54,'nejml.žákyně seznam'!$A$2:$E$269,2)," (",VLOOKUP($B54,'nejml.žákyně seznam'!$A$2:$E$269,4),")"))</f>
        <v>bye</v>
      </c>
      <c r="D54" s="16"/>
      <c r="E54" s="7" t="str">
        <f>'V-U 128'!R14</f>
        <v/>
      </c>
      <c r="G54" s="9"/>
    </row>
    <row r="55" spans="1:8">
      <c r="D55" s="17"/>
      <c r="E55" s="9"/>
      <c r="F55" s="10" t="str">
        <f>'V-U 128'!P73</f>
        <v/>
      </c>
      <c r="G55" s="9"/>
    </row>
    <row r="56" spans="1:8">
      <c r="A56" s="3">
        <v>27</v>
      </c>
      <c r="C56" s="6" t="str">
        <f>IF($B56="","bye",CONCATENATE(VLOOKUP($B56,'nejml.žákyně seznam'!$A$2:$E$269,2)," (",VLOOKUP($B56,'nejml.žákyně seznam'!$A$2:$E$269,4),")"))</f>
        <v>bye</v>
      </c>
      <c r="D56" s="14"/>
      <c r="E56" s="9"/>
      <c r="F56" s="7" t="str">
        <f>'V-U 128'!R73</f>
        <v/>
      </c>
      <c r="G56" s="9"/>
    </row>
    <row r="57" spans="1:8">
      <c r="D57" s="15"/>
      <c r="E57" s="8" t="str">
        <f>'V-U 128'!P15</f>
        <v/>
      </c>
      <c r="F57" s="9"/>
      <c r="G57" s="9"/>
    </row>
    <row r="58" spans="1:8">
      <c r="A58" s="3">
        <v>28</v>
      </c>
      <c r="C58" s="6" t="str">
        <f>IF($B58="","bye",CONCATENATE(VLOOKUP($B58,'nejml.žákyně seznam'!$A$2:$E$269,2)," (",VLOOKUP($B58,'nejml.žákyně seznam'!$A$2:$E$269,4),")"))</f>
        <v>bye</v>
      </c>
      <c r="D58" s="16"/>
      <c r="E58" s="3" t="str">
        <f>'V-U 128'!R15</f>
        <v/>
      </c>
      <c r="F58" s="9"/>
      <c r="G58" s="9"/>
    </row>
    <row r="59" spans="1:8">
      <c r="D59" s="17"/>
      <c r="F59" s="9"/>
      <c r="G59" s="11" t="str">
        <f>'V-U 128'!P103</f>
        <v/>
      </c>
    </row>
    <row r="60" spans="1:8">
      <c r="A60" s="3">
        <v>29</v>
      </c>
      <c r="C60" s="6" t="str">
        <f>IF($B60="","bye",CONCATENATE(VLOOKUP($B60,'nejml.žákyně seznam'!$A$2:$E$269,2)," (",VLOOKUP($B60,'nejml.žákyně seznam'!$A$2:$E$269,4),")"))</f>
        <v>bye</v>
      </c>
      <c r="D60" s="14"/>
      <c r="F60" s="9"/>
      <c r="G60" s="3" t="str">
        <f>'V-U 128'!R103</f>
        <v/>
      </c>
    </row>
    <row r="61" spans="1:8">
      <c r="D61" s="15"/>
      <c r="E61" s="6" t="str">
        <f>'V-U 128'!P16</f>
        <v/>
      </c>
      <c r="F61" s="9"/>
    </row>
    <row r="62" spans="1:8">
      <c r="A62" s="3">
        <v>30</v>
      </c>
      <c r="C62" s="6" t="str">
        <f>IF($B62="","bye",CONCATENATE(VLOOKUP($B62,'nejml.žákyně seznam'!$A$2:$E$269,2)," (",VLOOKUP($B62,'nejml.žákyně seznam'!$A$2:$E$269,4),")"))</f>
        <v>bye</v>
      </c>
      <c r="D62" s="16"/>
      <c r="E62" s="7" t="str">
        <f>'V-U 128'!R16</f>
        <v/>
      </c>
      <c r="F62" s="9"/>
    </row>
    <row r="63" spans="1:8">
      <c r="D63" s="17"/>
      <c r="E63" s="9"/>
      <c r="F63" s="11" t="str">
        <f>'V-U 128'!P74</f>
        <v/>
      </c>
    </row>
    <row r="64" spans="1:8">
      <c r="A64" s="3">
        <v>31</v>
      </c>
      <c r="C64" s="6" t="str">
        <f>IF($B64="","bye",CONCATENATE(VLOOKUP($B64,'nejml.žákyně seznam'!$A$2:$E$269,2)," (",VLOOKUP($B64,'nejml.žákyně seznam'!$A$2:$E$269,4),")"))</f>
        <v>bye</v>
      </c>
      <c r="D64" s="14"/>
      <c r="E64" s="9"/>
      <c r="F64" s="3" t="str">
        <f>'V-U 128'!R74</f>
        <v/>
      </c>
    </row>
    <row r="65" spans="1:8">
      <c r="D65" s="15"/>
      <c r="E65" s="8" t="str">
        <f>'V-U 128'!P17</f>
        <v/>
      </c>
    </row>
    <row r="66" spans="1:8">
      <c r="A66" s="3">
        <v>32</v>
      </c>
      <c r="C66" s="6" t="str">
        <f>IF($B66="","bye",CONCATENATE(VLOOKUP($B66,'nejml.žákyně seznam'!$A$2:$E$269,2)," (",VLOOKUP($B66,'nejml.žákyně seznam'!$A$2:$E$269,4),")"))</f>
        <v>bye</v>
      </c>
      <c r="D66" s="16"/>
      <c r="E66" s="3" t="str">
        <f>'V-U 128'!R17</f>
        <v/>
      </c>
    </row>
    <row r="67" spans="1:8" ht="27" customHeight="1">
      <c r="B67" s="4" t="e">
        <f>#REF!</f>
        <v>#REF!</v>
      </c>
      <c r="H67" s="106" t="s">
        <v>47</v>
      </c>
    </row>
    <row r="68" spans="1:8" ht="21" customHeight="1">
      <c r="B68" s="5" t="s">
        <v>48</v>
      </c>
      <c r="H68" s="23" t="e">
        <f>CONCATENATE("Útěcha ",#REF!)</f>
        <v>#REF!</v>
      </c>
    </row>
    <row r="69" spans="1:8" ht="15.75">
      <c r="D69" s="5"/>
      <c r="H69" s="95" t="e">
        <f>#REF!</f>
        <v>#REF!</v>
      </c>
    </row>
    <row r="70" spans="1:8">
      <c r="A70" s="3">
        <f>A4+32</f>
        <v>33</v>
      </c>
      <c r="C70" s="6" t="str">
        <f>IF($B70="","bye",CONCATENATE(VLOOKUP($B70,'nejml.žákyně seznam'!$A$2:$E$269,2)," (",VLOOKUP($B70,'nejml.žákyně seznam'!$A$2:$E$269,4),")"))</f>
        <v>bye</v>
      </c>
    </row>
    <row r="71" spans="1:8">
      <c r="D71" s="15"/>
      <c r="E71" s="6" t="str">
        <f>'V-U 128'!P18</f>
        <v/>
      </c>
    </row>
    <row r="72" spans="1:8">
      <c r="A72" s="3">
        <f>A6+32</f>
        <v>34</v>
      </c>
      <c r="C72" s="6" t="str">
        <f>IF($B72="","bye",CONCATENATE(VLOOKUP($B72,'nejml.žákyně seznam'!$A$2:$E$269,2)," (",VLOOKUP($B72,'nejml.žákyně seznam'!$A$2:$E$269,4),")"))</f>
        <v>bye</v>
      </c>
      <c r="D72" s="16"/>
      <c r="E72" s="7" t="str">
        <f>'V-U 128'!R18</f>
        <v/>
      </c>
    </row>
    <row r="73" spans="1:8">
      <c r="D73" s="17"/>
      <c r="E73" s="9"/>
      <c r="F73" s="10" t="str">
        <f>'V-U 128'!P75</f>
        <v/>
      </c>
    </row>
    <row r="74" spans="1:8">
      <c r="A74" s="3">
        <f>A8+32</f>
        <v>35</v>
      </c>
      <c r="C74" s="6" t="str">
        <f>IF($B74="","bye",CONCATENATE(VLOOKUP($B74,'nejml.žákyně seznam'!$A$2:$E$269,2)," (",VLOOKUP($B74,'nejml.žákyně seznam'!$A$2:$E$269,4),")"))</f>
        <v>bye</v>
      </c>
      <c r="D74" s="14"/>
      <c r="E74" s="9"/>
      <c r="F74" s="7" t="str">
        <f>'V-U 128'!R75</f>
        <v/>
      </c>
    </row>
    <row r="75" spans="1:8">
      <c r="D75" s="15"/>
      <c r="E75" s="8" t="str">
        <f>'V-U 128'!P19</f>
        <v/>
      </c>
      <c r="F75" s="9"/>
    </row>
    <row r="76" spans="1:8">
      <c r="A76" s="3">
        <f>A10+32</f>
        <v>36</v>
      </c>
      <c r="C76" s="6" t="str">
        <f>IF($B76="","bye",CONCATENATE(VLOOKUP($B76,'nejml.žákyně seznam'!$A$2:$E$269,2)," (",VLOOKUP($B76,'nejml.žákyně seznam'!$A$2:$E$269,4),")"))</f>
        <v>bye</v>
      </c>
      <c r="D76" s="16"/>
      <c r="E76" s="3" t="str">
        <f>'V-U 128'!R19</f>
        <v/>
      </c>
      <c r="F76" s="9"/>
    </row>
    <row r="77" spans="1:8">
      <c r="D77" s="17"/>
      <c r="F77" s="9"/>
      <c r="G77" s="10" t="str">
        <f>'V-U 128'!P104</f>
        <v/>
      </c>
    </row>
    <row r="78" spans="1:8">
      <c r="A78" s="3">
        <f>A12+32</f>
        <v>37</v>
      </c>
      <c r="C78" s="6" t="str">
        <f>IF($B78="","bye",CONCATENATE(VLOOKUP($B78,'nejml.žákyně seznam'!$A$2:$E$269,2)," (",VLOOKUP($B78,'nejml.žákyně seznam'!$A$2:$E$269,4),")"))</f>
        <v>bye</v>
      </c>
      <c r="D78" s="14"/>
      <c r="F78" s="9"/>
      <c r="G78" s="7" t="str">
        <f>'V-U 128'!R104</f>
        <v/>
      </c>
    </row>
    <row r="79" spans="1:8">
      <c r="D79" s="15"/>
      <c r="E79" s="6" t="str">
        <f>'V-U 128'!P20</f>
        <v/>
      </c>
      <c r="F79" s="9"/>
      <c r="G79" s="9"/>
    </row>
    <row r="80" spans="1:8">
      <c r="A80" s="3">
        <f>A14+32</f>
        <v>38</v>
      </c>
      <c r="C80" s="6" t="str">
        <f>IF($B80="","bye",CONCATENATE(VLOOKUP($B80,'nejml.žákyně seznam'!$A$2:$E$269,2)," (",VLOOKUP($B80,'nejml.žákyně seznam'!$A$2:$E$269,4),")"))</f>
        <v>bye</v>
      </c>
      <c r="D80" s="16"/>
      <c r="E80" s="7" t="str">
        <f>'V-U 128'!R20</f>
        <v/>
      </c>
      <c r="F80" s="9"/>
      <c r="G80" s="9"/>
    </row>
    <row r="81" spans="1:8">
      <c r="D81" s="17"/>
      <c r="E81" s="9"/>
      <c r="F81" s="11" t="str">
        <f>'V-U 128'!P76</f>
        <v/>
      </c>
      <c r="G81" s="9"/>
    </row>
    <row r="82" spans="1:8">
      <c r="A82" s="3">
        <f>A16+32</f>
        <v>39</v>
      </c>
      <c r="C82" s="6" t="str">
        <f>IF($B82="","bye",CONCATENATE(VLOOKUP($B82,'nejml.žákyně seznam'!$A$2:$E$269,2)," (",VLOOKUP($B82,'nejml.žákyně seznam'!$A$2:$E$269,4),")"))</f>
        <v>bye</v>
      </c>
      <c r="D82" s="14"/>
      <c r="E82" s="9"/>
      <c r="F82" s="3" t="str">
        <f>'V-U 128'!R76</f>
        <v/>
      </c>
      <c r="G82" s="9"/>
    </row>
    <row r="83" spans="1:8">
      <c r="D83" s="15"/>
      <c r="E83" s="8" t="str">
        <f>'V-U 128'!P21</f>
        <v/>
      </c>
      <c r="G83" s="9"/>
    </row>
    <row r="84" spans="1:8">
      <c r="A84" s="3">
        <f>A18+32</f>
        <v>40</v>
      </c>
      <c r="C84" s="6" t="str">
        <f>IF($B84="","bye",CONCATENATE(VLOOKUP($B84,'nejml.žákyně seznam'!$A$2:$E$269,2)," (",VLOOKUP($B84,'nejml.žákyně seznam'!$A$2:$E$269,4),")"))</f>
        <v>bye</v>
      </c>
      <c r="D84" s="16"/>
      <c r="E84" s="3" t="str">
        <f>'V-U 128'!R21</f>
        <v/>
      </c>
      <c r="G84" s="9"/>
    </row>
    <row r="85" spans="1:8">
      <c r="D85" s="17"/>
      <c r="H85" s="24" t="str">
        <f>'V-U 128'!P119</f>
        <v/>
      </c>
    </row>
    <row r="86" spans="1:8">
      <c r="A86" s="3">
        <f>A20+32</f>
        <v>41</v>
      </c>
      <c r="C86" s="6" t="str">
        <f>IF($B86="","bye",CONCATENATE(VLOOKUP($B86,'nejml.žákyně seznam'!$A$2:$E$269,2)," (",VLOOKUP($B86,'nejml.žákyně seznam'!$A$2:$E$269,4),")"))</f>
        <v>bye</v>
      </c>
      <c r="D86" s="14"/>
      <c r="H86" s="97" t="str">
        <f>'V-U 128'!R119</f>
        <v/>
      </c>
    </row>
    <row r="87" spans="1:8">
      <c r="D87" s="15"/>
      <c r="E87" s="6" t="str">
        <f>'V-U 128'!P22</f>
        <v/>
      </c>
      <c r="G87" s="9"/>
      <c r="H87" s="9"/>
    </row>
    <row r="88" spans="1:8">
      <c r="A88" s="3">
        <f>A22+32</f>
        <v>42</v>
      </c>
      <c r="C88" s="6" t="str">
        <f>IF($B88="","bye",CONCATENATE(VLOOKUP($B88,'nejml.žákyně seznam'!$A$2:$E$269,2)," (",VLOOKUP($B88,'nejml.žákyně seznam'!$A$2:$E$269,4),")"))</f>
        <v>bye</v>
      </c>
      <c r="D88" s="16"/>
      <c r="E88" s="7" t="str">
        <f>'V-U 128'!R22</f>
        <v/>
      </c>
      <c r="G88" s="9"/>
      <c r="H88" s="9"/>
    </row>
    <row r="89" spans="1:8">
      <c r="D89" s="17"/>
      <c r="E89" s="9"/>
      <c r="F89" s="10" t="str">
        <f>'V-U 128'!P77</f>
        <v/>
      </c>
      <c r="G89" s="9"/>
      <c r="H89" s="9"/>
    </row>
    <row r="90" spans="1:8">
      <c r="A90" s="3">
        <f>A24+32</f>
        <v>43</v>
      </c>
      <c r="C90" s="6" t="str">
        <f>IF($B90="","bye",CONCATENATE(VLOOKUP($B90,'nejml.žákyně seznam'!$A$2:$E$269,2)," (",VLOOKUP($B90,'nejml.žákyně seznam'!$A$2:$E$269,4),")"))</f>
        <v>bye</v>
      </c>
      <c r="D90" s="14"/>
      <c r="E90" s="9"/>
      <c r="F90" s="7" t="str">
        <f>'V-U 128'!R77</f>
        <v/>
      </c>
      <c r="G90" s="9"/>
      <c r="H90" s="9"/>
    </row>
    <row r="91" spans="1:8">
      <c r="D91" s="15"/>
      <c r="E91" s="8" t="str">
        <f>'V-U 128'!P23</f>
        <v/>
      </c>
      <c r="F91" s="9"/>
      <c r="G91" s="9"/>
      <c r="H91" s="9"/>
    </row>
    <row r="92" spans="1:8">
      <c r="A92" s="3">
        <f>A26+32</f>
        <v>44</v>
      </c>
      <c r="C92" s="6" t="str">
        <f>IF($B92="","bye",CONCATENATE(VLOOKUP($B92,'nejml.žákyně seznam'!$A$2:$E$269,2)," (",VLOOKUP($B92,'nejml.žákyně seznam'!$A$2:$E$269,4),")"))</f>
        <v>bye</v>
      </c>
      <c r="D92" s="16"/>
      <c r="E92" s="3" t="str">
        <f>'V-U 128'!R23</f>
        <v/>
      </c>
      <c r="F92" s="9"/>
      <c r="G92" s="9"/>
      <c r="H92" s="9"/>
    </row>
    <row r="93" spans="1:8">
      <c r="D93" s="17"/>
      <c r="F93" s="9"/>
      <c r="G93" s="11" t="str">
        <f>'V-U 128'!P105</f>
        <v/>
      </c>
      <c r="H93" s="9"/>
    </row>
    <row r="94" spans="1:8">
      <c r="A94" s="3">
        <f>A28+32</f>
        <v>45</v>
      </c>
      <c r="C94" s="6" t="str">
        <f>IF($B94="","bye",CONCATENATE(VLOOKUP($B94,'nejml.žákyně seznam'!$A$2:$E$269,2)," (",VLOOKUP($B94,'nejml.žákyně seznam'!$A$2:$E$269,4),")"))</f>
        <v>bye</v>
      </c>
      <c r="D94" s="14"/>
      <c r="F94" s="9"/>
      <c r="G94" s="3" t="str">
        <f>'V-U 128'!R105</f>
        <v/>
      </c>
      <c r="H94" s="9"/>
    </row>
    <row r="95" spans="1:8">
      <c r="D95" s="15"/>
      <c r="E95" s="6" t="str">
        <f>'V-U 128'!P24</f>
        <v/>
      </c>
      <c r="F95" s="9"/>
      <c r="H95" s="9"/>
    </row>
    <row r="96" spans="1:8">
      <c r="A96" s="3">
        <f>A30+32</f>
        <v>46</v>
      </c>
      <c r="C96" s="6" t="str">
        <f>IF($B96="","bye",CONCATENATE(VLOOKUP($B96,'nejml.žákyně seznam'!$A$2:$E$269,2)," (",VLOOKUP($B96,'nejml.žákyně seznam'!$A$2:$E$269,4),")"))</f>
        <v>bye</v>
      </c>
      <c r="D96" s="16"/>
      <c r="E96" s="7" t="str">
        <f>'V-U 128'!R24</f>
        <v/>
      </c>
      <c r="F96" s="9"/>
      <c r="H96" s="9"/>
    </row>
    <row r="97" spans="1:8">
      <c r="D97" s="17"/>
      <c r="E97" s="9"/>
      <c r="F97" s="11" t="str">
        <f>'V-U 128'!P78</f>
        <v/>
      </c>
      <c r="H97" s="9"/>
    </row>
    <row r="98" spans="1:8">
      <c r="A98" s="3">
        <f>A32+32</f>
        <v>47</v>
      </c>
      <c r="C98" s="6" t="str">
        <f>IF($B98="","bye",CONCATENATE(VLOOKUP($B98,'nejml.žákyně seznam'!$A$2:$E$269,2)," (",VLOOKUP($B98,'nejml.žákyně seznam'!$A$2:$E$269,4),")"))</f>
        <v>bye</v>
      </c>
      <c r="D98" s="14"/>
      <c r="E98" s="9"/>
      <c r="F98" s="3" t="str">
        <f>'V-U 128'!R78</f>
        <v/>
      </c>
      <c r="H98" s="9"/>
    </row>
    <row r="99" spans="1:8">
      <c r="D99" s="15"/>
      <c r="E99" s="8" t="str">
        <f>'V-U 128'!P25</f>
        <v/>
      </c>
      <c r="H99" s="9"/>
    </row>
    <row r="100" spans="1:8">
      <c r="A100" s="3">
        <f>A34+32</f>
        <v>48</v>
      </c>
      <c r="C100" s="6" t="str">
        <f>IF($B100="","bye",CONCATENATE(VLOOKUP($B100,'nejml.žákyně seznam'!$A$2:$E$269,2)," (",VLOOKUP($B100,'nejml.žákyně seznam'!$A$2:$E$269,4),")"))</f>
        <v>bye</v>
      </c>
      <c r="D100" s="16"/>
      <c r="E100" s="3" t="str">
        <f>'V-U 128'!R25</f>
        <v/>
      </c>
      <c r="H100" s="9"/>
    </row>
    <row r="101" spans="1:8">
      <c r="H101" s="13" t="str">
        <f>'V-U 128'!P127</f>
        <v/>
      </c>
    </row>
    <row r="102" spans="1:8">
      <c r="A102" s="3">
        <f>A36+32</f>
        <v>49</v>
      </c>
      <c r="C102" s="6" t="str">
        <f>IF($B102="","bye",CONCATENATE(VLOOKUP($B102,'nejml.žákyně seznam'!$A$2:$E$269,2)," (",VLOOKUP($B102,'nejml.žákyně seznam'!$A$2:$E$269,4),")"))</f>
        <v>bye</v>
      </c>
      <c r="H102" s="7" t="str">
        <f>'V-U 128'!R127</f>
        <v/>
      </c>
    </row>
    <row r="103" spans="1:8">
      <c r="D103" s="15"/>
      <c r="E103" s="6" t="str">
        <f>'V-U 128'!P26</f>
        <v/>
      </c>
      <c r="H103" s="9"/>
    </row>
    <row r="104" spans="1:8">
      <c r="A104" s="3">
        <f>A38+32</f>
        <v>50</v>
      </c>
      <c r="C104" s="6" t="str">
        <f>IF($B104="","bye",CONCATENATE(VLOOKUP($B104,'nejml.žákyně seznam'!$A$2:$E$269,2)," (",VLOOKUP($B104,'nejml.žákyně seznam'!$A$2:$E$269,4),")"))</f>
        <v>bye</v>
      </c>
      <c r="D104" s="16"/>
      <c r="E104" s="7" t="str">
        <f>'V-U 128'!R26</f>
        <v/>
      </c>
      <c r="H104" s="9"/>
    </row>
    <row r="105" spans="1:8">
      <c r="D105" s="17"/>
      <c r="E105" s="9"/>
      <c r="F105" s="10" t="str">
        <f>'V-U 128'!P79</f>
        <v/>
      </c>
      <c r="H105" s="9"/>
    </row>
    <row r="106" spans="1:8">
      <c r="A106" s="3">
        <f>A40+32</f>
        <v>51</v>
      </c>
      <c r="C106" s="6" t="str">
        <f>IF($B106="","bye",CONCATENATE(VLOOKUP($B106,'nejml.žákyně seznam'!$A$2:$E$269,2)," (",VLOOKUP($B106,'nejml.žákyně seznam'!$A$2:$E$269,4),")"))</f>
        <v>bye</v>
      </c>
      <c r="D106" s="14"/>
      <c r="E106" s="9"/>
      <c r="F106" s="7" t="str">
        <f>'V-U 128'!R79</f>
        <v/>
      </c>
      <c r="H106" s="9"/>
    </row>
    <row r="107" spans="1:8">
      <c r="D107" s="15"/>
      <c r="E107" s="8" t="str">
        <f>'V-U 128'!P27</f>
        <v/>
      </c>
      <c r="F107" s="9"/>
      <c r="H107" s="9"/>
    </row>
    <row r="108" spans="1:8">
      <c r="A108" s="3">
        <f>A42+32</f>
        <v>52</v>
      </c>
      <c r="C108" s="6" t="str">
        <f>IF($B108="","bye",CONCATENATE(VLOOKUP($B108,'nejml.žákyně seznam'!$A$2:$E$269,2)," (",VLOOKUP($B108,'nejml.žákyně seznam'!$A$2:$E$269,4),")"))</f>
        <v>bye</v>
      </c>
      <c r="D108" s="16"/>
      <c r="E108" s="3" t="str">
        <f>'V-U 128'!R27</f>
        <v/>
      </c>
      <c r="F108" s="9"/>
      <c r="H108" s="9"/>
    </row>
    <row r="109" spans="1:8">
      <c r="D109" s="17"/>
      <c r="F109" s="9"/>
      <c r="G109" s="10" t="str">
        <f>'V-U 128'!P106</f>
        <v/>
      </c>
      <c r="H109" s="9"/>
    </row>
    <row r="110" spans="1:8">
      <c r="A110" s="3">
        <f>A44+32</f>
        <v>53</v>
      </c>
      <c r="C110" s="6" t="str">
        <f>IF($B110="","bye",CONCATENATE(VLOOKUP($B110,'nejml.žákyně seznam'!$A$2:$E$269,2)," (",VLOOKUP($B110,'nejml.žákyně seznam'!$A$2:$E$269,4),")"))</f>
        <v>bye</v>
      </c>
      <c r="D110" s="14"/>
      <c r="F110" s="9"/>
      <c r="G110" s="7" t="str">
        <f>'V-U 128'!R106</f>
        <v/>
      </c>
      <c r="H110" s="9"/>
    </row>
    <row r="111" spans="1:8">
      <c r="D111" s="15"/>
      <c r="E111" s="6" t="str">
        <f>'V-U 128'!P28</f>
        <v/>
      </c>
      <c r="F111" s="9"/>
      <c r="G111" s="9"/>
      <c r="H111" s="9"/>
    </row>
    <row r="112" spans="1:8">
      <c r="A112" s="3">
        <f>A46+32</f>
        <v>54</v>
      </c>
      <c r="C112" s="6" t="str">
        <f>IF($B112="","bye",CONCATENATE(VLOOKUP($B112,'nejml.žákyně seznam'!$A$2:$E$269,2)," (",VLOOKUP($B112,'nejml.žákyně seznam'!$A$2:$E$269,4),")"))</f>
        <v>bye</v>
      </c>
      <c r="D112" s="16"/>
      <c r="E112" s="7" t="str">
        <f>'V-U 128'!R28</f>
        <v/>
      </c>
      <c r="F112" s="9"/>
      <c r="G112" s="9"/>
      <c r="H112" s="9"/>
    </row>
    <row r="113" spans="1:8">
      <c r="D113" s="17"/>
      <c r="E113" s="9"/>
      <c r="F113" s="11" t="str">
        <f>'V-U 128'!P80</f>
        <v/>
      </c>
      <c r="G113" s="9"/>
      <c r="H113" s="9"/>
    </row>
    <row r="114" spans="1:8">
      <c r="A114" s="3">
        <f>A48+32</f>
        <v>55</v>
      </c>
      <c r="C114" s="6" t="str">
        <f>IF($B114="","bye",CONCATENATE(VLOOKUP($B114,'nejml.žákyně seznam'!$A$2:$E$269,2)," (",VLOOKUP($B114,'nejml.žákyně seznam'!$A$2:$E$269,4),")"))</f>
        <v>bye</v>
      </c>
      <c r="D114" s="14"/>
      <c r="E114" s="9"/>
      <c r="F114" s="3" t="str">
        <f>'V-U 128'!R80</f>
        <v/>
      </c>
      <c r="G114" s="9"/>
      <c r="H114" s="9"/>
    </row>
    <row r="115" spans="1:8">
      <c r="D115" s="15"/>
      <c r="E115" s="8" t="str">
        <f>'V-U 128'!P29</f>
        <v/>
      </c>
      <c r="G115" s="9"/>
      <c r="H115" s="9"/>
    </row>
    <row r="116" spans="1:8">
      <c r="A116" s="3">
        <f>A50+32</f>
        <v>56</v>
      </c>
      <c r="C116" s="6" t="str">
        <f>IF($B116="","bye",CONCATENATE(VLOOKUP($B116,'nejml.žákyně seznam'!$A$2:$E$269,2)," (",VLOOKUP($B116,'nejml.žákyně seznam'!$A$2:$E$269,4),")"))</f>
        <v>bye</v>
      </c>
      <c r="D116" s="16"/>
      <c r="E116" s="3" t="str">
        <f>'V-U 128'!R29</f>
        <v/>
      </c>
      <c r="G116" s="9"/>
      <c r="H116" s="9"/>
    </row>
    <row r="117" spans="1:8">
      <c r="D117" s="17"/>
      <c r="H117" s="25" t="str">
        <f>'V-U 128'!P120</f>
        <v/>
      </c>
    </row>
    <row r="118" spans="1:8">
      <c r="A118" s="3">
        <f>A52+32</f>
        <v>57</v>
      </c>
      <c r="C118" s="6" t="str">
        <f>IF($B118="","bye",CONCATENATE(VLOOKUP($B118,'nejml.žákyně seznam'!$A$2:$E$269,2)," (",VLOOKUP($B118,'nejml.žákyně seznam'!$A$2:$E$269,4),")"))</f>
        <v>bye</v>
      </c>
      <c r="D118" s="14"/>
      <c r="H118" s="83" t="str">
        <f>'V-U 128'!R120</f>
        <v/>
      </c>
    </row>
    <row r="119" spans="1:8">
      <c r="D119" s="15"/>
      <c r="E119" s="6" t="str">
        <f>'V-U 128'!P30</f>
        <v/>
      </c>
      <c r="G119" s="9"/>
    </row>
    <row r="120" spans="1:8">
      <c r="A120" s="3">
        <f>A54+32</f>
        <v>58</v>
      </c>
      <c r="C120" s="6" t="str">
        <f>IF($B120="","bye",CONCATENATE(VLOOKUP($B120,'nejml.žákyně seznam'!$A$2:$E$269,2)," (",VLOOKUP($B120,'nejml.žákyně seznam'!$A$2:$E$269,4),")"))</f>
        <v>bye</v>
      </c>
      <c r="D120" s="16"/>
      <c r="E120" s="7" t="str">
        <f>'V-U 128'!R30</f>
        <v/>
      </c>
      <c r="G120" s="9"/>
    </row>
    <row r="121" spans="1:8">
      <c r="D121" s="17"/>
      <c r="E121" s="9"/>
      <c r="F121" s="10" t="str">
        <f>'V-U 128'!P81</f>
        <v/>
      </c>
      <c r="G121" s="9"/>
    </row>
    <row r="122" spans="1:8">
      <c r="A122" s="3">
        <f>A56+32</f>
        <v>59</v>
      </c>
      <c r="C122" s="6" t="str">
        <f>IF($B122="","bye",CONCATENATE(VLOOKUP($B122,'nejml.žákyně seznam'!$A$2:$E$269,2)," (",VLOOKUP($B122,'nejml.žákyně seznam'!$A$2:$E$269,4),")"))</f>
        <v>bye</v>
      </c>
      <c r="D122" s="14"/>
      <c r="E122" s="9"/>
      <c r="F122" s="7" t="str">
        <f>'V-U 128'!R81</f>
        <v/>
      </c>
      <c r="G122" s="9"/>
    </row>
    <row r="123" spans="1:8">
      <c r="D123" s="15"/>
      <c r="E123" s="8" t="str">
        <f>'V-U 128'!P31</f>
        <v/>
      </c>
      <c r="F123" s="9"/>
      <c r="G123" s="9"/>
    </row>
    <row r="124" spans="1:8">
      <c r="A124" s="3">
        <f>A58+32</f>
        <v>60</v>
      </c>
      <c r="C124" s="6" t="str">
        <f>IF($B124="","bye",CONCATENATE(VLOOKUP($B124,'nejml.žákyně seznam'!$A$2:$E$269,2)," (",VLOOKUP($B124,'nejml.žákyně seznam'!$A$2:$E$269,4),")"))</f>
        <v>bye</v>
      </c>
      <c r="D124" s="16"/>
      <c r="E124" s="3" t="str">
        <f>'V-U 128'!R31</f>
        <v/>
      </c>
      <c r="F124" s="9"/>
      <c r="G124" s="9"/>
    </row>
    <row r="125" spans="1:8">
      <c r="D125" s="17"/>
      <c r="F125" s="9"/>
      <c r="G125" s="11" t="str">
        <f>'V-U 128'!P107</f>
        <v/>
      </c>
    </row>
    <row r="126" spans="1:8">
      <c r="A126" s="3">
        <f>A60+32</f>
        <v>61</v>
      </c>
      <c r="C126" s="6" t="str">
        <f>IF($B126="","bye",CONCATENATE(VLOOKUP($B126,'nejml.žákyně seznam'!$A$2:$E$269,2)," (",VLOOKUP($B126,'nejml.žákyně seznam'!$A$2:$E$269,4),")"))</f>
        <v>bye</v>
      </c>
      <c r="D126" s="14"/>
      <c r="F126" s="9"/>
      <c r="G126" s="3" t="str">
        <f>'V-U 128'!R107</f>
        <v/>
      </c>
    </row>
    <row r="127" spans="1:8">
      <c r="D127" s="15"/>
      <c r="E127" s="6" t="str">
        <f>'V-U 128'!P32</f>
        <v/>
      </c>
      <c r="F127" s="9"/>
    </row>
    <row r="128" spans="1:8">
      <c r="A128" s="3">
        <f>A62+32</f>
        <v>62</v>
      </c>
      <c r="C128" s="6" t="str">
        <f>IF($B128="","bye",CONCATENATE(VLOOKUP($B128,'nejml.žákyně seznam'!$A$2:$E$269,2)," (",VLOOKUP($B128,'nejml.žákyně seznam'!$A$2:$E$269,4),")"))</f>
        <v>bye</v>
      </c>
      <c r="D128" s="16"/>
      <c r="E128" s="7" t="str">
        <f>'V-U 128'!R32</f>
        <v/>
      </c>
      <c r="F128" s="9"/>
    </row>
    <row r="129" spans="1:8">
      <c r="D129" s="17"/>
      <c r="E129" s="9"/>
      <c r="F129" s="11" t="str">
        <f>'V-U 128'!P82</f>
        <v/>
      </c>
    </row>
    <row r="130" spans="1:8">
      <c r="A130" s="3">
        <f>A64+32</f>
        <v>63</v>
      </c>
      <c r="C130" s="6" t="str">
        <f>IF($B130="","bye",CONCATENATE(VLOOKUP($B130,'nejml.žákyně seznam'!$A$2:$E$269,2)," (",VLOOKUP($B130,'nejml.žákyně seznam'!$A$2:$E$269,4),")"))</f>
        <v>bye</v>
      </c>
      <c r="D130" s="14"/>
      <c r="E130" s="9"/>
      <c r="F130" s="3" t="str">
        <f>'V-U 128'!R82</f>
        <v/>
      </c>
    </row>
    <row r="131" spans="1:8">
      <c r="D131" s="15"/>
      <c r="E131" s="8" t="str">
        <f>'V-U 128'!P33</f>
        <v/>
      </c>
    </row>
    <row r="132" spans="1:8">
      <c r="A132" s="3">
        <f>A66+32</f>
        <v>64</v>
      </c>
      <c r="C132" s="6" t="str">
        <f>IF($B132="","bye",CONCATENATE(VLOOKUP($B132,'nejml.žákyně seznam'!$A$2:$E$269,2)," (",VLOOKUP($B132,'nejml.žákyně seznam'!$A$2:$E$269,4),")"))</f>
        <v>bye</v>
      </c>
      <c r="D132" s="16"/>
      <c r="E132" s="3" t="str">
        <f>'V-U 128'!R33</f>
        <v/>
      </c>
    </row>
    <row r="133" spans="1:8" ht="27" customHeight="1">
      <c r="B133" s="4" t="e">
        <f>#REF!</f>
        <v>#REF!</v>
      </c>
      <c r="H133" s="106" t="s">
        <v>46</v>
      </c>
    </row>
    <row r="134" spans="1:8" ht="21" customHeight="1">
      <c r="B134" s="5" t="s">
        <v>48</v>
      </c>
      <c r="H134" s="23" t="e">
        <f>CONCATENATE("Útěcha ",#REF!)</f>
        <v>#REF!</v>
      </c>
    </row>
    <row r="135" spans="1:8" ht="15.75">
      <c r="D135" s="5"/>
      <c r="H135" s="95" t="e">
        <f>#REF!</f>
        <v>#REF!</v>
      </c>
    </row>
    <row r="136" spans="1:8">
      <c r="A136" s="3">
        <f>A70+32</f>
        <v>65</v>
      </c>
      <c r="C136" s="6" t="str">
        <f>IF($B136="","bye",CONCATENATE(VLOOKUP($B136,'nejml.žákyně seznam'!$A$2:$E$269,2)," (",VLOOKUP($B136,'nejml.žákyně seznam'!$A$2:$E$269,4),")"))</f>
        <v>bye</v>
      </c>
    </row>
    <row r="137" spans="1:8">
      <c r="D137" s="15"/>
      <c r="E137" s="6" t="str">
        <f>'V-U 128'!P34</f>
        <v/>
      </c>
    </row>
    <row r="138" spans="1:8">
      <c r="A138" s="3">
        <f>A72+32</f>
        <v>66</v>
      </c>
      <c r="C138" s="6" t="str">
        <f>IF($B138="","bye",CONCATENATE(VLOOKUP($B138,'nejml.žákyně seznam'!$A$2:$E$269,2)," (",VLOOKUP($B138,'nejml.žákyně seznam'!$A$2:$E$269,4),")"))</f>
        <v>bye</v>
      </c>
      <c r="D138" s="16"/>
      <c r="E138" s="7" t="str">
        <f>'V-U 128'!R34</f>
        <v/>
      </c>
    </row>
    <row r="139" spans="1:8">
      <c r="D139" s="17"/>
      <c r="E139" s="9"/>
      <c r="F139" s="10" t="str">
        <f>'V-U 128'!P83</f>
        <v/>
      </c>
    </row>
    <row r="140" spans="1:8">
      <c r="A140" s="3">
        <f>A74+32</f>
        <v>67</v>
      </c>
      <c r="C140" s="6" t="str">
        <f>IF($B140="","bye",CONCATENATE(VLOOKUP($B140,'nejml.žákyně seznam'!$A$2:$E$269,2)," (",VLOOKUP($B140,'nejml.žákyně seznam'!$A$2:$E$269,4),")"))</f>
        <v>bye</v>
      </c>
      <c r="D140" s="14"/>
      <c r="E140" s="9"/>
      <c r="F140" s="7" t="str">
        <f>'V-U 128'!R83</f>
        <v/>
      </c>
    </row>
    <row r="141" spans="1:8">
      <c r="D141" s="15"/>
      <c r="E141" s="8" t="str">
        <f>'V-U 128'!P35</f>
        <v/>
      </c>
      <c r="F141" s="9"/>
    </row>
    <row r="142" spans="1:8">
      <c r="A142" s="3">
        <f>A76+32</f>
        <v>68</v>
      </c>
      <c r="C142" s="6" t="str">
        <f>IF($B142="","bye",CONCATENATE(VLOOKUP($B142,'nejml.žákyně seznam'!$A$2:$E$269,2)," (",VLOOKUP($B142,'nejml.žákyně seznam'!$A$2:$E$269,4),")"))</f>
        <v>bye</v>
      </c>
      <c r="D142" s="16"/>
      <c r="E142" s="3" t="str">
        <f>'V-U 128'!R35</f>
        <v/>
      </c>
      <c r="F142" s="9"/>
    </row>
    <row r="143" spans="1:8">
      <c r="D143" s="17"/>
      <c r="F143" s="9"/>
      <c r="G143" s="10" t="str">
        <f>'V-U 128'!P108</f>
        <v/>
      </c>
    </row>
    <row r="144" spans="1:8">
      <c r="A144" s="3">
        <f>A78+32</f>
        <v>69</v>
      </c>
      <c r="C144" s="6" t="str">
        <f>IF($B144="","bye",CONCATENATE(VLOOKUP($B144,'nejml.žákyně seznam'!$A$2:$E$269,2)," (",VLOOKUP($B144,'nejml.žákyně seznam'!$A$2:$E$269,4),")"))</f>
        <v>bye</v>
      </c>
      <c r="D144" s="14"/>
      <c r="F144" s="9"/>
      <c r="G144" s="7" t="str">
        <f>'V-U 128'!R108</f>
        <v/>
      </c>
    </row>
    <row r="145" spans="1:8">
      <c r="D145" s="15"/>
      <c r="E145" s="6" t="str">
        <f>'V-U 128'!P36</f>
        <v/>
      </c>
      <c r="F145" s="9"/>
      <c r="G145" s="9"/>
    </row>
    <row r="146" spans="1:8">
      <c r="A146" s="3">
        <f>A80+32</f>
        <v>70</v>
      </c>
      <c r="C146" s="6" t="str">
        <f>IF($B146="","bye",CONCATENATE(VLOOKUP($B146,'nejml.žákyně seznam'!$A$2:$E$269,2)," (",VLOOKUP($B146,'nejml.žákyně seznam'!$A$2:$E$269,4),")"))</f>
        <v>bye</v>
      </c>
      <c r="D146" s="16"/>
      <c r="E146" s="7" t="str">
        <f>'V-U 128'!R36</f>
        <v/>
      </c>
      <c r="F146" s="9"/>
      <c r="G146" s="9"/>
    </row>
    <row r="147" spans="1:8">
      <c r="D147" s="17"/>
      <c r="E147" s="9"/>
      <c r="F147" s="11" t="str">
        <f>'V-U 128'!P84</f>
        <v/>
      </c>
      <c r="G147" s="9"/>
    </row>
    <row r="148" spans="1:8">
      <c r="A148" s="3">
        <f>A82+32</f>
        <v>71</v>
      </c>
      <c r="C148" s="6" t="str">
        <f>IF($B148="","bye",CONCATENATE(VLOOKUP($B148,'nejml.žákyně seznam'!$A$2:$E$269,2)," (",VLOOKUP($B148,'nejml.žákyně seznam'!$A$2:$E$269,4),")"))</f>
        <v>bye</v>
      </c>
      <c r="D148" s="14"/>
      <c r="E148" s="9"/>
      <c r="F148" s="3" t="str">
        <f>'V-U 128'!R84</f>
        <v/>
      </c>
      <c r="G148" s="9"/>
    </row>
    <row r="149" spans="1:8">
      <c r="D149" s="15"/>
      <c r="E149" s="8" t="str">
        <f>'V-U 128'!P37</f>
        <v/>
      </c>
      <c r="G149" s="9"/>
    </row>
    <row r="150" spans="1:8">
      <c r="A150" s="3">
        <f>A84+32</f>
        <v>72</v>
      </c>
      <c r="C150" s="6" t="str">
        <f>IF($B150="","bye",CONCATENATE(VLOOKUP($B150,'nejml.žákyně seznam'!$A$2:$E$269,2)," (",VLOOKUP($B150,'nejml.žákyně seznam'!$A$2:$E$269,4),")"))</f>
        <v>bye</v>
      </c>
      <c r="D150" s="16"/>
      <c r="E150" s="3" t="str">
        <f>'V-U 128'!R37</f>
        <v/>
      </c>
      <c r="G150" s="9"/>
    </row>
    <row r="151" spans="1:8">
      <c r="D151" s="17"/>
      <c r="H151" s="24" t="str">
        <f>'V-U 128'!P121</f>
        <v/>
      </c>
    </row>
    <row r="152" spans="1:8">
      <c r="A152" s="3">
        <f>A86+32</f>
        <v>73</v>
      </c>
      <c r="C152" s="6" t="str">
        <f>IF($B152="","bye",CONCATENATE(VLOOKUP($B152,'nejml.žákyně seznam'!$A$2:$E$269,2)," (",VLOOKUP($B152,'nejml.žákyně seznam'!$A$2:$E$269,4),")"))</f>
        <v>bye</v>
      </c>
      <c r="D152" s="14"/>
      <c r="H152" s="97" t="str">
        <f>'V-U 128'!R121</f>
        <v/>
      </c>
    </row>
    <row r="153" spans="1:8">
      <c r="D153" s="15"/>
      <c r="E153" s="6" t="str">
        <f>'V-U 128'!P38</f>
        <v/>
      </c>
      <c r="G153" s="9"/>
      <c r="H153" s="9"/>
    </row>
    <row r="154" spans="1:8">
      <c r="A154" s="3">
        <f>A88+32</f>
        <v>74</v>
      </c>
      <c r="C154" s="6" t="str">
        <f>IF($B154="","bye",CONCATENATE(VLOOKUP($B154,'nejml.žákyně seznam'!$A$2:$E$269,2)," (",VLOOKUP($B154,'nejml.žákyně seznam'!$A$2:$E$269,4),")"))</f>
        <v>bye</v>
      </c>
      <c r="D154" s="16"/>
      <c r="E154" s="7" t="str">
        <f>'V-U 128'!R38</f>
        <v/>
      </c>
      <c r="G154" s="9"/>
      <c r="H154" s="9"/>
    </row>
    <row r="155" spans="1:8">
      <c r="D155" s="17"/>
      <c r="E155" s="9"/>
      <c r="F155" s="10" t="str">
        <f>'V-U 128'!P85</f>
        <v/>
      </c>
      <c r="G155" s="9"/>
      <c r="H155" s="9"/>
    </row>
    <row r="156" spans="1:8">
      <c r="A156" s="3">
        <f>A90+32</f>
        <v>75</v>
      </c>
      <c r="C156" s="6" t="str">
        <f>IF($B156="","bye",CONCATENATE(VLOOKUP($B156,'nejml.žákyně seznam'!$A$2:$E$269,2)," (",VLOOKUP($B156,'nejml.žákyně seznam'!$A$2:$E$269,4),")"))</f>
        <v>bye</v>
      </c>
      <c r="D156" s="14"/>
      <c r="E156" s="9"/>
      <c r="F156" s="7" t="str">
        <f>'V-U 128'!R85</f>
        <v/>
      </c>
      <c r="G156" s="9"/>
      <c r="H156" s="9"/>
    </row>
    <row r="157" spans="1:8">
      <c r="D157" s="15"/>
      <c r="E157" s="8" t="str">
        <f>'V-U 128'!P39</f>
        <v/>
      </c>
      <c r="F157" s="9"/>
      <c r="G157" s="9"/>
      <c r="H157" s="9"/>
    </row>
    <row r="158" spans="1:8">
      <c r="A158" s="3">
        <f>A92+32</f>
        <v>76</v>
      </c>
      <c r="C158" s="6" t="str">
        <f>IF($B158="","bye",CONCATENATE(VLOOKUP($B158,'nejml.žákyně seznam'!$A$2:$E$269,2)," (",VLOOKUP($B158,'nejml.žákyně seznam'!$A$2:$E$269,4),")"))</f>
        <v>bye</v>
      </c>
      <c r="D158" s="16"/>
      <c r="E158" s="3" t="str">
        <f>'V-U 128'!R39</f>
        <v/>
      </c>
      <c r="F158" s="9"/>
      <c r="G158" s="9"/>
      <c r="H158" s="9"/>
    </row>
    <row r="159" spans="1:8">
      <c r="D159" s="17"/>
      <c r="F159" s="9"/>
      <c r="G159" s="11" t="str">
        <f>'V-U 128'!P109</f>
        <v/>
      </c>
      <c r="H159" s="9"/>
    </row>
    <row r="160" spans="1:8">
      <c r="A160" s="3">
        <f>A94+32</f>
        <v>77</v>
      </c>
      <c r="C160" s="6" t="str">
        <f>IF($B160="","bye",CONCATENATE(VLOOKUP($B160,'nejml.žákyně seznam'!$A$2:$E$269,2)," (",VLOOKUP($B160,'nejml.žákyně seznam'!$A$2:$E$269,4),")"))</f>
        <v>bye</v>
      </c>
      <c r="D160" s="14"/>
      <c r="F160" s="9"/>
      <c r="G160" s="3" t="str">
        <f>'V-U 128'!R109</f>
        <v/>
      </c>
      <c r="H160" s="9"/>
    </row>
    <row r="161" spans="1:8">
      <c r="D161" s="15"/>
      <c r="E161" s="6" t="str">
        <f>'V-U 128'!P40</f>
        <v/>
      </c>
      <c r="F161" s="9"/>
      <c r="H161" s="9"/>
    </row>
    <row r="162" spans="1:8">
      <c r="A162" s="3">
        <f>A96+32</f>
        <v>78</v>
      </c>
      <c r="C162" s="6" t="str">
        <f>IF($B162="","bye",CONCATENATE(VLOOKUP($B162,'nejml.žákyně seznam'!$A$2:$E$269,2)," (",VLOOKUP($B162,'nejml.žákyně seznam'!$A$2:$E$269,4),")"))</f>
        <v>bye</v>
      </c>
      <c r="D162" s="16"/>
      <c r="E162" s="7" t="str">
        <f>'V-U 128'!R40</f>
        <v/>
      </c>
      <c r="F162" s="9"/>
      <c r="H162" s="9"/>
    </row>
    <row r="163" spans="1:8">
      <c r="D163" s="17"/>
      <c r="E163" s="9"/>
      <c r="F163" s="11" t="str">
        <f>'V-U 128'!P86</f>
        <v/>
      </c>
      <c r="H163" s="9"/>
    </row>
    <row r="164" spans="1:8">
      <c r="A164" s="3">
        <f>A98+32</f>
        <v>79</v>
      </c>
      <c r="C164" s="6" t="str">
        <f>IF($B164="","bye",CONCATENATE(VLOOKUP($B164,'nejml.žákyně seznam'!$A$2:$E$269,2)," (",VLOOKUP($B164,'nejml.žákyně seznam'!$A$2:$E$269,4),")"))</f>
        <v>bye</v>
      </c>
      <c r="D164" s="14"/>
      <c r="E164" s="9"/>
      <c r="F164" s="3" t="str">
        <f>'V-U 128'!R86</f>
        <v/>
      </c>
      <c r="H164" s="9"/>
    </row>
    <row r="165" spans="1:8">
      <c r="D165" s="15"/>
      <c r="E165" s="8" t="str">
        <f>'V-U 128'!P41</f>
        <v/>
      </c>
      <c r="H165" s="9"/>
    </row>
    <row r="166" spans="1:8">
      <c r="A166" s="3">
        <f>A100+32</f>
        <v>80</v>
      </c>
      <c r="C166" s="6" t="str">
        <f>IF($B166="","bye",CONCATENATE(VLOOKUP($B166,'nejml.žákyně seznam'!$A$2:$E$269,2)," (",VLOOKUP($B166,'nejml.žákyně seznam'!$A$2:$E$269,4),")"))</f>
        <v>bye</v>
      </c>
      <c r="D166" s="16"/>
      <c r="E166" s="3" t="str">
        <f>'V-U 128'!R41</f>
        <v/>
      </c>
      <c r="H166" s="9"/>
    </row>
    <row r="167" spans="1:8">
      <c r="H167" s="13" t="str">
        <f>'V-U 128'!P128</f>
        <v/>
      </c>
    </row>
    <row r="168" spans="1:8">
      <c r="A168" s="3">
        <f>A102+32</f>
        <v>81</v>
      </c>
      <c r="C168" s="6" t="str">
        <f>IF($B168="","bye",CONCATENATE(VLOOKUP($B168,'nejml.žákyně seznam'!$A$2:$E$269,2)," (",VLOOKUP($B168,'nejml.žákyně seznam'!$A$2:$E$269,4),")"))</f>
        <v>bye</v>
      </c>
      <c r="H168" s="7" t="str">
        <f>'V-U 128'!R128</f>
        <v/>
      </c>
    </row>
    <row r="169" spans="1:8">
      <c r="D169" s="15"/>
      <c r="E169" s="6" t="str">
        <f>'V-U 128'!P42</f>
        <v/>
      </c>
      <c r="H169" s="9"/>
    </row>
    <row r="170" spans="1:8">
      <c r="A170" s="3">
        <f>A104+32</f>
        <v>82</v>
      </c>
      <c r="C170" s="6" t="str">
        <f>IF($B170="","bye",CONCATENATE(VLOOKUP($B170,'nejml.žákyně seznam'!$A$2:$E$269,2)," (",VLOOKUP($B170,'nejml.žákyně seznam'!$A$2:$E$269,4),")"))</f>
        <v>bye</v>
      </c>
      <c r="D170" s="16"/>
      <c r="E170" s="7" t="str">
        <f>'V-U 128'!R42</f>
        <v/>
      </c>
      <c r="H170" s="9"/>
    </row>
    <row r="171" spans="1:8">
      <c r="D171" s="17"/>
      <c r="E171" s="9"/>
      <c r="F171" s="10" t="str">
        <f>'V-U 128'!P87</f>
        <v/>
      </c>
      <c r="H171" s="9"/>
    </row>
    <row r="172" spans="1:8">
      <c r="A172" s="3">
        <f>A106+32</f>
        <v>83</v>
      </c>
      <c r="C172" s="6" t="str">
        <f>IF($B172="","bye",CONCATENATE(VLOOKUP($B172,'nejml.žákyně seznam'!$A$2:$E$269,2)," (",VLOOKUP($B172,'nejml.žákyně seznam'!$A$2:$E$269,4),")"))</f>
        <v>bye</v>
      </c>
      <c r="D172" s="14"/>
      <c r="E172" s="9"/>
      <c r="F172" s="7" t="str">
        <f>'V-U 128'!R87</f>
        <v/>
      </c>
      <c r="H172" s="9"/>
    </row>
    <row r="173" spans="1:8">
      <c r="D173" s="15"/>
      <c r="E173" s="8" t="str">
        <f>'V-U 128'!P43</f>
        <v/>
      </c>
      <c r="F173" s="9"/>
      <c r="H173" s="9"/>
    </row>
    <row r="174" spans="1:8">
      <c r="A174" s="3">
        <f>A108+32</f>
        <v>84</v>
      </c>
      <c r="C174" s="6" t="str">
        <f>IF($B174="","bye",CONCATENATE(VLOOKUP($B174,'nejml.žákyně seznam'!$A$2:$E$269,2)," (",VLOOKUP($B174,'nejml.žákyně seznam'!$A$2:$E$269,4),")"))</f>
        <v>bye</v>
      </c>
      <c r="D174" s="16"/>
      <c r="E174" s="3" t="str">
        <f>'V-U 128'!R43</f>
        <v/>
      </c>
      <c r="F174" s="9"/>
      <c r="H174" s="9"/>
    </row>
    <row r="175" spans="1:8">
      <c r="D175" s="17"/>
      <c r="F175" s="9"/>
      <c r="G175" s="10" t="str">
        <f>'V-U 128'!P110</f>
        <v/>
      </c>
      <c r="H175" s="9"/>
    </row>
    <row r="176" spans="1:8">
      <c r="A176" s="3">
        <f>A110+32</f>
        <v>85</v>
      </c>
      <c r="C176" s="6" t="str">
        <f>IF($B176="","bye",CONCATENATE(VLOOKUP($B176,'nejml.žákyně seznam'!$A$2:$E$269,2)," (",VLOOKUP($B176,'nejml.žákyně seznam'!$A$2:$E$269,4),")"))</f>
        <v>bye</v>
      </c>
      <c r="D176" s="14"/>
      <c r="F176" s="9"/>
      <c r="G176" s="7" t="str">
        <f>'V-U 128'!R110</f>
        <v/>
      </c>
      <c r="H176" s="9"/>
    </row>
    <row r="177" spans="1:8">
      <c r="D177" s="15"/>
      <c r="E177" s="6" t="str">
        <f>'V-U 128'!P44</f>
        <v/>
      </c>
      <c r="F177" s="9"/>
      <c r="G177" s="9"/>
      <c r="H177" s="9"/>
    </row>
    <row r="178" spans="1:8">
      <c r="A178" s="3">
        <f>A112+32</f>
        <v>86</v>
      </c>
      <c r="C178" s="6" t="str">
        <f>IF($B178="","bye",CONCATENATE(VLOOKUP($B178,'nejml.žákyně seznam'!$A$2:$E$269,2)," (",VLOOKUP($B178,'nejml.žákyně seznam'!$A$2:$E$269,4),")"))</f>
        <v>bye</v>
      </c>
      <c r="D178" s="16"/>
      <c r="E178" s="7" t="str">
        <f>'V-U 128'!R44</f>
        <v/>
      </c>
      <c r="F178" s="9"/>
      <c r="G178" s="9"/>
      <c r="H178" s="9"/>
    </row>
    <row r="179" spans="1:8">
      <c r="D179" s="17"/>
      <c r="E179" s="9"/>
      <c r="F179" s="11" t="str">
        <f>'V-U 128'!P88</f>
        <v/>
      </c>
      <c r="G179" s="9"/>
      <c r="H179" s="9"/>
    </row>
    <row r="180" spans="1:8">
      <c r="A180" s="3">
        <f>A114+32</f>
        <v>87</v>
      </c>
      <c r="C180" s="6" t="str">
        <f>IF($B180="","bye",CONCATENATE(VLOOKUP($B180,'nejml.žákyně seznam'!$A$2:$E$269,2)," (",VLOOKUP($B180,'nejml.žákyně seznam'!$A$2:$E$269,4),")"))</f>
        <v>bye</v>
      </c>
      <c r="D180" s="14"/>
      <c r="E180" s="9"/>
      <c r="F180" s="3" t="str">
        <f>'V-U 128'!R88</f>
        <v/>
      </c>
      <c r="G180" s="9"/>
      <c r="H180" s="9"/>
    </row>
    <row r="181" spans="1:8">
      <c r="D181" s="15"/>
      <c r="E181" s="8" t="str">
        <f>'V-U 128'!P45</f>
        <v/>
      </c>
      <c r="G181" s="9"/>
      <c r="H181" s="9"/>
    </row>
    <row r="182" spans="1:8">
      <c r="A182" s="3">
        <f>A116+32</f>
        <v>88</v>
      </c>
      <c r="C182" s="6" t="str">
        <f>IF($B182="","bye",CONCATENATE(VLOOKUP($B182,'nejml.žákyně seznam'!$A$2:$E$269,2)," (",VLOOKUP($B182,'nejml.žákyně seznam'!$A$2:$E$269,4),")"))</f>
        <v>bye</v>
      </c>
      <c r="D182" s="16"/>
      <c r="E182" s="3" t="str">
        <f>'V-U 128'!R45</f>
        <v/>
      </c>
      <c r="G182" s="9"/>
      <c r="H182" s="9"/>
    </row>
    <row r="183" spans="1:8">
      <c r="D183" s="17"/>
      <c r="H183" s="25" t="str">
        <f>'V-U 128'!P122</f>
        <v/>
      </c>
    </row>
    <row r="184" spans="1:8">
      <c r="A184" s="3">
        <f>A118+32</f>
        <v>89</v>
      </c>
      <c r="C184" s="6" t="str">
        <f>IF($B184="","bye",CONCATENATE(VLOOKUP($B184,'nejml.žákyně seznam'!$A$2:$E$269,2)," (",VLOOKUP($B184,'nejml.žákyně seznam'!$A$2:$E$269,4),")"))</f>
        <v>bye</v>
      </c>
      <c r="D184" s="14"/>
      <c r="H184" s="83" t="str">
        <f>'V-U 128'!R122</f>
        <v/>
      </c>
    </row>
    <row r="185" spans="1:8">
      <c r="D185" s="15"/>
      <c r="E185" s="6" t="str">
        <f>'V-U 128'!P46</f>
        <v/>
      </c>
      <c r="G185" s="9"/>
    </row>
    <row r="186" spans="1:8">
      <c r="A186" s="3">
        <f>A120+32</f>
        <v>90</v>
      </c>
      <c r="C186" s="6" t="str">
        <f>IF($B186="","bye",CONCATENATE(VLOOKUP($B186,'nejml.žákyně seznam'!$A$2:$E$269,2)," (",VLOOKUP($B186,'nejml.žákyně seznam'!$A$2:$E$269,4),")"))</f>
        <v>bye</v>
      </c>
      <c r="D186" s="16"/>
      <c r="E186" s="7" t="str">
        <f>'V-U 128'!R46</f>
        <v/>
      </c>
      <c r="G186" s="9"/>
    </row>
    <row r="187" spans="1:8">
      <c r="D187" s="17"/>
      <c r="E187" s="9"/>
      <c r="F187" s="10" t="str">
        <f>'V-U 128'!P89</f>
        <v/>
      </c>
      <c r="G187" s="9"/>
    </row>
    <row r="188" spans="1:8">
      <c r="A188" s="3">
        <f>A122+32</f>
        <v>91</v>
      </c>
      <c r="C188" s="6" t="str">
        <f>IF($B188="","bye",CONCATENATE(VLOOKUP($B188,'nejml.žákyně seznam'!$A$2:$E$269,2)," (",VLOOKUP($B188,'nejml.žákyně seznam'!$A$2:$E$269,4),")"))</f>
        <v>bye</v>
      </c>
      <c r="D188" s="14"/>
      <c r="E188" s="9"/>
      <c r="F188" s="7" t="str">
        <f>'V-U 128'!R89</f>
        <v/>
      </c>
      <c r="G188" s="9"/>
    </row>
    <row r="189" spans="1:8">
      <c r="D189" s="15"/>
      <c r="E189" s="8" t="str">
        <f>'V-U 128'!P47</f>
        <v/>
      </c>
      <c r="F189" s="9"/>
      <c r="G189" s="9"/>
    </row>
    <row r="190" spans="1:8">
      <c r="A190" s="3">
        <f>A124+32</f>
        <v>92</v>
      </c>
      <c r="C190" s="6" t="str">
        <f>IF($B190="","bye",CONCATENATE(VLOOKUP($B190,'nejml.žákyně seznam'!$A$2:$E$269,2)," (",VLOOKUP($B190,'nejml.žákyně seznam'!$A$2:$E$269,4),")"))</f>
        <v>bye</v>
      </c>
      <c r="D190" s="16"/>
      <c r="E190" s="3" t="str">
        <f>'V-U 128'!R47</f>
        <v/>
      </c>
      <c r="F190" s="9"/>
      <c r="G190" s="9"/>
    </row>
    <row r="191" spans="1:8">
      <c r="D191" s="17"/>
      <c r="F191" s="9"/>
      <c r="G191" s="11" t="str">
        <f>'V-U 128'!P111</f>
        <v/>
      </c>
    </row>
    <row r="192" spans="1:8">
      <c r="A192" s="3">
        <f>A126+32</f>
        <v>93</v>
      </c>
      <c r="C192" s="6" t="str">
        <f>IF($B192="","bye",CONCATENATE(VLOOKUP($B192,'nejml.žákyně seznam'!$A$2:$E$269,2)," (",VLOOKUP($B192,'nejml.žákyně seznam'!$A$2:$E$269,4),")"))</f>
        <v>bye</v>
      </c>
      <c r="D192" s="14"/>
      <c r="F192" s="9"/>
      <c r="G192" s="3" t="str">
        <f>'V-U 128'!R111</f>
        <v/>
      </c>
    </row>
    <row r="193" spans="1:8">
      <c r="D193" s="15"/>
      <c r="E193" s="6" t="str">
        <f>'V-U 128'!P48</f>
        <v/>
      </c>
      <c r="F193" s="9"/>
    </row>
    <row r="194" spans="1:8">
      <c r="A194" s="3">
        <f>A128+32</f>
        <v>94</v>
      </c>
      <c r="C194" s="6" t="str">
        <f>IF($B194="","bye",CONCATENATE(VLOOKUP($B194,'nejml.žákyně seznam'!$A$2:$E$269,2)," (",VLOOKUP($B194,'nejml.žákyně seznam'!$A$2:$E$269,4),")"))</f>
        <v>bye</v>
      </c>
      <c r="D194" s="16"/>
      <c r="E194" s="7" t="str">
        <f>'V-U 128'!R48</f>
        <v/>
      </c>
      <c r="F194" s="9"/>
    </row>
    <row r="195" spans="1:8">
      <c r="D195" s="17"/>
      <c r="E195" s="9"/>
      <c r="F195" s="11" t="str">
        <f>'V-U 128'!P90</f>
        <v/>
      </c>
    </row>
    <row r="196" spans="1:8">
      <c r="A196" s="3">
        <f>A130+32</f>
        <v>95</v>
      </c>
      <c r="C196" s="6" t="str">
        <f>IF($B196="","bye",CONCATENATE(VLOOKUP($B196,'nejml.žákyně seznam'!$A$2:$E$269,2)," (",VLOOKUP($B196,'nejml.žákyně seznam'!$A$2:$E$269,4),")"))</f>
        <v>bye</v>
      </c>
      <c r="D196" s="14"/>
      <c r="E196" s="9"/>
      <c r="F196" s="3" t="str">
        <f>'V-U 128'!R90</f>
        <v/>
      </c>
    </row>
    <row r="197" spans="1:8">
      <c r="D197" s="15"/>
      <c r="E197" s="8" t="str">
        <f>'V-U 128'!P49</f>
        <v/>
      </c>
    </row>
    <row r="198" spans="1:8">
      <c r="A198" s="3">
        <f>A132+32</f>
        <v>96</v>
      </c>
      <c r="C198" s="6" t="str">
        <f>IF($B198="","bye",CONCATENATE(VLOOKUP($B198,'nejml.žákyně seznam'!$A$2:$E$269,2)," (",VLOOKUP($B198,'nejml.žákyně seznam'!$A$2:$E$269,4),")"))</f>
        <v>bye</v>
      </c>
      <c r="D198" s="16"/>
      <c r="E198" s="3" t="str">
        <f>'V-U 128'!R49</f>
        <v/>
      </c>
    </row>
    <row r="199" spans="1:8" ht="27" customHeight="1">
      <c r="B199" s="4" t="e">
        <f>#REF!</f>
        <v>#REF!</v>
      </c>
      <c r="H199" s="106" t="s">
        <v>45</v>
      </c>
    </row>
    <row r="200" spans="1:8" ht="21" customHeight="1">
      <c r="B200" s="5" t="s">
        <v>48</v>
      </c>
      <c r="H200" s="23" t="e">
        <f>CONCATENATE("Útěcha ",#REF!)</f>
        <v>#REF!</v>
      </c>
    </row>
    <row r="201" spans="1:8" ht="15.75">
      <c r="D201" s="5"/>
      <c r="H201" s="95" t="e">
        <f>#REF!</f>
        <v>#REF!</v>
      </c>
    </row>
    <row r="202" spans="1:8">
      <c r="A202" s="3">
        <f>A136+32</f>
        <v>97</v>
      </c>
      <c r="C202" s="6" t="str">
        <f>IF($B202="","bye",CONCATENATE(VLOOKUP($B202,'nejml.žákyně seznam'!$A$2:$E$269,2)," (",VLOOKUP($B202,'nejml.žákyně seznam'!$A$2:$E$269,4),")"))</f>
        <v>bye</v>
      </c>
    </row>
    <row r="203" spans="1:8">
      <c r="D203" s="15"/>
      <c r="E203" s="6" t="str">
        <f>'V-U 128'!P50</f>
        <v/>
      </c>
    </row>
    <row r="204" spans="1:8">
      <c r="A204" s="3">
        <f>A138+32</f>
        <v>98</v>
      </c>
      <c r="C204" s="6" t="str">
        <f>IF($B204="","bye",CONCATENATE(VLOOKUP($B204,'nejml.žákyně seznam'!$A$2:$E$269,2)," (",VLOOKUP($B204,'nejml.žákyně seznam'!$A$2:$E$269,4),")"))</f>
        <v>bye</v>
      </c>
      <c r="D204" s="16"/>
      <c r="E204" s="7" t="str">
        <f>'V-U 128'!R50</f>
        <v/>
      </c>
    </row>
    <row r="205" spans="1:8">
      <c r="D205" s="17"/>
      <c r="E205" s="9"/>
      <c r="F205" s="10" t="str">
        <f>'V-U 128'!P91</f>
        <v/>
      </c>
    </row>
    <row r="206" spans="1:8">
      <c r="A206" s="3">
        <f>A140+32</f>
        <v>99</v>
      </c>
      <c r="C206" s="6" t="str">
        <f>IF($B206="","bye",CONCATENATE(VLOOKUP($B206,'nejml.žákyně seznam'!$A$2:$E$269,2)," (",VLOOKUP($B206,'nejml.žákyně seznam'!$A$2:$E$269,4),")"))</f>
        <v>bye</v>
      </c>
      <c r="D206" s="14"/>
      <c r="E206" s="9"/>
      <c r="F206" s="7" t="str">
        <f>'V-U 128'!R91</f>
        <v/>
      </c>
    </row>
    <row r="207" spans="1:8">
      <c r="D207" s="15"/>
      <c r="E207" s="8" t="str">
        <f>'V-U 128'!P51</f>
        <v/>
      </c>
      <c r="F207" s="9"/>
    </row>
    <row r="208" spans="1:8">
      <c r="A208" s="3">
        <f>A142+32</f>
        <v>100</v>
      </c>
      <c r="C208" s="6" t="str">
        <f>IF($B208="","bye",CONCATENATE(VLOOKUP($B208,'nejml.žákyně seznam'!$A$2:$E$269,2)," (",VLOOKUP($B208,'nejml.žákyně seznam'!$A$2:$E$269,4),")"))</f>
        <v>bye</v>
      </c>
      <c r="D208" s="16"/>
      <c r="E208" s="3" t="str">
        <f>'V-U 128'!R51</f>
        <v/>
      </c>
      <c r="F208" s="9"/>
    </row>
    <row r="209" spans="1:8">
      <c r="D209" s="17"/>
      <c r="F209" s="9"/>
      <c r="G209" s="10" t="str">
        <f>'V-U 128'!P112</f>
        <v/>
      </c>
    </row>
    <row r="210" spans="1:8">
      <c r="A210" s="3">
        <f>A144+32</f>
        <v>101</v>
      </c>
      <c r="C210" s="6" t="str">
        <f>IF($B210="","bye",CONCATENATE(VLOOKUP($B210,'nejml.žákyně seznam'!$A$2:$E$269,2)," (",VLOOKUP($B210,'nejml.žákyně seznam'!$A$2:$E$269,4),")"))</f>
        <v>bye</v>
      </c>
      <c r="D210" s="14"/>
      <c r="F210" s="9"/>
      <c r="G210" s="7" t="str">
        <f>'V-U 128'!R112</f>
        <v/>
      </c>
    </row>
    <row r="211" spans="1:8">
      <c r="D211" s="15"/>
      <c r="E211" s="6" t="str">
        <f>'V-U 128'!P52</f>
        <v/>
      </c>
      <c r="F211" s="9"/>
      <c r="G211" s="9"/>
    </row>
    <row r="212" spans="1:8">
      <c r="A212" s="3">
        <f>A146+32</f>
        <v>102</v>
      </c>
      <c r="C212" s="6" t="str">
        <f>IF($B212="","bye",CONCATENATE(VLOOKUP($B212,'nejml.žákyně seznam'!$A$2:$E$269,2)," (",VLOOKUP($B212,'nejml.žákyně seznam'!$A$2:$E$269,4),")"))</f>
        <v>bye</v>
      </c>
      <c r="D212" s="16"/>
      <c r="E212" s="7" t="str">
        <f>'V-U 128'!R52</f>
        <v/>
      </c>
      <c r="F212" s="9"/>
      <c r="G212" s="9"/>
    </row>
    <row r="213" spans="1:8">
      <c r="D213" s="17"/>
      <c r="E213" s="9"/>
      <c r="F213" s="11" t="str">
        <f>'V-U 128'!P92</f>
        <v/>
      </c>
      <c r="G213" s="9"/>
    </row>
    <row r="214" spans="1:8">
      <c r="A214" s="3">
        <f>A148+32</f>
        <v>103</v>
      </c>
      <c r="C214" s="6" t="str">
        <f>IF($B214="","bye",CONCATENATE(VLOOKUP($B214,'nejml.žákyně seznam'!$A$2:$E$269,2)," (",VLOOKUP($B214,'nejml.žákyně seznam'!$A$2:$E$269,4),")"))</f>
        <v>bye</v>
      </c>
      <c r="D214" s="14"/>
      <c r="E214" s="9"/>
      <c r="F214" s="3" t="str">
        <f>'V-U 128'!R92</f>
        <v/>
      </c>
      <c r="G214" s="9"/>
    </row>
    <row r="215" spans="1:8">
      <c r="D215" s="15"/>
      <c r="E215" s="8" t="str">
        <f>'V-U 128'!P53</f>
        <v/>
      </c>
      <c r="G215" s="9"/>
    </row>
    <row r="216" spans="1:8">
      <c r="A216" s="3">
        <f>A150+32</f>
        <v>104</v>
      </c>
      <c r="C216" s="6" t="str">
        <f>IF($B216="","bye",CONCATENATE(VLOOKUP($B216,'nejml.žákyně seznam'!$A$2:$E$269,2)," (",VLOOKUP($B216,'nejml.žákyně seznam'!$A$2:$E$269,4),")"))</f>
        <v>bye</v>
      </c>
      <c r="D216" s="16"/>
      <c r="E216" s="3" t="str">
        <f>'V-U 128'!R53</f>
        <v/>
      </c>
      <c r="G216" s="9"/>
    </row>
    <row r="217" spans="1:8">
      <c r="D217" s="17"/>
      <c r="H217" s="24" t="str">
        <f>'V-U 128'!P123</f>
        <v/>
      </c>
    </row>
    <row r="218" spans="1:8">
      <c r="A218" s="3">
        <f>A152+32</f>
        <v>105</v>
      </c>
      <c r="C218" s="6" t="str">
        <f>IF($B218="","bye",CONCATENATE(VLOOKUP($B218,'nejml.žákyně seznam'!$A$2:$E$269,2)," (",VLOOKUP($B218,'nejml.žákyně seznam'!$A$2:$E$269,4),")"))</f>
        <v>bye</v>
      </c>
      <c r="D218" s="14"/>
      <c r="H218" s="97" t="str">
        <f>'V-U 128'!R123</f>
        <v/>
      </c>
    </row>
    <row r="219" spans="1:8">
      <c r="D219" s="15"/>
      <c r="E219" s="6" t="str">
        <f>'V-U 128'!P54</f>
        <v/>
      </c>
      <c r="G219" s="9"/>
      <c r="H219" s="9"/>
    </row>
    <row r="220" spans="1:8">
      <c r="A220" s="3">
        <f>A154+32</f>
        <v>106</v>
      </c>
      <c r="C220" s="6" t="str">
        <f>IF($B220="","bye",CONCATENATE(VLOOKUP($B220,'nejml.žákyně seznam'!$A$2:$E$269,2)," (",VLOOKUP($B220,'nejml.žákyně seznam'!$A$2:$E$269,4),")"))</f>
        <v>bye</v>
      </c>
      <c r="D220" s="16"/>
      <c r="E220" s="7" t="str">
        <f>'V-U 128'!R54</f>
        <v/>
      </c>
      <c r="G220" s="9"/>
      <c r="H220" s="9"/>
    </row>
    <row r="221" spans="1:8">
      <c r="D221" s="17"/>
      <c r="E221" s="9"/>
      <c r="F221" s="10" t="str">
        <f>'V-U 128'!P93</f>
        <v/>
      </c>
      <c r="G221" s="9"/>
      <c r="H221" s="9"/>
    </row>
    <row r="222" spans="1:8">
      <c r="A222" s="3">
        <f>A156+32</f>
        <v>107</v>
      </c>
      <c r="C222" s="6" t="str">
        <f>IF($B222="","bye",CONCATENATE(VLOOKUP($B222,'nejml.žákyně seznam'!$A$2:$E$269,2)," (",VLOOKUP($B222,'nejml.žákyně seznam'!$A$2:$E$269,4),")"))</f>
        <v>bye</v>
      </c>
      <c r="D222" s="14"/>
      <c r="E222" s="9"/>
      <c r="F222" s="7" t="str">
        <f>'V-U 128'!R93</f>
        <v/>
      </c>
      <c r="G222" s="9"/>
      <c r="H222" s="9"/>
    </row>
    <row r="223" spans="1:8">
      <c r="D223" s="15"/>
      <c r="E223" s="8" t="str">
        <f>'V-U 128'!P55</f>
        <v/>
      </c>
      <c r="F223" s="9"/>
      <c r="G223" s="9"/>
      <c r="H223" s="9"/>
    </row>
    <row r="224" spans="1:8">
      <c r="A224" s="3">
        <f>A158+32</f>
        <v>108</v>
      </c>
      <c r="C224" s="6" t="str">
        <f>IF($B224="","bye",CONCATENATE(VLOOKUP($B224,'nejml.žákyně seznam'!$A$2:$E$269,2)," (",VLOOKUP($B224,'nejml.žákyně seznam'!$A$2:$E$269,4),")"))</f>
        <v>bye</v>
      </c>
      <c r="D224" s="16"/>
      <c r="E224" s="3" t="str">
        <f>'V-U 128'!R55</f>
        <v/>
      </c>
      <c r="F224" s="9"/>
      <c r="G224" s="9"/>
      <c r="H224" s="9"/>
    </row>
    <row r="225" spans="1:8">
      <c r="D225" s="17"/>
      <c r="F225" s="9"/>
      <c r="G225" s="11" t="str">
        <f>'V-U 128'!P113</f>
        <v/>
      </c>
      <c r="H225" s="9"/>
    </row>
    <row r="226" spans="1:8">
      <c r="A226" s="3">
        <f>A160+32</f>
        <v>109</v>
      </c>
      <c r="C226" s="6" t="str">
        <f>IF($B226="","bye",CONCATENATE(VLOOKUP($B226,'nejml.žákyně seznam'!$A$2:$E$269,2)," (",VLOOKUP($B226,'nejml.žákyně seznam'!$A$2:$E$269,4),")"))</f>
        <v>bye</v>
      </c>
      <c r="D226" s="14"/>
      <c r="F226" s="9"/>
      <c r="G226" s="3" t="str">
        <f>'V-U 128'!R113</f>
        <v/>
      </c>
      <c r="H226" s="9"/>
    </row>
    <row r="227" spans="1:8">
      <c r="D227" s="15"/>
      <c r="E227" s="6" t="str">
        <f>'V-U 128'!P56</f>
        <v/>
      </c>
      <c r="F227" s="9"/>
      <c r="H227" s="9"/>
    </row>
    <row r="228" spans="1:8">
      <c r="A228" s="3">
        <f>A162+32</f>
        <v>110</v>
      </c>
      <c r="C228" s="6" t="str">
        <f>IF($B228="","bye",CONCATENATE(VLOOKUP($B228,'nejml.žákyně seznam'!$A$2:$E$269,2)," (",VLOOKUP($B228,'nejml.žákyně seznam'!$A$2:$E$269,4),")"))</f>
        <v>bye</v>
      </c>
      <c r="D228" s="16"/>
      <c r="E228" s="7" t="str">
        <f>'V-U 128'!R56</f>
        <v/>
      </c>
      <c r="F228" s="9"/>
      <c r="H228" s="9"/>
    </row>
    <row r="229" spans="1:8">
      <c r="D229" s="17"/>
      <c r="E229" s="9"/>
      <c r="F229" s="11" t="str">
        <f>'V-U 128'!P94</f>
        <v/>
      </c>
      <c r="H229" s="9"/>
    </row>
    <row r="230" spans="1:8">
      <c r="A230" s="3">
        <f>A164+32</f>
        <v>111</v>
      </c>
      <c r="C230" s="6" t="str">
        <f>IF($B230="","bye",CONCATENATE(VLOOKUP($B230,'nejml.žákyně seznam'!$A$2:$E$269,2)," (",VLOOKUP($B230,'nejml.žákyně seznam'!$A$2:$E$269,4),")"))</f>
        <v>bye</v>
      </c>
      <c r="D230" s="14"/>
      <c r="E230" s="9"/>
      <c r="F230" s="3" t="str">
        <f>'V-U 128'!R94</f>
        <v/>
      </c>
      <c r="H230" s="9"/>
    </row>
    <row r="231" spans="1:8">
      <c r="D231" s="15"/>
      <c r="E231" s="8" t="str">
        <f>'V-U 128'!P57</f>
        <v/>
      </c>
      <c r="H231" s="9"/>
    </row>
    <row r="232" spans="1:8">
      <c r="A232" s="3">
        <f>A166+32</f>
        <v>112</v>
      </c>
      <c r="C232" s="6" t="str">
        <f>IF($B232="","bye",CONCATENATE(VLOOKUP($B232,'nejml.žákyně seznam'!$A$2:$E$269,2)," (",VLOOKUP($B232,'nejml.žákyně seznam'!$A$2:$E$269,4),")"))</f>
        <v>bye</v>
      </c>
      <c r="D232" s="16"/>
      <c r="E232" s="3" t="str">
        <f>'V-U 128'!R57</f>
        <v/>
      </c>
      <c r="H232" s="9"/>
    </row>
    <row r="233" spans="1:8">
      <c r="H233" s="13" t="str">
        <f>'V-U 128'!P129</f>
        <v/>
      </c>
    </row>
    <row r="234" spans="1:8">
      <c r="A234" s="3">
        <f>A168+32</f>
        <v>113</v>
      </c>
      <c r="C234" s="6" t="str">
        <f>IF($B234="","bye",CONCATENATE(VLOOKUP($B234,'nejml.žákyně seznam'!$A$2:$E$269,2)," (",VLOOKUP($B234,'nejml.žákyně seznam'!$A$2:$E$269,4),")"))</f>
        <v>bye</v>
      </c>
      <c r="H234" s="7" t="str">
        <f>'V-U 128'!R129</f>
        <v/>
      </c>
    </row>
    <row r="235" spans="1:8">
      <c r="D235" s="15"/>
      <c r="E235" s="6" t="str">
        <f>'V-U 128'!P58</f>
        <v/>
      </c>
      <c r="H235" s="9"/>
    </row>
    <row r="236" spans="1:8">
      <c r="A236" s="3">
        <f>A170+32</f>
        <v>114</v>
      </c>
      <c r="C236" s="6" t="str">
        <f>IF($B236="","bye",CONCATENATE(VLOOKUP($B236,'nejml.žákyně seznam'!$A$2:$E$269,2)," (",VLOOKUP($B236,'nejml.žákyně seznam'!$A$2:$E$269,4),")"))</f>
        <v>bye</v>
      </c>
      <c r="D236" s="16"/>
      <c r="E236" s="7" t="str">
        <f>'V-U 128'!R58</f>
        <v/>
      </c>
      <c r="H236" s="9"/>
    </row>
    <row r="237" spans="1:8">
      <c r="D237" s="17"/>
      <c r="E237" s="9"/>
      <c r="F237" s="10" t="str">
        <f>'V-U 128'!P95</f>
        <v/>
      </c>
      <c r="H237" s="9"/>
    </row>
    <row r="238" spans="1:8">
      <c r="A238" s="3">
        <f>A172+32</f>
        <v>115</v>
      </c>
      <c r="C238" s="6" t="str">
        <f>IF($B238="","bye",CONCATENATE(VLOOKUP($B238,'nejml.žákyně seznam'!$A$2:$E$269,2)," (",VLOOKUP($B238,'nejml.žákyně seznam'!$A$2:$E$269,4),")"))</f>
        <v>bye</v>
      </c>
      <c r="D238" s="14"/>
      <c r="E238" s="9"/>
      <c r="F238" s="7" t="str">
        <f>'V-U 128'!R95</f>
        <v/>
      </c>
      <c r="H238" s="9"/>
    </row>
    <row r="239" spans="1:8">
      <c r="D239" s="15"/>
      <c r="E239" s="8" t="str">
        <f>'V-U 128'!P59</f>
        <v/>
      </c>
      <c r="F239" s="9"/>
      <c r="H239" s="9"/>
    </row>
    <row r="240" spans="1:8">
      <c r="A240" s="3">
        <f>A174+32</f>
        <v>116</v>
      </c>
      <c r="C240" s="6" t="str">
        <f>IF($B240="","bye",CONCATENATE(VLOOKUP($B240,'nejml.žákyně seznam'!$A$2:$E$269,2)," (",VLOOKUP($B240,'nejml.žákyně seznam'!$A$2:$E$269,4),")"))</f>
        <v>bye</v>
      </c>
      <c r="D240" s="16"/>
      <c r="E240" s="3" t="str">
        <f>'V-U 128'!R59</f>
        <v/>
      </c>
      <c r="F240" s="9"/>
      <c r="H240" s="9"/>
    </row>
    <row r="241" spans="1:8">
      <c r="D241" s="17"/>
      <c r="F241" s="9"/>
      <c r="G241" s="10" t="str">
        <f>'V-U 128'!P114</f>
        <v/>
      </c>
      <c r="H241" s="9"/>
    </row>
    <row r="242" spans="1:8">
      <c r="A242" s="3">
        <f>A176+32</f>
        <v>117</v>
      </c>
      <c r="C242" s="6" t="str">
        <f>IF($B242="","bye",CONCATENATE(VLOOKUP($B242,'nejml.žákyně seznam'!$A$2:$E$269,2)," (",VLOOKUP($B242,'nejml.žákyně seznam'!$A$2:$E$269,4),")"))</f>
        <v>bye</v>
      </c>
      <c r="D242" s="14"/>
      <c r="F242" s="9"/>
      <c r="G242" s="7" t="str">
        <f>'V-U 128'!R114</f>
        <v/>
      </c>
      <c r="H242" s="9"/>
    </row>
    <row r="243" spans="1:8">
      <c r="D243" s="15"/>
      <c r="E243" s="6" t="str">
        <f>'V-U 128'!P60</f>
        <v/>
      </c>
      <c r="F243" s="9"/>
      <c r="G243" s="9"/>
      <c r="H243" s="9"/>
    </row>
    <row r="244" spans="1:8">
      <c r="A244" s="3">
        <f>A178+32</f>
        <v>118</v>
      </c>
      <c r="C244" s="6" t="str">
        <f>IF($B244="","bye",CONCATENATE(VLOOKUP($B244,'nejml.žákyně seznam'!$A$2:$E$269,2)," (",VLOOKUP($B244,'nejml.žákyně seznam'!$A$2:$E$269,4),")"))</f>
        <v>bye</v>
      </c>
      <c r="D244" s="16"/>
      <c r="E244" s="7" t="str">
        <f>'V-U 128'!R60</f>
        <v/>
      </c>
      <c r="F244" s="9"/>
      <c r="G244" s="9"/>
      <c r="H244" s="9"/>
    </row>
    <row r="245" spans="1:8">
      <c r="D245" s="17"/>
      <c r="E245" s="9"/>
      <c r="F245" s="11" t="str">
        <f>'V-U 128'!P96</f>
        <v/>
      </c>
      <c r="G245" s="9"/>
      <c r="H245" s="9"/>
    </row>
    <row r="246" spans="1:8">
      <c r="A246" s="3">
        <f>A180+32</f>
        <v>119</v>
      </c>
      <c r="C246" s="6" t="str">
        <f>IF($B246="","bye",CONCATENATE(VLOOKUP($B246,'nejml.žákyně seznam'!$A$2:$E$269,2)," (",VLOOKUP($B246,'nejml.žákyně seznam'!$A$2:$E$269,4),")"))</f>
        <v>bye</v>
      </c>
      <c r="D246" s="14"/>
      <c r="E246" s="9"/>
      <c r="F246" s="3" t="str">
        <f>'V-U 128'!R96</f>
        <v/>
      </c>
      <c r="G246" s="9"/>
      <c r="H246" s="9"/>
    </row>
    <row r="247" spans="1:8">
      <c r="D247" s="15"/>
      <c r="E247" s="8" t="str">
        <f>'V-U 128'!P61</f>
        <v/>
      </c>
      <c r="G247" s="9"/>
      <c r="H247" s="9"/>
    </row>
    <row r="248" spans="1:8">
      <c r="A248" s="3">
        <f>A182+32</f>
        <v>120</v>
      </c>
      <c r="C248" s="6" t="str">
        <f>IF($B248="","bye",CONCATENATE(VLOOKUP($B248,'nejml.žákyně seznam'!$A$2:$E$269,2)," (",VLOOKUP($B248,'nejml.žákyně seznam'!$A$2:$E$269,4),")"))</f>
        <v>bye</v>
      </c>
      <c r="D248" s="16"/>
      <c r="E248" s="3" t="str">
        <f>'V-U 128'!R61</f>
        <v/>
      </c>
      <c r="G248" s="9"/>
      <c r="H248" s="9"/>
    </row>
    <row r="249" spans="1:8">
      <c r="D249" s="17"/>
      <c r="H249" s="25" t="str">
        <f>'V-U 128'!P124</f>
        <v/>
      </c>
    </row>
    <row r="250" spans="1:8">
      <c r="A250" s="3">
        <f>A184+32</f>
        <v>121</v>
      </c>
      <c r="C250" s="6" t="str">
        <f>IF($B250="","bye",CONCATENATE(VLOOKUP($B250,'nejml.žákyně seznam'!$A$2:$E$269,2)," (",VLOOKUP($B250,'nejml.žákyně seznam'!$A$2:$E$269,4),")"))</f>
        <v>bye</v>
      </c>
      <c r="D250" s="14"/>
      <c r="H250" s="83" t="str">
        <f>'V-U 128'!R124</f>
        <v/>
      </c>
    </row>
    <row r="251" spans="1:8">
      <c r="D251" s="15"/>
      <c r="E251" s="6" t="str">
        <f>'V-U 128'!P62</f>
        <v/>
      </c>
      <c r="G251" s="9"/>
    </row>
    <row r="252" spans="1:8">
      <c r="A252" s="3">
        <f>A186+32</f>
        <v>122</v>
      </c>
      <c r="C252" s="6" t="str">
        <f>IF($B252="","bye",CONCATENATE(VLOOKUP($B252,'nejml.žákyně seznam'!$A$2:$E$269,2)," (",VLOOKUP($B252,'nejml.žákyně seznam'!$A$2:$E$269,4),")"))</f>
        <v>bye</v>
      </c>
      <c r="D252" s="16"/>
      <c r="E252" s="7" t="str">
        <f>'V-U 128'!R62</f>
        <v/>
      </c>
      <c r="G252" s="9"/>
    </row>
    <row r="253" spans="1:8">
      <c r="D253" s="17"/>
      <c r="E253" s="9"/>
      <c r="F253" s="10" t="str">
        <f>'V-U 128'!P97</f>
        <v/>
      </c>
      <c r="G253" s="9"/>
    </row>
    <row r="254" spans="1:8">
      <c r="A254" s="3">
        <f>A188+32</f>
        <v>123</v>
      </c>
      <c r="C254" s="6" t="str">
        <f>IF($B254="","bye",CONCATENATE(VLOOKUP($B254,'nejml.žákyně seznam'!$A$2:$E$269,2)," (",VLOOKUP($B254,'nejml.žákyně seznam'!$A$2:$E$269,4),")"))</f>
        <v>bye</v>
      </c>
      <c r="D254" s="14"/>
      <c r="E254" s="9"/>
      <c r="F254" s="7" t="str">
        <f>'V-U 128'!R97</f>
        <v/>
      </c>
      <c r="G254" s="9"/>
    </row>
    <row r="255" spans="1:8">
      <c r="D255" s="15"/>
      <c r="E255" s="8" t="str">
        <f>'V-U 128'!P63</f>
        <v/>
      </c>
      <c r="F255" s="9"/>
      <c r="G255" s="9"/>
    </row>
    <row r="256" spans="1:8">
      <c r="A256" s="3">
        <f>A190+32</f>
        <v>124</v>
      </c>
      <c r="C256" s="6" t="str">
        <f>IF($B256="","bye",CONCATENATE(VLOOKUP($B256,'nejml.žákyně seznam'!$A$2:$E$269,2)," (",VLOOKUP($B256,'nejml.žákyně seznam'!$A$2:$E$269,4),")"))</f>
        <v>bye</v>
      </c>
      <c r="D256" s="16"/>
      <c r="E256" s="3" t="str">
        <f>'V-U 128'!R63</f>
        <v/>
      </c>
      <c r="F256" s="9"/>
      <c r="G256" s="9"/>
    </row>
    <row r="257" spans="1:8">
      <c r="D257" s="17"/>
      <c r="F257" s="9"/>
      <c r="G257" s="11" t="str">
        <f>'V-U 128'!P115</f>
        <v/>
      </c>
    </row>
    <row r="258" spans="1:8">
      <c r="A258" s="3">
        <f>A192+32</f>
        <v>125</v>
      </c>
      <c r="C258" s="6" t="str">
        <f>IF($B258="","bye",CONCATENATE(VLOOKUP($B258,'nejml.žákyně seznam'!$A$2:$E$269,2)," (",VLOOKUP($B258,'nejml.žákyně seznam'!$A$2:$E$269,4),")"))</f>
        <v>bye</v>
      </c>
      <c r="D258" s="14"/>
      <c r="F258" s="9"/>
      <c r="G258" s="3" t="str">
        <f>'V-U 128'!R115</f>
        <v/>
      </c>
    </row>
    <row r="259" spans="1:8">
      <c r="D259" s="15"/>
      <c r="E259" s="6" t="str">
        <f>'V-U 128'!P64</f>
        <v/>
      </c>
      <c r="F259" s="9"/>
    </row>
    <row r="260" spans="1:8">
      <c r="A260" s="3">
        <f>A194+32</f>
        <v>126</v>
      </c>
      <c r="C260" s="6" t="str">
        <f>IF($B260="","bye",CONCATENATE(VLOOKUP($B260,'nejml.žákyně seznam'!$A$2:$E$269,2)," (",VLOOKUP($B260,'nejml.žákyně seznam'!$A$2:$E$269,4),")"))</f>
        <v>bye</v>
      </c>
      <c r="D260" s="16"/>
      <c r="E260" s="7" t="str">
        <f>'V-U 128'!R64</f>
        <v/>
      </c>
      <c r="F260" s="9"/>
    </row>
    <row r="261" spans="1:8">
      <c r="D261" s="17"/>
      <c r="E261" s="9"/>
      <c r="F261" s="11" t="str">
        <f>'V-U 128'!P98</f>
        <v/>
      </c>
    </row>
    <row r="262" spans="1:8">
      <c r="A262" s="3">
        <f>A196+32</f>
        <v>127</v>
      </c>
      <c r="C262" s="6" t="str">
        <f>IF($B262="","bye",CONCATENATE(VLOOKUP($B262,'nejml.žákyně seznam'!$A$2:$E$269,2)," (",VLOOKUP($B262,'nejml.žákyně seznam'!$A$2:$E$269,4),")"))</f>
        <v>bye</v>
      </c>
      <c r="D262" s="14"/>
      <c r="E262" s="9"/>
      <c r="F262" s="3" t="str">
        <f>'V-U 128'!R98</f>
        <v/>
      </c>
    </row>
    <row r="263" spans="1:8">
      <c r="D263" s="15"/>
      <c r="E263" s="8" t="str">
        <f>'V-U 128'!P65</f>
        <v/>
      </c>
    </row>
    <row r="264" spans="1:8">
      <c r="A264" s="3">
        <f>A198+32</f>
        <v>128</v>
      </c>
      <c r="C264" s="6" t="str">
        <f>IF($B264="","bye",CONCATENATE(VLOOKUP($B264,'nejml.žákyně seznam'!$A$2:$E$269,2)," (",VLOOKUP($B264,'nejml.žákyně seznam'!$A$2:$E$269,4),")"))</f>
        <v>bye</v>
      </c>
      <c r="D264" s="16"/>
      <c r="E264" s="3" t="str">
        <f>'V-U 128'!R65</f>
        <v/>
      </c>
    </row>
    <row r="265" spans="1:8" ht="27" customHeight="1">
      <c r="B265" s="4" t="e">
        <f>#REF!</f>
        <v>#REF!</v>
      </c>
      <c r="H265" s="106" t="s">
        <v>44</v>
      </c>
    </row>
    <row r="266" spans="1:8" ht="21" customHeight="1">
      <c r="B266" s="5" t="s">
        <v>48</v>
      </c>
      <c r="H266" s="23" t="e">
        <f>CONCATENATE("Útěcha ",#REF!)</f>
        <v>#REF!</v>
      </c>
    </row>
    <row r="267" spans="1:8" ht="15.75">
      <c r="D267" s="5"/>
      <c r="H267" s="95" t="e">
        <f>#REF!</f>
        <v>#REF!</v>
      </c>
    </row>
    <row r="268" spans="1:8">
      <c r="C268" s="6" t="str">
        <f>IF($B268="","",CONCATENATE(VLOOKUP($B268,'nejml.žákyně seznam'!$A$2:$E$269,2)," (",VLOOKUP($B268,'nejml.žákyně seznam'!$A$2:$E$269,4),")"))</f>
        <v/>
      </c>
    </row>
    <row r="269" spans="1:8">
      <c r="D269" s="15"/>
      <c r="E269" s="6" t="str">
        <f>'V-U 128'!P100</f>
        <v/>
      </c>
    </row>
    <row r="270" spans="1:8">
      <c r="C270" s="6" t="str">
        <f>IF($B270="","",CONCATENATE(VLOOKUP($B270,'nejml.žákyně seznam'!$A$2:$E$269,2)," (",VLOOKUP($B270,'nejml.žákyně seznam'!$A$2:$E$269,4),")"))</f>
        <v/>
      </c>
      <c r="D270" s="16"/>
      <c r="E270" s="7" t="str">
        <f>'V-U 128'!R100</f>
        <v/>
      </c>
    </row>
    <row r="271" spans="1:8">
      <c r="D271" s="17"/>
      <c r="E271" s="9"/>
      <c r="F271" s="10" t="str">
        <f>'V-U 128'!P117</f>
        <v/>
      </c>
    </row>
    <row r="272" spans="1:8">
      <c r="C272" s="6" t="str">
        <f>IF($B272="","",CONCATENATE(VLOOKUP($B272,'nejml.žákyně seznam'!$A$2:$E$269,2)," (",VLOOKUP($B272,'nejml.žákyně seznam'!$A$2:$E$269,4),")"))</f>
        <v/>
      </c>
      <c r="D272" s="14"/>
      <c r="E272" s="9"/>
      <c r="F272" s="7" t="str">
        <f>'V-U 128'!R117</f>
        <v/>
      </c>
    </row>
    <row r="273" spans="3:8">
      <c r="D273" s="15"/>
      <c r="E273" s="8" t="str">
        <f>'V-U 128'!P101</f>
        <v/>
      </c>
      <c r="F273" s="9"/>
    </row>
    <row r="274" spans="3:8">
      <c r="C274" s="6" t="str">
        <f>IF($B274="","",CONCATENATE(VLOOKUP($B274,'nejml.žákyně seznam'!$A$2:$E$269,2)," (",VLOOKUP($B274,'nejml.žákyně seznam'!$A$2:$E$269,4),")"))</f>
        <v/>
      </c>
      <c r="D274" s="16"/>
      <c r="E274" s="3" t="str">
        <f>'V-U 128'!R101</f>
        <v/>
      </c>
      <c r="F274" s="9"/>
    </row>
    <row r="275" spans="3:8">
      <c r="D275" s="17"/>
      <c r="F275" s="9"/>
      <c r="G275" s="10" t="str">
        <f>'V-U 128'!P126</f>
        <v/>
      </c>
    </row>
    <row r="276" spans="3:8">
      <c r="C276" s="6" t="str">
        <f>IF($B276="","",CONCATENATE(VLOOKUP($B276,'nejml.žákyně seznam'!$A$2:$E$269,2)," (",VLOOKUP($B276,'nejml.žákyně seznam'!$A$2:$E$269,4),")"))</f>
        <v/>
      </c>
      <c r="D276" s="14"/>
      <c r="F276" s="9"/>
      <c r="G276" s="7" t="str">
        <f>'V-U 128'!R126</f>
        <v/>
      </c>
    </row>
    <row r="277" spans="3:8">
      <c r="D277" s="15"/>
      <c r="E277" s="6" t="str">
        <f>'V-U 128'!P102</f>
        <v/>
      </c>
      <c r="F277" s="9"/>
      <c r="G277" s="9"/>
    </row>
    <row r="278" spans="3:8">
      <c r="C278" s="6" t="str">
        <f>IF($B278="","",CONCATENATE(VLOOKUP($B278,'nejml.žákyně seznam'!$A$2:$E$269,2)," (",VLOOKUP($B278,'nejml.žákyně seznam'!$A$2:$E$269,4),")"))</f>
        <v/>
      </c>
      <c r="D278" s="16"/>
      <c r="E278" s="7" t="str">
        <f>'V-U 128'!R102</f>
        <v/>
      </c>
      <c r="F278" s="9"/>
      <c r="G278" s="9"/>
    </row>
    <row r="279" spans="3:8">
      <c r="D279" s="17"/>
      <c r="E279" s="9"/>
      <c r="F279" s="11" t="str">
        <f>'V-U 128'!P118</f>
        <v/>
      </c>
      <c r="G279" s="9"/>
    </row>
    <row r="280" spans="3:8">
      <c r="C280" s="6" t="str">
        <f>IF($B280="","",CONCATENATE(VLOOKUP($B280,'nejml.žákyně seznam'!$A$2:$E$269,2)," (",VLOOKUP($B280,'nejml.žákyně seznam'!$A$2:$E$269,4),")"))</f>
        <v/>
      </c>
      <c r="D280" s="14"/>
      <c r="E280" s="9"/>
      <c r="F280" s="3" t="str">
        <f>'V-U 128'!R118</f>
        <v/>
      </c>
      <c r="G280" s="9"/>
    </row>
    <row r="281" spans="3:8">
      <c r="D281" s="15"/>
      <c r="E281" s="8" t="str">
        <f>'V-U 128'!P103</f>
        <v/>
      </c>
      <c r="G281" s="9"/>
    </row>
    <row r="282" spans="3:8">
      <c r="C282" s="6" t="str">
        <f>IF($B282="","",CONCATENATE(VLOOKUP($B282,'nejml.žákyně seznam'!$A$2:$E$269,2)," (",VLOOKUP($B282,'nejml.žákyně seznam'!$A$2:$E$269,4),")"))</f>
        <v/>
      </c>
      <c r="D282" s="16"/>
      <c r="E282" s="3" t="str">
        <f>'V-U 128'!R103</f>
        <v/>
      </c>
      <c r="G282" s="9"/>
    </row>
    <row r="283" spans="3:8">
      <c r="D283" s="17"/>
      <c r="H283" s="24" t="str">
        <f>'V-U 128'!P131</f>
        <v/>
      </c>
    </row>
    <row r="284" spans="3:8">
      <c r="C284" s="6" t="str">
        <f>IF($B284="","",CONCATENATE(VLOOKUP($B284,'nejml.žákyně seznam'!$A$2:$E$269,2)," (",VLOOKUP($B284,'nejml.žákyně seznam'!$A$2:$E$269,4),")"))</f>
        <v/>
      </c>
      <c r="D284" s="14"/>
      <c r="H284" s="97" t="str">
        <f>'V-U 128'!R131</f>
        <v/>
      </c>
    </row>
    <row r="285" spans="3:8">
      <c r="D285" s="15"/>
      <c r="E285" s="6" t="str">
        <f>'V-U 128'!P104</f>
        <v/>
      </c>
      <c r="G285" s="9"/>
      <c r="H285" s="9"/>
    </row>
    <row r="286" spans="3:8">
      <c r="C286" s="6" t="str">
        <f>IF($B286="","",CONCATENATE(VLOOKUP($B286,'nejml.žákyně seznam'!$A$2:$E$269,2)," (",VLOOKUP($B286,'nejml.žákyně seznam'!$A$2:$E$269,4),")"))</f>
        <v/>
      </c>
      <c r="D286" s="16"/>
      <c r="E286" s="7" t="str">
        <f>'V-U 128'!R104</f>
        <v/>
      </c>
      <c r="G286" s="9"/>
      <c r="H286" s="9"/>
    </row>
    <row r="287" spans="3:8">
      <c r="D287" s="17"/>
      <c r="E287" s="9"/>
      <c r="F287" s="10" t="str">
        <f>'V-U 128'!P119</f>
        <v/>
      </c>
      <c r="G287" s="9"/>
      <c r="H287" s="9"/>
    </row>
    <row r="288" spans="3:8">
      <c r="C288" s="6" t="str">
        <f>IF($B288="","",CONCATENATE(VLOOKUP($B288,'nejml.žákyně seznam'!$A$2:$E$269,2)," (",VLOOKUP($B288,'nejml.žákyně seznam'!$A$2:$E$269,4),")"))</f>
        <v/>
      </c>
      <c r="D288" s="14"/>
      <c r="E288" s="9"/>
      <c r="F288" s="7" t="str">
        <f>'V-U 128'!R119</f>
        <v/>
      </c>
      <c r="G288" s="9"/>
      <c r="H288" s="9"/>
    </row>
    <row r="289" spans="3:8">
      <c r="D289" s="15"/>
      <c r="E289" s="8" t="str">
        <f>'V-U 128'!P105</f>
        <v/>
      </c>
      <c r="F289" s="9"/>
      <c r="G289" s="9"/>
      <c r="H289" s="9"/>
    </row>
    <row r="290" spans="3:8">
      <c r="C290" s="6" t="str">
        <f>IF($B290="","",CONCATENATE(VLOOKUP($B290,'nejml.žákyně seznam'!$A$2:$E$269,2)," (",VLOOKUP($B290,'nejml.žákyně seznam'!$A$2:$E$269,4),")"))</f>
        <v/>
      </c>
      <c r="D290" s="16"/>
      <c r="E290" s="3" t="str">
        <f>'V-U 128'!R105</f>
        <v/>
      </c>
      <c r="F290" s="9"/>
      <c r="G290" s="9"/>
      <c r="H290" s="9"/>
    </row>
    <row r="291" spans="3:8">
      <c r="D291" s="17"/>
      <c r="F291" s="9"/>
      <c r="G291" s="11" t="str">
        <f>'V-U 128'!P127</f>
        <v/>
      </c>
      <c r="H291" s="9"/>
    </row>
    <row r="292" spans="3:8">
      <c r="C292" s="6" t="str">
        <f>IF($B292="","",CONCATENATE(VLOOKUP($B292,'nejml.žákyně seznam'!$A$2:$E$269,2)," (",VLOOKUP($B292,'nejml.žákyně seznam'!$A$2:$E$269,4),")"))</f>
        <v/>
      </c>
      <c r="D292" s="14"/>
      <c r="F292" s="9"/>
      <c r="G292" s="3" t="str">
        <f>'V-U 128'!R127</f>
        <v/>
      </c>
      <c r="H292" s="9"/>
    </row>
    <row r="293" spans="3:8">
      <c r="D293" s="15"/>
      <c r="E293" s="6" t="str">
        <f>'V-U 128'!P106</f>
        <v/>
      </c>
      <c r="F293" s="9"/>
      <c r="H293" s="9"/>
    </row>
    <row r="294" spans="3:8">
      <c r="C294" s="6" t="str">
        <f>IF($B294="","",CONCATENATE(VLOOKUP($B294,'nejml.žákyně seznam'!$A$2:$E$269,2)," (",VLOOKUP($B294,'nejml.žákyně seznam'!$A$2:$E$269,4),")"))</f>
        <v/>
      </c>
      <c r="D294" s="16"/>
      <c r="E294" s="7" t="str">
        <f>'V-U 128'!R106</f>
        <v/>
      </c>
      <c r="F294" s="9"/>
      <c r="H294" s="9"/>
    </row>
    <row r="295" spans="3:8">
      <c r="D295" s="17"/>
      <c r="E295" s="9"/>
      <c r="F295" s="11" t="str">
        <f>'V-U 128'!P120</f>
        <v/>
      </c>
      <c r="H295" s="9"/>
    </row>
    <row r="296" spans="3:8">
      <c r="C296" s="6" t="str">
        <f>IF($B296="","",CONCATENATE(VLOOKUP($B296,'nejml.žákyně seznam'!$A$2:$E$269,2)," (",VLOOKUP($B296,'nejml.žákyně seznam'!$A$2:$E$269,4),")"))</f>
        <v/>
      </c>
      <c r="D296" s="14"/>
      <c r="E296" s="9"/>
      <c r="F296" s="3" t="str">
        <f>'V-U 128'!R120</f>
        <v/>
      </c>
      <c r="H296" s="9"/>
    </row>
    <row r="297" spans="3:8">
      <c r="D297" s="15"/>
      <c r="E297" s="8" t="str">
        <f>'V-U 128'!P107</f>
        <v/>
      </c>
      <c r="H297" s="9"/>
    </row>
    <row r="298" spans="3:8">
      <c r="C298" s="6" t="str">
        <f>IF($B298="","",CONCATENATE(VLOOKUP($B298,'nejml.žákyně seznam'!$A$2:$E$269,2)," (",VLOOKUP($B298,'nejml.žákyně seznam'!$A$2:$E$269,4),")"))</f>
        <v/>
      </c>
      <c r="D298" s="16"/>
      <c r="E298" s="3" t="str">
        <f>'V-U 128'!R107</f>
        <v/>
      </c>
      <c r="H298" s="9"/>
    </row>
    <row r="299" spans="3:8">
      <c r="H299" s="13" t="str">
        <f>'V-U 128'!P134</f>
        <v/>
      </c>
    </row>
    <row r="300" spans="3:8">
      <c r="C300" s="6" t="str">
        <f>IF($B300="","",CONCATENATE(VLOOKUP($B300,'nejml.žákyně seznam'!$A$2:$E$269,2)," (",VLOOKUP($B300,'nejml.žákyně seznam'!$A$2:$E$269,4),")"))</f>
        <v/>
      </c>
      <c r="H300" s="7" t="str">
        <f>'V-U 128'!R134</f>
        <v/>
      </c>
    </row>
    <row r="301" spans="3:8">
      <c r="D301" s="15"/>
      <c r="E301" s="6" t="str">
        <f>'V-U 128'!P108</f>
        <v/>
      </c>
      <c r="H301" s="9"/>
    </row>
    <row r="302" spans="3:8">
      <c r="C302" s="6" t="str">
        <f>IF($B302="","",CONCATENATE(VLOOKUP($B302,'nejml.žákyně seznam'!$A$2:$E$269,2)," (",VLOOKUP($B302,'nejml.žákyně seznam'!$A$2:$E$269,4),")"))</f>
        <v/>
      </c>
      <c r="D302" s="16"/>
      <c r="E302" s="7" t="str">
        <f>'V-U 128'!R108</f>
        <v/>
      </c>
      <c r="H302" s="9"/>
    </row>
    <row r="303" spans="3:8">
      <c r="D303" s="17"/>
      <c r="E303" s="9"/>
      <c r="F303" s="10" t="str">
        <f>'V-U 128'!P121</f>
        <v/>
      </c>
      <c r="H303" s="9"/>
    </row>
    <row r="304" spans="3:8">
      <c r="C304" s="6" t="str">
        <f>IF($B304="","",CONCATENATE(VLOOKUP($B304,'nejml.žákyně seznam'!$A$2:$E$269,2)," (",VLOOKUP($B304,'nejml.žákyně seznam'!$A$2:$E$269,4),")"))</f>
        <v/>
      </c>
      <c r="D304" s="14"/>
      <c r="E304" s="9"/>
      <c r="F304" s="7" t="str">
        <f>'V-U 128'!R121</f>
        <v/>
      </c>
      <c r="H304" s="9"/>
    </row>
    <row r="305" spans="3:8">
      <c r="D305" s="15"/>
      <c r="E305" s="8" t="str">
        <f>'V-U 128'!P109</f>
        <v/>
      </c>
      <c r="F305" s="9"/>
      <c r="H305" s="9"/>
    </row>
    <row r="306" spans="3:8">
      <c r="C306" s="6" t="str">
        <f>IF($B306="","",CONCATENATE(VLOOKUP($B306,'nejml.žákyně seznam'!$A$2:$E$269,2)," (",VLOOKUP($B306,'nejml.žákyně seznam'!$A$2:$E$269,4),")"))</f>
        <v/>
      </c>
      <c r="D306" s="16"/>
      <c r="E306" s="3" t="str">
        <f>'V-U 128'!R109</f>
        <v/>
      </c>
      <c r="F306" s="9"/>
      <c r="H306" s="9"/>
    </row>
    <row r="307" spans="3:8">
      <c r="D307" s="17"/>
      <c r="F307" s="9"/>
      <c r="G307" s="10" t="str">
        <f>'V-U 128'!P128</f>
        <v/>
      </c>
      <c r="H307" s="9"/>
    </row>
    <row r="308" spans="3:8">
      <c r="C308" s="6" t="str">
        <f>IF($B308="","",CONCATENATE(VLOOKUP($B308,'nejml.žákyně seznam'!$A$2:$E$269,2)," (",VLOOKUP($B308,'nejml.žákyně seznam'!$A$2:$E$269,4),")"))</f>
        <v/>
      </c>
      <c r="D308" s="14"/>
      <c r="F308" s="9"/>
      <c r="G308" s="7" t="str">
        <f>'V-U 128'!R128</f>
        <v/>
      </c>
      <c r="H308" s="9"/>
    </row>
    <row r="309" spans="3:8">
      <c r="D309" s="15"/>
      <c r="E309" s="6" t="str">
        <f>'V-U 128'!P110</f>
        <v/>
      </c>
      <c r="F309" s="9"/>
      <c r="G309" s="9"/>
      <c r="H309" s="9"/>
    </row>
    <row r="310" spans="3:8">
      <c r="C310" s="6" t="str">
        <f>IF($B310="","",CONCATENATE(VLOOKUP($B310,'nejml.žákyně seznam'!$A$2:$E$269,2)," (",VLOOKUP($B310,'nejml.žákyně seznam'!$A$2:$E$269,4),")"))</f>
        <v/>
      </c>
      <c r="D310" s="16"/>
      <c r="E310" s="7" t="str">
        <f>'V-U 128'!R110</f>
        <v/>
      </c>
      <c r="F310" s="9"/>
      <c r="G310" s="9"/>
      <c r="H310" s="9"/>
    </row>
    <row r="311" spans="3:8">
      <c r="D311" s="17"/>
      <c r="E311" s="9"/>
      <c r="F311" s="11" t="str">
        <f>'V-U 128'!P122</f>
        <v/>
      </c>
      <c r="G311" s="9"/>
      <c r="H311" s="9"/>
    </row>
    <row r="312" spans="3:8">
      <c r="C312" s="6" t="str">
        <f>IF($B312="","",CONCATENATE(VLOOKUP($B312,'nejml.žákyně seznam'!$A$2:$E$269,2)," (",VLOOKUP($B312,'nejml.žákyně seznam'!$A$2:$E$269,4),")"))</f>
        <v/>
      </c>
      <c r="D312" s="14"/>
      <c r="E312" s="9"/>
      <c r="F312" s="3" t="str">
        <f>'V-U 128'!R122</f>
        <v/>
      </c>
      <c r="G312" s="9"/>
      <c r="H312" s="9"/>
    </row>
    <row r="313" spans="3:8">
      <c r="D313" s="15"/>
      <c r="E313" s="8" t="str">
        <f>'V-U 128'!P111</f>
        <v/>
      </c>
      <c r="G313" s="9"/>
      <c r="H313" s="9"/>
    </row>
    <row r="314" spans="3:8">
      <c r="C314" s="6" t="str">
        <f>IF($B314="","",CONCATENATE(VLOOKUP($B314,'nejml.žákyně seznam'!$A$2:$E$269,2)," (",VLOOKUP($B314,'nejml.žákyně seznam'!$A$2:$E$269,4),")"))</f>
        <v/>
      </c>
      <c r="D314" s="16"/>
      <c r="E314" s="3" t="str">
        <f>'V-U 128'!R111</f>
        <v/>
      </c>
      <c r="G314" s="9"/>
      <c r="H314" s="9"/>
    </row>
    <row r="315" spans="3:8">
      <c r="D315" s="17"/>
      <c r="H315" s="25" t="str">
        <f>'V-U 128'!P132</f>
        <v/>
      </c>
    </row>
    <row r="316" spans="3:8">
      <c r="C316" s="6" t="str">
        <f>IF($B316="","",CONCATENATE(VLOOKUP($B316,'nejml.žákyně seznam'!$A$2:$E$269,2)," (",VLOOKUP($B316,'nejml.žákyně seznam'!$A$2:$E$269,4),")"))</f>
        <v/>
      </c>
      <c r="D316" s="14"/>
      <c r="H316" s="83" t="str">
        <f>'V-U 128'!R132</f>
        <v/>
      </c>
    </row>
    <row r="317" spans="3:8">
      <c r="D317" s="15"/>
      <c r="E317" s="6" t="str">
        <f>'V-U 128'!P112</f>
        <v/>
      </c>
      <c r="G317" s="9"/>
    </row>
    <row r="318" spans="3:8">
      <c r="C318" s="6" t="str">
        <f>IF($B318="","",CONCATENATE(VLOOKUP($B318,'nejml.žákyně seznam'!$A$2:$E$269,2)," (",VLOOKUP($B318,'nejml.žákyně seznam'!$A$2:$E$269,4),")"))</f>
        <v/>
      </c>
      <c r="D318" s="16"/>
      <c r="E318" s="7" t="str">
        <f>'V-U 128'!R112</f>
        <v/>
      </c>
      <c r="G318" s="9"/>
    </row>
    <row r="319" spans="3:8">
      <c r="D319" s="17"/>
      <c r="E319" s="9"/>
      <c r="F319" s="10" t="str">
        <f>'V-U 128'!P123</f>
        <v/>
      </c>
      <c r="G319" s="9"/>
    </row>
    <row r="320" spans="3:8">
      <c r="C320" s="6" t="str">
        <f>IF($B320="","",CONCATENATE(VLOOKUP($B320,'nejml.žákyně seznam'!$A$2:$E$269,2)," (",VLOOKUP($B320,'nejml.žákyně seznam'!$A$2:$E$269,4),")"))</f>
        <v/>
      </c>
      <c r="D320" s="14"/>
      <c r="E320" s="9"/>
      <c r="F320" s="7" t="str">
        <f>'V-U 128'!R123</f>
        <v/>
      </c>
      <c r="G320" s="9"/>
    </row>
    <row r="321" spans="3:7">
      <c r="D321" s="15"/>
      <c r="E321" s="8" t="str">
        <f>'V-U 128'!P113</f>
        <v/>
      </c>
      <c r="F321" s="9"/>
      <c r="G321" s="9"/>
    </row>
    <row r="322" spans="3:7">
      <c r="C322" s="6" t="str">
        <f>IF($B322="","",CONCATENATE(VLOOKUP($B322,'nejml.žákyně seznam'!$A$2:$E$269,2)," (",VLOOKUP($B322,'nejml.žákyně seznam'!$A$2:$E$269,4),")"))</f>
        <v/>
      </c>
      <c r="D322" s="16"/>
      <c r="E322" s="3" t="str">
        <f>'V-U 128'!R113</f>
        <v/>
      </c>
      <c r="F322" s="9"/>
      <c r="G322" s="9"/>
    </row>
    <row r="323" spans="3:7">
      <c r="D323" s="17"/>
      <c r="F323" s="9"/>
      <c r="G323" s="11" t="str">
        <f>'V-U 128'!P129</f>
        <v/>
      </c>
    </row>
    <row r="324" spans="3:7">
      <c r="C324" s="6" t="str">
        <f>IF($B324="","",CONCATENATE(VLOOKUP($B324,'nejml.žákyně seznam'!$A$2:$E$269,2)," (",VLOOKUP($B324,'nejml.žákyně seznam'!$A$2:$E$269,4),")"))</f>
        <v/>
      </c>
      <c r="D324" s="14"/>
      <c r="F324" s="9"/>
      <c r="G324" s="3" t="str">
        <f>'V-U 128'!R129</f>
        <v/>
      </c>
    </row>
    <row r="325" spans="3:7">
      <c r="D325" s="15"/>
      <c r="E325" s="6" t="str">
        <f>'V-U 128'!P114</f>
        <v/>
      </c>
      <c r="F325" s="9"/>
    </row>
    <row r="326" spans="3:7">
      <c r="C326" s="6" t="str">
        <f>IF($B326="","",CONCATENATE(VLOOKUP($B326,'nejml.žákyně seznam'!$A$2:$E$269,2)," (",VLOOKUP($B326,'nejml.žákyně seznam'!$A$2:$E$269,4),")"))</f>
        <v/>
      </c>
      <c r="D326" s="16"/>
      <c r="E326" s="7" t="str">
        <f>'V-U 128'!R114</f>
        <v/>
      </c>
      <c r="F326" s="9"/>
    </row>
    <row r="327" spans="3:7">
      <c r="D327" s="17"/>
      <c r="E327" s="9"/>
      <c r="F327" s="11" t="str">
        <f>'V-U 128'!P124</f>
        <v/>
      </c>
    </row>
    <row r="328" spans="3:7">
      <c r="C328" s="6" t="str">
        <f>IF($B328="","",CONCATENATE(VLOOKUP($B328,'nejml.žákyně seznam'!$A$2:$E$269,2)," (",VLOOKUP($B328,'nejml.žákyně seznam'!$A$2:$E$269,4),")"))</f>
        <v/>
      </c>
      <c r="D328" s="14"/>
      <c r="E328" s="9"/>
      <c r="F328" s="3" t="str">
        <f>'V-U 128'!R124</f>
        <v/>
      </c>
    </row>
    <row r="329" spans="3:7">
      <c r="D329" s="15"/>
      <c r="E329" s="8" t="str">
        <f>'V-U 128'!P115</f>
        <v/>
      </c>
    </row>
    <row r="330" spans="3:7">
      <c r="C330" s="6" t="str">
        <f>IF($B330="","",CONCATENATE(VLOOKUP($B330,'nejml.žákyně seznam'!$A$2:$E$269,2)," (",VLOOKUP($B330,'nejml.žákyně seznam'!$A$2:$E$269,4),")"))</f>
        <v/>
      </c>
      <c r="D330" s="16"/>
      <c r="E330" s="3" t="str">
        <f>'V-U 128'!R115</f>
        <v/>
      </c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2" fitToHeight="0" orientation="portrait" horizontalDpi="300" verticalDpi="300" r:id="rId1"/>
  <headerFooter alignWithMargins="0"/>
  <rowBreaks count="4" manualBreakCount="4">
    <brk id="66" max="16383" man="1"/>
    <brk id="132" max="16383" man="1"/>
    <brk id="198" max="16383" man="1"/>
    <brk id="264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35"/>
  <sheetViews>
    <sheetView zoomScale="85" workbookViewId="0">
      <pane ySplit="1" topLeftCell="A2" activePane="bottomLeft" state="frozen"/>
      <selection pane="bottomLeft" activeCell="D7" sqref="D7"/>
    </sheetView>
  </sheetViews>
  <sheetFormatPr defaultRowHeight="12.75"/>
  <cols>
    <col min="1" max="1" width="22.85546875" style="3" bestFit="1" customWidth="1"/>
    <col min="2" max="2" width="4.5703125" style="3" bestFit="1" customWidth="1"/>
    <col min="3" max="3" width="15.140625" style="3" bestFit="1" customWidth="1"/>
    <col min="4" max="4" width="19.5703125" style="3" bestFit="1" customWidth="1"/>
    <col min="5" max="5" width="4.5703125" style="3" bestFit="1" customWidth="1"/>
    <col min="6" max="6" width="16" style="3" bestFit="1" customWidth="1"/>
    <col min="7" max="7" width="19.5703125" style="3" bestFit="1" customWidth="1"/>
    <col min="8" max="12" width="5.28515625" style="3" customWidth="1"/>
    <col min="13" max="14" width="4.28515625" style="3" customWidth="1"/>
    <col min="15" max="15" width="4.5703125" style="3" bestFit="1" customWidth="1"/>
    <col min="16" max="16" width="5.5703125" style="3" customWidth="1"/>
    <col min="17" max="17" width="15" style="3" bestFit="1" customWidth="1"/>
    <col min="18" max="18" width="18.85546875" style="3" bestFit="1" customWidth="1"/>
    <col min="19" max="19" width="3.5703125" style="3" customWidth="1"/>
    <col min="20" max="24" width="3" style="3" customWidth="1"/>
    <col min="25" max="16384" width="9.140625" style="3"/>
  </cols>
  <sheetData>
    <row r="1" spans="1:24" ht="14.25" thickTop="1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18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" t="s">
        <v>10</v>
      </c>
      <c r="N1" s="2" t="s">
        <v>11</v>
      </c>
      <c r="O1" s="2" t="s">
        <v>12</v>
      </c>
    </row>
    <row r="2" spans="1:24" ht="13.5" thickTop="1">
      <c r="A2" s="3" t="e">
        <f>CONCATENATE("Útěcha ",#REF!," - 1.kolo")</f>
        <v>#REF!</v>
      </c>
      <c r="B2" s="3">
        <f>'P-U 128'!B4</f>
        <v>0</v>
      </c>
      <c r="C2" s="3" t="str">
        <f>IF($B2=0,"bye",VLOOKUP($B2,'nejml.žákyně seznam'!$A$2:$D$269,2))</f>
        <v>bye</v>
      </c>
      <c r="D2" s="3" t="str">
        <f>IF($B2=0,"",VLOOKUP($B2,'nejml.žákyně seznam'!$A$2:$E$269,4))</f>
        <v/>
      </c>
      <c r="E2" s="3">
        <f>'P-U 128'!$B$6</f>
        <v>0</v>
      </c>
      <c r="F2" s="3" t="str">
        <f>IF($E2=0,"bye",VLOOKUP($E2,'nejml.žákyně seznam'!$A$2:$D$269,2))</f>
        <v>bye</v>
      </c>
      <c r="G2" s="3" t="str">
        <f>IF($E2=0,"",VLOOKUP($E2,'nejml.žákyně seznam'!$A$2:$E$269,4))</f>
        <v/>
      </c>
      <c r="H2" s="71"/>
      <c r="I2" s="72"/>
      <c r="J2" s="72"/>
      <c r="K2" s="72"/>
      <c r="L2" s="73"/>
      <c r="M2" s="3">
        <f t="shared" ref="M2:M33" si="0">COUNTIF(T2:X2,"&gt;0")</f>
        <v>0</v>
      </c>
      <c r="N2" s="3">
        <f t="shared" ref="N2:N33" si="1">COUNTIF(T2:X2,"&lt;0")</f>
        <v>0</v>
      </c>
      <c r="O2" s="3">
        <f t="shared" ref="O2:O33" si="2">IF(M2=N2,0,IF(M2&gt;N2,B2,E2))</f>
        <v>0</v>
      </c>
      <c r="P2" s="3" t="str">
        <f>IF($O2=0,"",VLOOKUP($O2,'nejml.žákyně seznam'!$A$2:$D$269,2))</f>
        <v/>
      </c>
      <c r="Q2" s="3" t="str">
        <f t="shared" ref="Q2:Q33" si="3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/>
      </c>
      <c r="R2" s="3" t="str">
        <f t="shared" ref="R2:R65" si="4">IF(MAX(M2:N2)=3,Q2,"")</f>
        <v/>
      </c>
      <c r="S2" s="30"/>
      <c r="T2" s="30">
        <f t="shared" ref="T2:T33" si="5">IF(H2="",0,IF(MID(H2,1,1)="-",-1,1))</f>
        <v>0</v>
      </c>
      <c r="U2" s="30">
        <f t="shared" ref="U2:U33" si="6">IF(I2="",0,IF(MID(I2,1,1)="-",-1,1))</f>
        <v>0</v>
      </c>
      <c r="V2" s="30">
        <f t="shared" ref="V2:V33" si="7">IF(J2="",0,IF(MID(J2,1,1)="-",-1,1))</f>
        <v>0</v>
      </c>
      <c r="W2" s="30">
        <f t="shared" ref="W2:W33" si="8">IF(K2="",0,IF(MID(K2,1,1)="-",-1,1))</f>
        <v>0</v>
      </c>
      <c r="X2" s="30">
        <f t="shared" ref="X2:X33" si="9">IF(L2="",0,IF(MID(L2,1,1)="-",-1,1))</f>
        <v>0</v>
      </c>
    </row>
    <row r="3" spans="1:24">
      <c r="A3" s="3" t="e">
        <f>CONCATENATE("Útěcha ",#REF!," - 1.kolo")</f>
        <v>#REF!</v>
      </c>
      <c r="B3" s="3">
        <f>'P-U 128'!B8</f>
        <v>0</v>
      </c>
      <c r="C3" s="3" t="str">
        <f>IF($B3=0,"bye",VLOOKUP($B3,'nejml.žákyně seznam'!$A$2:$D$269,2))</f>
        <v>bye</v>
      </c>
      <c r="D3" s="3" t="str">
        <f>IF($B3=0,"",VLOOKUP($B3,'nejml.žákyně seznam'!$A$2:$E$269,4))</f>
        <v/>
      </c>
      <c r="E3" s="3">
        <f>'P-U 128'!$B$10</f>
        <v>0</v>
      </c>
      <c r="F3" s="3" t="str">
        <f>IF($E3=0,"bye",VLOOKUP($E3,'nejml.žákyně seznam'!$A$2:$D$269,2))</f>
        <v>bye</v>
      </c>
      <c r="G3" s="3" t="str">
        <f>IF($E3=0,"",VLOOKUP($E3,'nejml.žákyně seznam'!$A$2:$E$269,4))</f>
        <v/>
      </c>
      <c r="H3" s="74"/>
      <c r="I3" s="75"/>
      <c r="J3" s="75"/>
      <c r="K3" s="75"/>
      <c r="L3" s="76"/>
      <c r="M3" s="3">
        <f t="shared" si="0"/>
        <v>0</v>
      </c>
      <c r="N3" s="3">
        <f t="shared" si="1"/>
        <v>0</v>
      </c>
      <c r="O3" s="3">
        <f t="shared" si="2"/>
        <v>0</v>
      </c>
      <c r="P3" s="3" t="str">
        <f>IF($O3=0,"",VLOOKUP($O3,'nejml.žákyně seznam'!$A$2:$D$269,2))</f>
        <v/>
      </c>
      <c r="Q3" s="3" t="str">
        <f t="shared" si="3"/>
        <v/>
      </c>
      <c r="R3" s="3" t="str">
        <f t="shared" si="4"/>
        <v/>
      </c>
      <c r="T3" s="30">
        <f t="shared" si="5"/>
        <v>0</v>
      </c>
      <c r="U3" s="30">
        <f t="shared" si="6"/>
        <v>0</v>
      </c>
      <c r="V3" s="30">
        <f t="shared" si="7"/>
        <v>0</v>
      </c>
      <c r="W3" s="30">
        <f t="shared" si="8"/>
        <v>0</v>
      </c>
      <c r="X3" s="30">
        <f t="shared" si="9"/>
        <v>0</v>
      </c>
    </row>
    <row r="4" spans="1:24">
      <c r="A4" s="3" t="e">
        <f>CONCATENATE("Útěcha ",#REF!," - 1.kolo")</f>
        <v>#REF!</v>
      </c>
      <c r="B4" s="3">
        <f>'P-U 128'!B12</f>
        <v>0</v>
      </c>
      <c r="C4" s="3" t="str">
        <f>IF($B4=0,"bye",VLOOKUP($B4,'nejml.žákyně seznam'!$A$2:$D$269,2))</f>
        <v>bye</v>
      </c>
      <c r="D4" s="3" t="str">
        <f>IF($B4=0,"",VLOOKUP($B4,'nejml.žákyně seznam'!$A$2:$E$269,4))</f>
        <v/>
      </c>
      <c r="E4" s="3">
        <f>'P-U 128'!$B$14</f>
        <v>0</v>
      </c>
      <c r="F4" s="3" t="str">
        <f>IF($E4=0,"bye",VLOOKUP($E4,'nejml.žákyně seznam'!$A$2:$D$269,2))</f>
        <v>bye</v>
      </c>
      <c r="G4" s="3" t="str">
        <f>IF($E4=0,"",VLOOKUP($E4,'nejml.žákyně seznam'!$A$2:$E$269,4))</f>
        <v/>
      </c>
      <c r="H4" s="74"/>
      <c r="I4" s="75"/>
      <c r="J4" s="75"/>
      <c r="K4" s="75"/>
      <c r="L4" s="76"/>
      <c r="M4" s="3">
        <f t="shared" si="0"/>
        <v>0</v>
      </c>
      <c r="N4" s="3">
        <f t="shared" si="1"/>
        <v>0</v>
      </c>
      <c r="O4" s="3">
        <f t="shared" si="2"/>
        <v>0</v>
      </c>
      <c r="P4" s="3" t="str">
        <f>IF($O4=0,"",VLOOKUP($O4,'nejml.žákyně seznam'!$A$2:$D$269,2))</f>
        <v/>
      </c>
      <c r="Q4" s="3" t="str">
        <f t="shared" si="3"/>
        <v/>
      </c>
      <c r="R4" s="3" t="str">
        <f t="shared" si="4"/>
        <v/>
      </c>
      <c r="T4" s="30">
        <f t="shared" si="5"/>
        <v>0</v>
      </c>
      <c r="U4" s="30">
        <f t="shared" si="6"/>
        <v>0</v>
      </c>
      <c r="V4" s="30">
        <f t="shared" si="7"/>
        <v>0</v>
      </c>
      <c r="W4" s="30">
        <f t="shared" si="8"/>
        <v>0</v>
      </c>
      <c r="X4" s="30">
        <f t="shared" si="9"/>
        <v>0</v>
      </c>
    </row>
    <row r="5" spans="1:24">
      <c r="A5" s="3" t="e">
        <f>CONCATENATE("Útěcha ",#REF!," - 1.kolo")</f>
        <v>#REF!</v>
      </c>
      <c r="B5" s="3">
        <f>'P-U 128'!B16</f>
        <v>0</v>
      </c>
      <c r="C5" s="3" t="str">
        <f>IF($B5=0,"bye",VLOOKUP($B5,'nejml.žákyně seznam'!$A$2:$D$269,2))</f>
        <v>bye</v>
      </c>
      <c r="D5" s="3" t="str">
        <f>IF($B5=0,"",VLOOKUP($B5,'nejml.žákyně seznam'!$A$2:$E$269,4))</f>
        <v/>
      </c>
      <c r="E5" s="3">
        <f>'P-U 128'!$B$18</f>
        <v>0</v>
      </c>
      <c r="F5" s="3" t="str">
        <f>IF($E5=0,"bye",VLOOKUP($E5,'nejml.žákyně seznam'!$A$2:$D$269,2))</f>
        <v>bye</v>
      </c>
      <c r="G5" s="3" t="str">
        <f>IF($E5=0,"",VLOOKUP($E5,'nejml.žákyně seznam'!$A$2:$E$269,4))</f>
        <v/>
      </c>
      <c r="H5" s="74"/>
      <c r="I5" s="75"/>
      <c r="J5" s="75"/>
      <c r="K5" s="75"/>
      <c r="L5" s="76"/>
      <c r="M5" s="3">
        <f t="shared" si="0"/>
        <v>0</v>
      </c>
      <c r="N5" s="3">
        <f t="shared" si="1"/>
        <v>0</v>
      </c>
      <c r="O5" s="3">
        <f t="shared" si="2"/>
        <v>0</v>
      </c>
      <c r="P5" s="3" t="str">
        <f>IF($O5=0,"",VLOOKUP($O5,'nejml.žákyně seznam'!$A$2:$D$269,2))</f>
        <v/>
      </c>
      <c r="Q5" s="3" t="str">
        <f t="shared" si="3"/>
        <v/>
      </c>
      <c r="R5" s="3" t="str">
        <f t="shared" si="4"/>
        <v/>
      </c>
      <c r="T5" s="30">
        <f t="shared" si="5"/>
        <v>0</v>
      </c>
      <c r="U5" s="30">
        <f t="shared" si="6"/>
        <v>0</v>
      </c>
      <c r="V5" s="30">
        <f t="shared" si="7"/>
        <v>0</v>
      </c>
      <c r="W5" s="30">
        <f t="shared" si="8"/>
        <v>0</v>
      </c>
      <c r="X5" s="30">
        <f t="shared" si="9"/>
        <v>0</v>
      </c>
    </row>
    <row r="6" spans="1:24">
      <c r="A6" s="3" t="e">
        <f>CONCATENATE("Útěcha ",#REF!," - 1.kolo")</f>
        <v>#REF!</v>
      </c>
      <c r="B6" s="3">
        <f>'P-U 128'!B20</f>
        <v>0</v>
      </c>
      <c r="C6" s="3" t="str">
        <f>IF($B6=0,"bye",VLOOKUP($B6,'nejml.žákyně seznam'!$A$2:$D$269,2))</f>
        <v>bye</v>
      </c>
      <c r="D6" s="3" t="str">
        <f>IF($B6=0,"",VLOOKUP($B6,'nejml.žákyně seznam'!$A$2:$E$269,4))</f>
        <v/>
      </c>
      <c r="E6" s="3">
        <f>'P-U 128'!$B$22</f>
        <v>0</v>
      </c>
      <c r="F6" s="3" t="str">
        <f>IF($E6=0,"bye",VLOOKUP($E6,'nejml.žákyně seznam'!$A$2:$D$269,2))</f>
        <v>bye</v>
      </c>
      <c r="G6" s="3" t="str">
        <f>IF($E6=0,"",VLOOKUP($E6,'nejml.žákyně seznam'!$A$2:$E$269,4))</f>
        <v/>
      </c>
      <c r="H6" s="74"/>
      <c r="I6" s="75"/>
      <c r="J6" s="75"/>
      <c r="K6" s="75"/>
      <c r="L6" s="76"/>
      <c r="M6" s="3">
        <f t="shared" si="0"/>
        <v>0</v>
      </c>
      <c r="N6" s="3">
        <f t="shared" si="1"/>
        <v>0</v>
      </c>
      <c r="O6" s="3">
        <f t="shared" si="2"/>
        <v>0</v>
      </c>
      <c r="P6" s="3" t="str">
        <f>IF($O6=0,"",VLOOKUP($O6,'nejml.žákyně seznam'!$A$2:$D$269,2))</f>
        <v/>
      </c>
      <c r="Q6" s="3" t="str">
        <f t="shared" si="3"/>
        <v/>
      </c>
      <c r="R6" s="3" t="str">
        <f t="shared" si="4"/>
        <v/>
      </c>
      <c r="T6" s="30">
        <f t="shared" si="5"/>
        <v>0</v>
      </c>
      <c r="U6" s="30">
        <f t="shared" si="6"/>
        <v>0</v>
      </c>
      <c r="V6" s="30">
        <f t="shared" si="7"/>
        <v>0</v>
      </c>
      <c r="W6" s="30">
        <f t="shared" si="8"/>
        <v>0</v>
      </c>
      <c r="X6" s="30">
        <f t="shared" si="9"/>
        <v>0</v>
      </c>
    </row>
    <row r="7" spans="1:24">
      <c r="A7" s="3" t="e">
        <f>CONCATENATE("Útěcha ",#REF!," - 1.kolo")</f>
        <v>#REF!</v>
      </c>
      <c r="B7" s="3">
        <f>'P-U 128'!B24</f>
        <v>0</v>
      </c>
      <c r="C7" s="3" t="str">
        <f>IF($B7=0,"bye",VLOOKUP($B7,'nejml.žákyně seznam'!$A$2:$D$269,2))</f>
        <v>bye</v>
      </c>
      <c r="D7" s="3" t="str">
        <f>IF($B7=0,"",VLOOKUP($B7,'nejml.žákyně seznam'!$A$2:$E$269,4))</f>
        <v/>
      </c>
      <c r="E7" s="3">
        <f>'P-U 128'!$B$26</f>
        <v>0</v>
      </c>
      <c r="F7" s="3" t="str">
        <f>IF($E7=0,"bye",VLOOKUP($E7,'nejml.žákyně seznam'!$A$2:$D$269,2))</f>
        <v>bye</v>
      </c>
      <c r="G7" s="3" t="str">
        <f>IF($E7=0,"",VLOOKUP($E7,'nejml.žákyně seznam'!$A$2:$E$269,4))</f>
        <v/>
      </c>
      <c r="H7" s="74"/>
      <c r="I7" s="75"/>
      <c r="J7" s="75"/>
      <c r="K7" s="75"/>
      <c r="L7" s="76"/>
      <c r="M7" s="3">
        <f t="shared" si="0"/>
        <v>0</v>
      </c>
      <c r="N7" s="3">
        <f t="shared" si="1"/>
        <v>0</v>
      </c>
      <c r="O7" s="3">
        <f t="shared" si="2"/>
        <v>0</v>
      </c>
      <c r="P7" s="3" t="str">
        <f>IF($O7=0,"",VLOOKUP($O7,'nejml.žákyně seznam'!$A$2:$D$269,2))</f>
        <v/>
      </c>
      <c r="Q7" s="3" t="str">
        <f t="shared" si="3"/>
        <v/>
      </c>
      <c r="R7" s="3" t="str">
        <f t="shared" si="4"/>
        <v/>
      </c>
      <c r="T7" s="30">
        <f t="shared" si="5"/>
        <v>0</v>
      </c>
      <c r="U7" s="30">
        <f t="shared" si="6"/>
        <v>0</v>
      </c>
      <c r="V7" s="30">
        <f t="shared" si="7"/>
        <v>0</v>
      </c>
      <c r="W7" s="30">
        <f t="shared" si="8"/>
        <v>0</v>
      </c>
      <c r="X7" s="30">
        <f t="shared" si="9"/>
        <v>0</v>
      </c>
    </row>
    <row r="8" spans="1:24">
      <c r="A8" s="3" t="e">
        <f>CONCATENATE("Útěcha ",#REF!," - 1.kolo")</f>
        <v>#REF!</v>
      </c>
      <c r="B8" s="3">
        <f>'P-U 128'!B28</f>
        <v>0</v>
      </c>
      <c r="C8" s="3" t="str">
        <f>IF($B8=0,"bye",VLOOKUP($B8,'nejml.žákyně seznam'!$A$2:$D$269,2))</f>
        <v>bye</v>
      </c>
      <c r="D8" s="3" t="str">
        <f>IF($B8=0,"",VLOOKUP($B8,'nejml.žákyně seznam'!$A$2:$E$269,4))</f>
        <v/>
      </c>
      <c r="E8" s="3">
        <f>'P-U 128'!$B$30</f>
        <v>0</v>
      </c>
      <c r="F8" s="3" t="str">
        <f>IF($E8=0,"bye",VLOOKUP($E8,'nejml.žákyně seznam'!$A$2:$D$269,2))</f>
        <v>bye</v>
      </c>
      <c r="G8" s="3" t="str">
        <f>IF($E8=0,"",VLOOKUP($E8,'nejml.žákyně seznam'!$A$2:$E$269,4))</f>
        <v/>
      </c>
      <c r="H8" s="74"/>
      <c r="I8" s="75"/>
      <c r="J8" s="75"/>
      <c r="K8" s="75"/>
      <c r="L8" s="76"/>
      <c r="M8" s="3">
        <f t="shared" si="0"/>
        <v>0</v>
      </c>
      <c r="N8" s="3">
        <f t="shared" si="1"/>
        <v>0</v>
      </c>
      <c r="O8" s="3">
        <f t="shared" si="2"/>
        <v>0</v>
      </c>
      <c r="P8" s="3" t="str">
        <f>IF($O8=0,"",VLOOKUP($O8,'nejml.žákyně seznam'!$A$2:$D$269,2))</f>
        <v/>
      </c>
      <c r="Q8" s="3" t="str">
        <f t="shared" si="3"/>
        <v/>
      </c>
      <c r="R8" s="3" t="str">
        <f t="shared" si="4"/>
        <v/>
      </c>
      <c r="T8" s="30">
        <f t="shared" si="5"/>
        <v>0</v>
      </c>
      <c r="U8" s="30">
        <f t="shared" si="6"/>
        <v>0</v>
      </c>
      <c r="V8" s="30">
        <f t="shared" si="7"/>
        <v>0</v>
      </c>
      <c r="W8" s="30">
        <f t="shared" si="8"/>
        <v>0</v>
      </c>
      <c r="X8" s="30">
        <f t="shared" si="9"/>
        <v>0</v>
      </c>
    </row>
    <row r="9" spans="1:24">
      <c r="A9" s="3" t="e">
        <f>CONCATENATE("Útěcha ",#REF!," - 1.kolo")</f>
        <v>#REF!</v>
      </c>
      <c r="B9" s="3">
        <f>'P-U 128'!B32</f>
        <v>0</v>
      </c>
      <c r="C9" s="3" t="str">
        <f>IF($B9=0,"bye",VLOOKUP($B9,'nejml.žákyně seznam'!$A$2:$D$269,2))</f>
        <v>bye</v>
      </c>
      <c r="D9" s="3" t="str">
        <f>IF($B9=0,"",VLOOKUP($B9,'nejml.žákyně seznam'!$A$2:$E$269,4))</f>
        <v/>
      </c>
      <c r="E9" s="3">
        <f>'P-U 128'!$B$34</f>
        <v>0</v>
      </c>
      <c r="F9" s="3" t="str">
        <f>IF($E9=0,"bye",VLOOKUP($E9,'nejml.žákyně seznam'!$A$2:$D$269,2))</f>
        <v>bye</v>
      </c>
      <c r="G9" s="3" t="str">
        <f>IF($E9=0,"",VLOOKUP($E9,'nejml.žákyně seznam'!$A$2:$E$269,4))</f>
        <v/>
      </c>
      <c r="H9" s="74"/>
      <c r="I9" s="75"/>
      <c r="J9" s="75"/>
      <c r="K9" s="75"/>
      <c r="L9" s="76"/>
      <c r="M9" s="3">
        <f t="shared" si="0"/>
        <v>0</v>
      </c>
      <c r="N9" s="3">
        <f t="shared" si="1"/>
        <v>0</v>
      </c>
      <c r="O9" s="3">
        <f t="shared" si="2"/>
        <v>0</v>
      </c>
      <c r="P9" s="3" t="str">
        <f>IF($O9=0,"",VLOOKUP($O9,'nejml.žákyně seznam'!$A$2:$D$269,2))</f>
        <v/>
      </c>
      <c r="Q9" s="3" t="str">
        <f t="shared" si="3"/>
        <v/>
      </c>
      <c r="R9" s="3" t="str">
        <f t="shared" si="4"/>
        <v/>
      </c>
      <c r="T9" s="30">
        <f t="shared" si="5"/>
        <v>0</v>
      </c>
      <c r="U9" s="30">
        <f t="shared" si="6"/>
        <v>0</v>
      </c>
      <c r="V9" s="30">
        <f t="shared" si="7"/>
        <v>0</v>
      </c>
      <c r="W9" s="30">
        <f t="shared" si="8"/>
        <v>0</v>
      </c>
      <c r="X9" s="30">
        <f t="shared" si="9"/>
        <v>0</v>
      </c>
    </row>
    <row r="10" spans="1:24">
      <c r="A10" s="3" t="e">
        <f>CONCATENATE("Útěcha ",#REF!," - 1.kolo")</f>
        <v>#REF!</v>
      </c>
      <c r="B10" s="3">
        <f>'P-U 128'!B36</f>
        <v>0</v>
      </c>
      <c r="C10" s="3" t="str">
        <f>IF($B10=0,"bye",VLOOKUP($B10,'nejml.žákyně seznam'!$A$2:$D$269,2))</f>
        <v>bye</v>
      </c>
      <c r="D10" s="3" t="str">
        <f>IF($B10=0,"",VLOOKUP($B10,'nejml.žákyně seznam'!$A$2:$E$269,4))</f>
        <v/>
      </c>
      <c r="E10" s="3">
        <f>'P-U 128'!$B$38</f>
        <v>0</v>
      </c>
      <c r="F10" s="3" t="str">
        <f>IF($E10=0,"bye",VLOOKUP($E10,'nejml.žákyně seznam'!$A$2:$D$269,2))</f>
        <v>bye</v>
      </c>
      <c r="G10" s="3" t="str">
        <f>IF($E10=0,"",VLOOKUP($E10,'nejml.žákyně seznam'!$A$2:$E$269,4))</f>
        <v/>
      </c>
      <c r="H10" s="74"/>
      <c r="I10" s="75"/>
      <c r="J10" s="75"/>
      <c r="K10" s="75"/>
      <c r="L10" s="76"/>
      <c r="M10" s="3">
        <f t="shared" si="0"/>
        <v>0</v>
      </c>
      <c r="N10" s="3">
        <f t="shared" si="1"/>
        <v>0</v>
      </c>
      <c r="O10" s="3">
        <f t="shared" si="2"/>
        <v>0</v>
      </c>
      <c r="P10" s="3" t="str">
        <f>IF($O10=0,"",VLOOKUP($O10,'nejml.žákyně seznam'!$A$2:$D$269,2))</f>
        <v/>
      </c>
      <c r="Q10" s="3" t="str">
        <f t="shared" si="3"/>
        <v/>
      </c>
      <c r="R10" s="3" t="str">
        <f t="shared" si="4"/>
        <v/>
      </c>
      <c r="T10" s="30">
        <f t="shared" si="5"/>
        <v>0</v>
      </c>
      <c r="U10" s="30">
        <f t="shared" si="6"/>
        <v>0</v>
      </c>
      <c r="V10" s="30">
        <f t="shared" si="7"/>
        <v>0</v>
      </c>
      <c r="W10" s="30">
        <f t="shared" si="8"/>
        <v>0</v>
      </c>
      <c r="X10" s="30">
        <f t="shared" si="9"/>
        <v>0</v>
      </c>
    </row>
    <row r="11" spans="1:24">
      <c r="A11" s="3" t="e">
        <f>CONCATENATE("Útěcha ",#REF!," - 1.kolo")</f>
        <v>#REF!</v>
      </c>
      <c r="B11" s="3">
        <f>'P-U 128'!B40</f>
        <v>0</v>
      </c>
      <c r="C11" s="3" t="str">
        <f>IF($B11=0,"bye",VLOOKUP($B11,'nejml.žákyně seznam'!$A$2:$D$269,2))</f>
        <v>bye</v>
      </c>
      <c r="D11" s="3" t="str">
        <f>IF($B11=0,"",VLOOKUP($B11,'nejml.žákyně seznam'!$A$2:$E$269,4))</f>
        <v/>
      </c>
      <c r="E11" s="3">
        <f>'P-U 128'!$B$42</f>
        <v>0</v>
      </c>
      <c r="F11" s="3" t="str">
        <f>IF($E11=0,"bye",VLOOKUP($E11,'nejml.žákyně seznam'!$A$2:$D$269,2))</f>
        <v>bye</v>
      </c>
      <c r="G11" s="3" t="str">
        <f>IF($E11=0,"",VLOOKUP($E11,'nejml.žákyně seznam'!$A$2:$E$269,4))</f>
        <v/>
      </c>
      <c r="H11" s="74"/>
      <c r="I11" s="75"/>
      <c r="J11" s="75"/>
      <c r="K11" s="75"/>
      <c r="L11" s="76"/>
      <c r="M11" s="3">
        <f t="shared" si="0"/>
        <v>0</v>
      </c>
      <c r="N11" s="3">
        <f t="shared" si="1"/>
        <v>0</v>
      </c>
      <c r="O11" s="3">
        <f t="shared" si="2"/>
        <v>0</v>
      </c>
      <c r="P11" s="3" t="str">
        <f>IF($O11=0,"",VLOOKUP($O11,'nejml.žákyně seznam'!$A$2:$D$269,2))</f>
        <v/>
      </c>
      <c r="Q11" s="3" t="str">
        <f t="shared" si="3"/>
        <v/>
      </c>
      <c r="R11" s="3" t="str">
        <f t="shared" si="4"/>
        <v/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0">
        <f t="shared" si="8"/>
        <v>0</v>
      </c>
      <c r="X11" s="30">
        <f t="shared" si="9"/>
        <v>0</v>
      </c>
    </row>
    <row r="12" spans="1:24">
      <c r="A12" s="3" t="e">
        <f>CONCATENATE("Útěcha ",#REF!," - 1.kolo")</f>
        <v>#REF!</v>
      </c>
      <c r="B12" s="3">
        <f>'P-U 128'!B44</f>
        <v>0</v>
      </c>
      <c r="C12" s="3" t="str">
        <f>IF($B12=0,"bye",VLOOKUP($B12,'nejml.žákyně seznam'!$A$2:$D$269,2))</f>
        <v>bye</v>
      </c>
      <c r="D12" s="3" t="str">
        <f>IF($B12=0,"",VLOOKUP($B12,'nejml.žákyně seznam'!$A$2:$E$269,4))</f>
        <v/>
      </c>
      <c r="E12" s="3">
        <f>'P-U 128'!$B$46</f>
        <v>0</v>
      </c>
      <c r="F12" s="3" t="str">
        <f>IF($E12=0,"bye",VLOOKUP($E12,'nejml.žákyně seznam'!$A$2:$D$269,2))</f>
        <v>bye</v>
      </c>
      <c r="G12" s="3" t="str">
        <f>IF($E12=0,"",VLOOKUP($E12,'nejml.žákyně seznam'!$A$2:$E$269,4))</f>
        <v/>
      </c>
      <c r="H12" s="74"/>
      <c r="I12" s="75"/>
      <c r="J12" s="75"/>
      <c r="K12" s="75"/>
      <c r="L12" s="76"/>
      <c r="M12" s="3">
        <f t="shared" si="0"/>
        <v>0</v>
      </c>
      <c r="N12" s="3">
        <f t="shared" si="1"/>
        <v>0</v>
      </c>
      <c r="O12" s="3">
        <f t="shared" si="2"/>
        <v>0</v>
      </c>
      <c r="P12" s="3" t="str">
        <f>IF($O12=0,"",VLOOKUP($O12,'nejml.žákyně seznam'!$A$2:$D$269,2))</f>
        <v/>
      </c>
      <c r="Q12" s="3" t="str">
        <f t="shared" si="3"/>
        <v/>
      </c>
      <c r="R12" s="3" t="str">
        <f t="shared" si="4"/>
        <v/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0">
        <f t="shared" si="8"/>
        <v>0</v>
      </c>
      <c r="X12" s="30">
        <f t="shared" si="9"/>
        <v>0</v>
      </c>
    </row>
    <row r="13" spans="1:24">
      <c r="A13" s="3" t="e">
        <f>CONCATENATE("Útěcha ",#REF!," - 1.kolo")</f>
        <v>#REF!</v>
      </c>
      <c r="B13" s="3">
        <f>'P-U 128'!B48</f>
        <v>0</v>
      </c>
      <c r="C13" s="3" t="str">
        <f>IF($B13=0,"bye",VLOOKUP($B13,'nejml.žákyně seznam'!$A$2:$D$269,2))</f>
        <v>bye</v>
      </c>
      <c r="D13" s="3" t="str">
        <f>IF($B13=0,"",VLOOKUP($B13,'nejml.žákyně seznam'!$A$2:$E$269,4))</f>
        <v/>
      </c>
      <c r="E13" s="3">
        <f>'P-U 128'!$B$50</f>
        <v>0</v>
      </c>
      <c r="F13" s="3" t="str">
        <f>IF($E13=0,"bye",VLOOKUP($E13,'nejml.žákyně seznam'!$A$2:$D$269,2))</f>
        <v>bye</v>
      </c>
      <c r="G13" s="3" t="str">
        <f>IF($E13=0,"",VLOOKUP($E13,'nejml.žákyně seznam'!$A$2:$E$269,4))</f>
        <v/>
      </c>
      <c r="H13" s="74"/>
      <c r="I13" s="75"/>
      <c r="J13" s="75"/>
      <c r="K13" s="75"/>
      <c r="L13" s="76"/>
      <c r="M13" s="3">
        <f t="shared" si="0"/>
        <v>0</v>
      </c>
      <c r="N13" s="3">
        <f t="shared" si="1"/>
        <v>0</v>
      </c>
      <c r="O13" s="3">
        <f t="shared" si="2"/>
        <v>0</v>
      </c>
      <c r="P13" s="3" t="str">
        <f>IF($O13=0,"",VLOOKUP($O13,'nejml.žákyně seznam'!$A$2:$D$269,2))</f>
        <v/>
      </c>
      <c r="Q13" s="3" t="str">
        <f t="shared" si="3"/>
        <v/>
      </c>
      <c r="R13" s="3" t="str">
        <f t="shared" si="4"/>
        <v/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0">
        <f t="shared" si="8"/>
        <v>0</v>
      </c>
      <c r="X13" s="30">
        <f t="shared" si="9"/>
        <v>0</v>
      </c>
    </row>
    <row r="14" spans="1:24">
      <c r="A14" s="3" t="e">
        <f>CONCATENATE("Útěcha ",#REF!," - 1.kolo")</f>
        <v>#REF!</v>
      </c>
      <c r="B14" s="3">
        <f>'P-U 128'!B52</f>
        <v>0</v>
      </c>
      <c r="C14" s="3" t="str">
        <f>IF($B14=0,"bye",VLOOKUP($B14,'nejml.žákyně seznam'!$A$2:$D$269,2))</f>
        <v>bye</v>
      </c>
      <c r="D14" s="3" t="str">
        <f>IF($B14=0,"",VLOOKUP($B14,'nejml.žákyně seznam'!$A$2:$E$269,4))</f>
        <v/>
      </c>
      <c r="E14" s="3">
        <f>'P-U 128'!$B$54</f>
        <v>0</v>
      </c>
      <c r="F14" s="3" t="str">
        <f>IF($E14=0,"bye",VLOOKUP($E14,'nejml.žákyně seznam'!$A$2:$D$269,2))</f>
        <v>bye</v>
      </c>
      <c r="G14" s="3" t="str">
        <f>IF($E14=0,"",VLOOKUP($E14,'nejml.žákyně seznam'!$A$2:$E$269,4))</f>
        <v/>
      </c>
      <c r="H14" s="74"/>
      <c r="I14" s="75"/>
      <c r="J14" s="75"/>
      <c r="K14" s="75"/>
      <c r="L14" s="76"/>
      <c r="M14" s="3">
        <f t="shared" si="0"/>
        <v>0</v>
      </c>
      <c r="N14" s="3">
        <f t="shared" si="1"/>
        <v>0</v>
      </c>
      <c r="O14" s="3">
        <f t="shared" si="2"/>
        <v>0</v>
      </c>
      <c r="P14" s="3" t="str">
        <f>IF($O14=0,"",VLOOKUP($O14,'nejml.žákyně seznam'!$A$2:$D$269,2))</f>
        <v/>
      </c>
      <c r="Q14" s="3" t="str">
        <f t="shared" si="3"/>
        <v/>
      </c>
      <c r="R14" s="3" t="str">
        <f t="shared" si="4"/>
        <v/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0">
        <f t="shared" si="8"/>
        <v>0</v>
      </c>
      <c r="X14" s="30">
        <f t="shared" si="9"/>
        <v>0</v>
      </c>
    </row>
    <row r="15" spans="1:24">
      <c r="A15" s="3" t="e">
        <f>CONCATENATE("Útěcha ",#REF!," - 1.kolo")</f>
        <v>#REF!</v>
      </c>
      <c r="B15" s="3">
        <f>'P-U 128'!B56</f>
        <v>0</v>
      </c>
      <c r="C15" s="3" t="str">
        <f>IF($B15=0,"bye",VLOOKUP($B15,'nejml.žákyně seznam'!$A$2:$D$269,2))</f>
        <v>bye</v>
      </c>
      <c r="D15" s="3" t="str">
        <f>IF($B15=0,"",VLOOKUP($B15,'nejml.žákyně seznam'!$A$2:$E$269,4))</f>
        <v/>
      </c>
      <c r="E15" s="3">
        <f>'P-U 128'!$B$58</f>
        <v>0</v>
      </c>
      <c r="F15" s="3" t="str">
        <f>IF($E15=0,"bye",VLOOKUP($E15,'nejml.žákyně seznam'!$A$2:$D$269,2))</f>
        <v>bye</v>
      </c>
      <c r="G15" s="3" t="str">
        <f>IF($E15=0,"",VLOOKUP($E15,'nejml.žákyně seznam'!$A$2:$E$269,4))</f>
        <v/>
      </c>
      <c r="H15" s="74"/>
      <c r="I15" s="75"/>
      <c r="J15" s="75"/>
      <c r="K15" s="75"/>
      <c r="L15" s="76"/>
      <c r="M15" s="3">
        <f t="shared" si="0"/>
        <v>0</v>
      </c>
      <c r="N15" s="3">
        <f t="shared" si="1"/>
        <v>0</v>
      </c>
      <c r="O15" s="3">
        <f t="shared" si="2"/>
        <v>0</v>
      </c>
      <c r="P15" s="3" t="str">
        <f>IF($O15=0,"",VLOOKUP($O15,'nejml.žákyně seznam'!$A$2:$D$269,2))</f>
        <v/>
      </c>
      <c r="Q15" s="3" t="str">
        <f t="shared" si="3"/>
        <v/>
      </c>
      <c r="R15" s="3" t="str">
        <f t="shared" si="4"/>
        <v/>
      </c>
      <c r="T15" s="30">
        <f t="shared" si="5"/>
        <v>0</v>
      </c>
      <c r="U15" s="30">
        <f t="shared" si="6"/>
        <v>0</v>
      </c>
      <c r="V15" s="30">
        <f t="shared" si="7"/>
        <v>0</v>
      </c>
      <c r="W15" s="30">
        <f t="shared" si="8"/>
        <v>0</v>
      </c>
      <c r="X15" s="30">
        <f t="shared" si="9"/>
        <v>0</v>
      </c>
    </row>
    <row r="16" spans="1:24">
      <c r="A16" s="3" t="e">
        <f>CONCATENATE("Útěcha ",#REF!," - 1.kolo")</f>
        <v>#REF!</v>
      </c>
      <c r="B16" s="3">
        <f>'P-U 128'!B60</f>
        <v>0</v>
      </c>
      <c r="C16" s="3" t="str">
        <f>IF($B16=0,"bye",VLOOKUP($B16,'nejml.žákyně seznam'!$A$2:$D$269,2))</f>
        <v>bye</v>
      </c>
      <c r="D16" s="3" t="str">
        <f>IF($B16=0,"",VLOOKUP($B16,'nejml.žákyně seznam'!$A$2:$E$269,4))</f>
        <v/>
      </c>
      <c r="E16" s="3">
        <f>'P-U 128'!$B$62</f>
        <v>0</v>
      </c>
      <c r="F16" s="3" t="str">
        <f>IF($E16=0,"bye",VLOOKUP($E16,'nejml.žákyně seznam'!$A$2:$D$269,2))</f>
        <v>bye</v>
      </c>
      <c r="G16" s="3" t="str">
        <f>IF($E16=0,"",VLOOKUP($E16,'nejml.žákyně seznam'!$A$2:$E$269,4))</f>
        <v/>
      </c>
      <c r="H16" s="74"/>
      <c r="I16" s="75"/>
      <c r="J16" s="75"/>
      <c r="K16" s="75"/>
      <c r="L16" s="76"/>
      <c r="M16" s="3">
        <f t="shared" si="0"/>
        <v>0</v>
      </c>
      <c r="N16" s="3">
        <f t="shared" si="1"/>
        <v>0</v>
      </c>
      <c r="O16" s="3">
        <f t="shared" si="2"/>
        <v>0</v>
      </c>
      <c r="P16" s="3" t="str">
        <f>IF($O16=0,"",VLOOKUP($O16,'nejml.žákyně seznam'!$A$2:$D$269,2))</f>
        <v/>
      </c>
      <c r="Q16" s="3" t="str">
        <f t="shared" si="3"/>
        <v/>
      </c>
      <c r="R16" s="3" t="str">
        <f t="shared" si="4"/>
        <v/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0">
        <f t="shared" si="8"/>
        <v>0</v>
      </c>
      <c r="X16" s="30">
        <f t="shared" si="9"/>
        <v>0</v>
      </c>
    </row>
    <row r="17" spans="1:24">
      <c r="A17" s="3" t="e">
        <f>CONCATENATE("Útěcha ",#REF!," - 1.kolo")</f>
        <v>#REF!</v>
      </c>
      <c r="B17" s="3">
        <f>'P-U 128'!B64</f>
        <v>0</v>
      </c>
      <c r="C17" s="3" t="str">
        <f>IF($B17=0,"bye",VLOOKUP($B17,'nejml.žákyně seznam'!$A$2:$D$269,2))</f>
        <v>bye</v>
      </c>
      <c r="D17" s="3" t="str">
        <f>IF($B17=0,"",VLOOKUP($B17,'nejml.žákyně seznam'!$A$2:$E$269,4))</f>
        <v/>
      </c>
      <c r="E17" s="3">
        <f>'P-U 128'!$B$66</f>
        <v>0</v>
      </c>
      <c r="F17" s="3" t="str">
        <f>IF($E17=0,"bye",VLOOKUP($E17,'nejml.žákyně seznam'!$A$2:$D$269,2))</f>
        <v>bye</v>
      </c>
      <c r="G17" s="3" t="str">
        <f>IF($E17=0,"",VLOOKUP($E17,'nejml.žákyně seznam'!$A$2:$E$269,4))</f>
        <v/>
      </c>
      <c r="H17" s="74"/>
      <c r="I17" s="75"/>
      <c r="J17" s="75"/>
      <c r="K17" s="75"/>
      <c r="L17" s="76"/>
      <c r="M17" s="3">
        <f t="shared" si="0"/>
        <v>0</v>
      </c>
      <c r="N17" s="3">
        <f t="shared" si="1"/>
        <v>0</v>
      </c>
      <c r="O17" s="3">
        <f t="shared" si="2"/>
        <v>0</v>
      </c>
      <c r="P17" s="3" t="str">
        <f>IF($O17=0,"",VLOOKUP($O17,'nejml.žákyně seznam'!$A$2:$D$269,2))</f>
        <v/>
      </c>
      <c r="Q17" s="3" t="str">
        <f t="shared" si="3"/>
        <v/>
      </c>
      <c r="R17" s="3" t="str">
        <f t="shared" si="4"/>
        <v/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0">
        <f t="shared" si="8"/>
        <v>0</v>
      </c>
      <c r="X17" s="30">
        <f t="shared" si="9"/>
        <v>0</v>
      </c>
    </row>
    <row r="18" spans="1:24">
      <c r="A18" s="3" t="e">
        <f>CONCATENATE("Útěcha ",#REF!," - 1.kolo")</f>
        <v>#REF!</v>
      </c>
      <c r="B18" s="3">
        <f>'P-U 128'!B70</f>
        <v>0</v>
      </c>
      <c r="C18" s="3" t="str">
        <f>IF($B18=0,"bye",VLOOKUP($B18,'nejml.žákyně seznam'!$A$2:$D$269,2))</f>
        <v>bye</v>
      </c>
      <c r="D18" s="3" t="str">
        <f>IF($B18=0,"",VLOOKUP($B18,'nejml.žákyně seznam'!$A$2:$E$269,4))</f>
        <v/>
      </c>
      <c r="E18" s="3">
        <f>'P-U 128'!$B$72</f>
        <v>0</v>
      </c>
      <c r="F18" s="3" t="str">
        <f>IF($E18=0,"bye",VLOOKUP($E18,'nejml.žákyně seznam'!$A$2:$D$269,2))</f>
        <v>bye</v>
      </c>
      <c r="G18" s="3" t="str">
        <f>IF($E18=0,"",VLOOKUP($E18,'nejml.žákyně seznam'!$A$2:$E$269,4))</f>
        <v/>
      </c>
      <c r="H18" s="74"/>
      <c r="I18" s="75"/>
      <c r="J18" s="75"/>
      <c r="K18" s="75"/>
      <c r="L18" s="76"/>
      <c r="M18" s="3">
        <f t="shared" si="0"/>
        <v>0</v>
      </c>
      <c r="N18" s="3">
        <f t="shared" si="1"/>
        <v>0</v>
      </c>
      <c r="O18" s="3">
        <f t="shared" si="2"/>
        <v>0</v>
      </c>
      <c r="P18" s="3" t="str">
        <f>IF($O18=0,"",VLOOKUP($O18,'nejml.žákyně seznam'!$A$2:$D$269,2))</f>
        <v/>
      </c>
      <c r="Q18" s="3" t="str">
        <f t="shared" si="3"/>
        <v/>
      </c>
      <c r="R18" s="3" t="str">
        <f t="shared" si="4"/>
        <v/>
      </c>
      <c r="T18" s="30">
        <f t="shared" si="5"/>
        <v>0</v>
      </c>
      <c r="U18" s="30">
        <f t="shared" si="6"/>
        <v>0</v>
      </c>
      <c r="V18" s="30">
        <f t="shared" si="7"/>
        <v>0</v>
      </c>
      <c r="W18" s="30">
        <f t="shared" si="8"/>
        <v>0</v>
      </c>
      <c r="X18" s="30">
        <f t="shared" si="9"/>
        <v>0</v>
      </c>
    </row>
    <row r="19" spans="1:24">
      <c r="A19" s="3" t="e">
        <f>CONCATENATE("Útěcha ",#REF!," - 1.kolo")</f>
        <v>#REF!</v>
      </c>
      <c r="B19" s="3">
        <f>'P-U 128'!B74</f>
        <v>0</v>
      </c>
      <c r="C19" s="3" t="str">
        <f>IF($B19=0,"bye",VLOOKUP($B19,'nejml.žákyně seznam'!$A$2:$D$269,2))</f>
        <v>bye</v>
      </c>
      <c r="D19" s="3" t="str">
        <f>IF($B19=0,"",VLOOKUP($B19,'nejml.žákyně seznam'!$A$2:$E$269,4))</f>
        <v/>
      </c>
      <c r="E19" s="3">
        <f>'P-U 128'!$B$76</f>
        <v>0</v>
      </c>
      <c r="F19" s="3" t="str">
        <f>IF($E19=0,"bye",VLOOKUP($E19,'nejml.žákyně seznam'!$A$2:$D$269,2))</f>
        <v>bye</v>
      </c>
      <c r="G19" s="3" t="str">
        <f>IF($E19=0,"",VLOOKUP($E19,'nejml.žákyně seznam'!$A$2:$E$269,4))</f>
        <v/>
      </c>
      <c r="H19" s="74"/>
      <c r="I19" s="75"/>
      <c r="J19" s="75"/>
      <c r="K19" s="75"/>
      <c r="L19" s="76"/>
      <c r="M19" s="3">
        <f t="shared" si="0"/>
        <v>0</v>
      </c>
      <c r="N19" s="3">
        <f t="shared" si="1"/>
        <v>0</v>
      </c>
      <c r="O19" s="3">
        <f t="shared" si="2"/>
        <v>0</v>
      </c>
      <c r="P19" s="3" t="str">
        <f>IF($O19=0,"",VLOOKUP($O19,'nejml.žákyně seznam'!$A$2:$D$269,2))</f>
        <v/>
      </c>
      <c r="Q19" s="3" t="str">
        <f t="shared" si="3"/>
        <v/>
      </c>
      <c r="R19" s="3" t="str">
        <f t="shared" si="4"/>
        <v/>
      </c>
      <c r="T19" s="30">
        <f t="shared" si="5"/>
        <v>0</v>
      </c>
      <c r="U19" s="30">
        <f t="shared" si="6"/>
        <v>0</v>
      </c>
      <c r="V19" s="30">
        <f t="shared" si="7"/>
        <v>0</v>
      </c>
      <c r="W19" s="30">
        <f t="shared" si="8"/>
        <v>0</v>
      </c>
      <c r="X19" s="30">
        <f t="shared" si="9"/>
        <v>0</v>
      </c>
    </row>
    <row r="20" spans="1:24">
      <c r="A20" s="3" t="e">
        <f>CONCATENATE("Útěcha ",#REF!," - 1.kolo")</f>
        <v>#REF!</v>
      </c>
      <c r="B20" s="3">
        <f>'P-U 128'!B78</f>
        <v>0</v>
      </c>
      <c r="C20" s="3" t="str">
        <f>IF($B20=0,"bye",VLOOKUP($B20,'nejml.žákyně seznam'!$A$2:$D$269,2))</f>
        <v>bye</v>
      </c>
      <c r="D20" s="3" t="str">
        <f>IF($B20=0,"",VLOOKUP($B20,'nejml.žákyně seznam'!$A$2:$E$269,4))</f>
        <v/>
      </c>
      <c r="E20" s="3">
        <f>'P-U 128'!$B$80</f>
        <v>0</v>
      </c>
      <c r="F20" s="3" t="str">
        <f>IF($E20=0,"bye",VLOOKUP($E20,'nejml.žákyně seznam'!$A$2:$D$269,2))</f>
        <v>bye</v>
      </c>
      <c r="G20" s="3" t="str">
        <f>IF($E20=0,"",VLOOKUP($E20,'nejml.žákyně seznam'!$A$2:$E$269,4))</f>
        <v/>
      </c>
      <c r="H20" s="74"/>
      <c r="I20" s="75"/>
      <c r="J20" s="75"/>
      <c r="K20" s="75"/>
      <c r="L20" s="76"/>
      <c r="M20" s="3">
        <f t="shared" si="0"/>
        <v>0</v>
      </c>
      <c r="N20" s="3">
        <f t="shared" si="1"/>
        <v>0</v>
      </c>
      <c r="O20" s="3">
        <f t="shared" si="2"/>
        <v>0</v>
      </c>
      <c r="P20" s="3" t="str">
        <f>IF($O20=0,"",VLOOKUP($O20,'nejml.žákyně seznam'!$A$2:$D$269,2))</f>
        <v/>
      </c>
      <c r="Q20" s="3" t="str">
        <f t="shared" si="3"/>
        <v/>
      </c>
      <c r="R20" s="3" t="str">
        <f t="shared" si="4"/>
        <v/>
      </c>
      <c r="T20" s="30">
        <f t="shared" si="5"/>
        <v>0</v>
      </c>
      <c r="U20" s="30">
        <f t="shared" si="6"/>
        <v>0</v>
      </c>
      <c r="V20" s="30">
        <f t="shared" si="7"/>
        <v>0</v>
      </c>
      <c r="W20" s="30">
        <f t="shared" si="8"/>
        <v>0</v>
      </c>
      <c r="X20" s="30">
        <f t="shared" si="9"/>
        <v>0</v>
      </c>
    </row>
    <row r="21" spans="1:24">
      <c r="A21" s="3" t="e">
        <f>CONCATENATE("Útěcha ",#REF!," - 1.kolo")</f>
        <v>#REF!</v>
      </c>
      <c r="B21" s="3">
        <f>'P-U 128'!B82</f>
        <v>0</v>
      </c>
      <c r="C21" s="3" t="str">
        <f>IF($B21=0,"bye",VLOOKUP($B21,'nejml.žákyně seznam'!$A$2:$D$269,2))</f>
        <v>bye</v>
      </c>
      <c r="D21" s="3" t="str">
        <f>IF($B21=0,"",VLOOKUP($B21,'nejml.žákyně seznam'!$A$2:$E$269,4))</f>
        <v/>
      </c>
      <c r="E21" s="3">
        <f>'P-U 128'!$B$84</f>
        <v>0</v>
      </c>
      <c r="F21" s="3" t="str">
        <f>IF($E21=0,"bye",VLOOKUP($E21,'nejml.žákyně seznam'!$A$2:$D$269,2))</f>
        <v>bye</v>
      </c>
      <c r="G21" s="3" t="str">
        <f>IF($E21=0,"",VLOOKUP($E21,'nejml.žákyně seznam'!$A$2:$E$269,4))</f>
        <v/>
      </c>
      <c r="H21" s="74"/>
      <c r="I21" s="75"/>
      <c r="J21" s="75"/>
      <c r="K21" s="75"/>
      <c r="L21" s="76"/>
      <c r="M21" s="3">
        <f t="shared" si="0"/>
        <v>0</v>
      </c>
      <c r="N21" s="3">
        <f t="shared" si="1"/>
        <v>0</v>
      </c>
      <c r="O21" s="3">
        <f t="shared" si="2"/>
        <v>0</v>
      </c>
      <c r="P21" s="3" t="str">
        <f>IF($O21=0,"",VLOOKUP($O21,'nejml.žákyně seznam'!$A$2:$D$269,2))</f>
        <v/>
      </c>
      <c r="Q21" s="3" t="str">
        <f t="shared" si="3"/>
        <v/>
      </c>
      <c r="R21" s="3" t="str">
        <f t="shared" si="4"/>
        <v/>
      </c>
      <c r="T21" s="30">
        <f t="shared" si="5"/>
        <v>0</v>
      </c>
      <c r="U21" s="30">
        <f t="shared" si="6"/>
        <v>0</v>
      </c>
      <c r="V21" s="30">
        <f t="shared" si="7"/>
        <v>0</v>
      </c>
      <c r="W21" s="30">
        <f t="shared" si="8"/>
        <v>0</v>
      </c>
      <c r="X21" s="30">
        <f t="shared" si="9"/>
        <v>0</v>
      </c>
    </row>
    <row r="22" spans="1:24">
      <c r="A22" s="3" t="e">
        <f>CONCATENATE("Útěcha ",#REF!," - 1.kolo")</f>
        <v>#REF!</v>
      </c>
      <c r="B22" s="3">
        <f>'P-U 128'!B86</f>
        <v>0</v>
      </c>
      <c r="C22" s="3" t="str">
        <f>IF($B22=0,"bye",VLOOKUP($B22,'nejml.žákyně seznam'!$A$2:$D$269,2))</f>
        <v>bye</v>
      </c>
      <c r="D22" s="3" t="str">
        <f>IF($B22=0,"",VLOOKUP($B22,'nejml.žákyně seznam'!$A$2:$E$269,4))</f>
        <v/>
      </c>
      <c r="E22" s="3">
        <f>'P-U 128'!$B$88</f>
        <v>0</v>
      </c>
      <c r="F22" s="3" t="str">
        <f>IF($E22=0,"bye",VLOOKUP($E22,'nejml.žákyně seznam'!$A$2:$D$269,2))</f>
        <v>bye</v>
      </c>
      <c r="G22" s="3" t="str">
        <f>IF($E22=0,"",VLOOKUP($E22,'nejml.žákyně seznam'!$A$2:$E$269,4))</f>
        <v/>
      </c>
      <c r="H22" s="74"/>
      <c r="I22" s="75"/>
      <c r="J22" s="75"/>
      <c r="K22" s="75"/>
      <c r="L22" s="76"/>
      <c r="M22" s="3">
        <f t="shared" si="0"/>
        <v>0</v>
      </c>
      <c r="N22" s="3">
        <f t="shared" si="1"/>
        <v>0</v>
      </c>
      <c r="O22" s="3">
        <f t="shared" si="2"/>
        <v>0</v>
      </c>
      <c r="P22" s="3" t="str">
        <f>IF($O22=0,"",VLOOKUP($O22,'nejml.žákyně seznam'!$A$2:$D$269,2))</f>
        <v/>
      </c>
      <c r="Q22" s="3" t="str">
        <f t="shared" si="3"/>
        <v/>
      </c>
      <c r="R22" s="3" t="str">
        <f t="shared" si="4"/>
        <v/>
      </c>
      <c r="T22" s="30">
        <f t="shared" si="5"/>
        <v>0</v>
      </c>
      <c r="U22" s="30">
        <f t="shared" si="6"/>
        <v>0</v>
      </c>
      <c r="V22" s="30">
        <f t="shared" si="7"/>
        <v>0</v>
      </c>
      <c r="W22" s="30">
        <f t="shared" si="8"/>
        <v>0</v>
      </c>
      <c r="X22" s="30">
        <f t="shared" si="9"/>
        <v>0</v>
      </c>
    </row>
    <row r="23" spans="1:24">
      <c r="A23" s="3" t="e">
        <f>CONCATENATE("Útěcha ",#REF!," - 1.kolo")</f>
        <v>#REF!</v>
      </c>
      <c r="B23" s="3">
        <f>'P-U 128'!B90</f>
        <v>0</v>
      </c>
      <c r="C23" s="3" t="str">
        <f>IF($B23=0,"bye",VLOOKUP($B23,'nejml.žákyně seznam'!$A$2:$D$269,2))</f>
        <v>bye</v>
      </c>
      <c r="D23" s="3" t="str">
        <f>IF($B23=0,"",VLOOKUP($B23,'nejml.žákyně seznam'!$A$2:$E$269,4))</f>
        <v/>
      </c>
      <c r="E23" s="3">
        <f>'P-U 128'!$B$92</f>
        <v>0</v>
      </c>
      <c r="F23" s="3" t="str">
        <f>IF($E23=0,"bye",VLOOKUP($E23,'nejml.žákyně seznam'!$A$2:$D$269,2))</f>
        <v>bye</v>
      </c>
      <c r="G23" s="3" t="str">
        <f>IF($E23=0,"",VLOOKUP($E23,'nejml.žákyně seznam'!$A$2:$E$269,4))</f>
        <v/>
      </c>
      <c r="H23" s="74"/>
      <c r="I23" s="75"/>
      <c r="J23" s="75"/>
      <c r="K23" s="75"/>
      <c r="L23" s="76"/>
      <c r="M23" s="3">
        <f t="shared" si="0"/>
        <v>0</v>
      </c>
      <c r="N23" s="3">
        <f t="shared" si="1"/>
        <v>0</v>
      </c>
      <c r="O23" s="3">
        <f t="shared" si="2"/>
        <v>0</v>
      </c>
      <c r="P23" s="3" t="str">
        <f>IF($O23=0,"",VLOOKUP($O23,'nejml.žákyně seznam'!$A$2:$D$269,2))</f>
        <v/>
      </c>
      <c r="Q23" s="3" t="str">
        <f t="shared" si="3"/>
        <v/>
      </c>
      <c r="R23" s="3" t="str">
        <f t="shared" si="4"/>
        <v/>
      </c>
      <c r="T23" s="30">
        <f t="shared" si="5"/>
        <v>0</v>
      </c>
      <c r="U23" s="30">
        <f t="shared" si="6"/>
        <v>0</v>
      </c>
      <c r="V23" s="30">
        <f t="shared" si="7"/>
        <v>0</v>
      </c>
      <c r="W23" s="30">
        <f t="shared" si="8"/>
        <v>0</v>
      </c>
      <c r="X23" s="30">
        <f t="shared" si="9"/>
        <v>0</v>
      </c>
    </row>
    <row r="24" spans="1:24">
      <c r="A24" s="3" t="e">
        <f>CONCATENATE("Útěcha ",#REF!," - 1.kolo")</f>
        <v>#REF!</v>
      </c>
      <c r="B24" s="3">
        <f>'P-U 128'!B94</f>
        <v>0</v>
      </c>
      <c r="C24" s="3" t="str">
        <f>IF($B24=0,"bye",VLOOKUP($B24,'nejml.žákyně seznam'!$A$2:$D$269,2))</f>
        <v>bye</v>
      </c>
      <c r="D24" s="3" t="str">
        <f>IF($B24=0,"",VLOOKUP($B24,'nejml.žákyně seznam'!$A$2:$E$269,4))</f>
        <v/>
      </c>
      <c r="E24" s="3">
        <f>'P-U 128'!$B$96</f>
        <v>0</v>
      </c>
      <c r="F24" s="3" t="str">
        <f>IF($E24=0,"bye",VLOOKUP($E24,'nejml.žákyně seznam'!$A$2:$D$269,2))</f>
        <v>bye</v>
      </c>
      <c r="G24" s="3" t="str">
        <f>IF($E24=0,"",VLOOKUP($E24,'nejml.žákyně seznam'!$A$2:$E$269,4))</f>
        <v/>
      </c>
      <c r="H24" s="74"/>
      <c r="I24" s="75"/>
      <c r="J24" s="75"/>
      <c r="K24" s="75"/>
      <c r="L24" s="76"/>
      <c r="M24" s="3">
        <f t="shared" si="0"/>
        <v>0</v>
      </c>
      <c r="N24" s="3">
        <f t="shared" si="1"/>
        <v>0</v>
      </c>
      <c r="O24" s="3">
        <f t="shared" si="2"/>
        <v>0</v>
      </c>
      <c r="P24" s="3" t="str">
        <f>IF($O24=0,"",VLOOKUP($O24,'nejml.žákyně seznam'!$A$2:$D$269,2))</f>
        <v/>
      </c>
      <c r="Q24" s="3" t="str">
        <f t="shared" si="3"/>
        <v/>
      </c>
      <c r="R24" s="3" t="str">
        <f t="shared" si="4"/>
        <v/>
      </c>
      <c r="T24" s="30">
        <f t="shared" si="5"/>
        <v>0</v>
      </c>
      <c r="U24" s="30">
        <f t="shared" si="6"/>
        <v>0</v>
      </c>
      <c r="V24" s="30">
        <f t="shared" si="7"/>
        <v>0</v>
      </c>
      <c r="W24" s="30">
        <f t="shared" si="8"/>
        <v>0</v>
      </c>
      <c r="X24" s="30">
        <f t="shared" si="9"/>
        <v>0</v>
      </c>
    </row>
    <row r="25" spans="1:24">
      <c r="A25" s="3" t="e">
        <f>CONCATENATE("Útěcha ",#REF!," - 1.kolo")</f>
        <v>#REF!</v>
      </c>
      <c r="B25" s="3">
        <f>'P-U 128'!B98</f>
        <v>0</v>
      </c>
      <c r="C25" s="3" t="str">
        <f>IF($B25=0,"bye",VLOOKUP($B25,'nejml.žákyně seznam'!$A$2:$D$269,2))</f>
        <v>bye</v>
      </c>
      <c r="D25" s="3" t="str">
        <f>IF($B25=0,"",VLOOKUP($B25,'nejml.žákyně seznam'!$A$2:$E$269,4))</f>
        <v/>
      </c>
      <c r="E25" s="3">
        <f>'P-U 128'!$B$100</f>
        <v>0</v>
      </c>
      <c r="F25" s="3" t="str">
        <f>IF($E25=0,"bye",VLOOKUP($E25,'nejml.žákyně seznam'!$A$2:$D$269,2))</f>
        <v>bye</v>
      </c>
      <c r="G25" s="3" t="str">
        <f>IF($E25=0,"",VLOOKUP($E25,'nejml.žákyně seznam'!$A$2:$E$269,4))</f>
        <v/>
      </c>
      <c r="H25" s="74"/>
      <c r="I25" s="75"/>
      <c r="J25" s="75"/>
      <c r="K25" s="75"/>
      <c r="L25" s="76"/>
      <c r="M25" s="3">
        <f t="shared" si="0"/>
        <v>0</v>
      </c>
      <c r="N25" s="3">
        <f t="shared" si="1"/>
        <v>0</v>
      </c>
      <c r="O25" s="3">
        <f t="shared" si="2"/>
        <v>0</v>
      </c>
      <c r="P25" s="3" t="str">
        <f>IF($O25=0,"",VLOOKUP($O25,'nejml.žákyně seznam'!$A$2:$D$269,2))</f>
        <v/>
      </c>
      <c r="Q25" s="3" t="str">
        <f t="shared" si="3"/>
        <v/>
      </c>
      <c r="R25" s="3" t="str">
        <f t="shared" si="4"/>
        <v/>
      </c>
      <c r="T25" s="30">
        <f t="shared" si="5"/>
        <v>0</v>
      </c>
      <c r="U25" s="30">
        <f t="shared" si="6"/>
        <v>0</v>
      </c>
      <c r="V25" s="30">
        <f t="shared" si="7"/>
        <v>0</v>
      </c>
      <c r="W25" s="30">
        <f t="shared" si="8"/>
        <v>0</v>
      </c>
      <c r="X25" s="30">
        <f t="shared" si="9"/>
        <v>0</v>
      </c>
    </row>
    <row r="26" spans="1:24">
      <c r="A26" s="3" t="e">
        <f>CONCATENATE("Útěcha ",#REF!," - 1.kolo")</f>
        <v>#REF!</v>
      </c>
      <c r="B26" s="3">
        <f>'P-U 128'!B102</f>
        <v>0</v>
      </c>
      <c r="C26" s="3" t="str">
        <f>IF($B26=0,"bye",VLOOKUP($B26,'nejml.žákyně seznam'!$A$2:$D$269,2))</f>
        <v>bye</v>
      </c>
      <c r="D26" s="3" t="str">
        <f>IF($B26=0,"",VLOOKUP($B26,'nejml.žákyně seznam'!$A$2:$E$269,4))</f>
        <v/>
      </c>
      <c r="E26" s="3">
        <f>'P-U 128'!$B$104</f>
        <v>0</v>
      </c>
      <c r="F26" s="3" t="str">
        <f>IF($E26=0,"bye",VLOOKUP($E26,'nejml.žákyně seznam'!$A$2:$D$269,2))</f>
        <v>bye</v>
      </c>
      <c r="G26" s="3" t="str">
        <f>IF($E26=0,"",VLOOKUP($E26,'nejml.žákyně seznam'!$A$2:$E$269,4))</f>
        <v/>
      </c>
      <c r="H26" s="74"/>
      <c r="I26" s="75"/>
      <c r="J26" s="75"/>
      <c r="K26" s="75"/>
      <c r="L26" s="76"/>
      <c r="M26" s="3">
        <f t="shared" si="0"/>
        <v>0</v>
      </c>
      <c r="N26" s="3">
        <f t="shared" si="1"/>
        <v>0</v>
      </c>
      <c r="O26" s="3">
        <f t="shared" si="2"/>
        <v>0</v>
      </c>
      <c r="P26" s="3" t="str">
        <f>IF($O26=0,"",VLOOKUP($O26,'nejml.žákyně seznam'!$A$2:$D$269,2))</f>
        <v/>
      </c>
      <c r="Q26" s="3" t="str">
        <f t="shared" si="3"/>
        <v/>
      </c>
      <c r="R26" s="3" t="str">
        <f t="shared" si="4"/>
        <v/>
      </c>
      <c r="T26" s="30">
        <f t="shared" si="5"/>
        <v>0</v>
      </c>
      <c r="U26" s="30">
        <f t="shared" si="6"/>
        <v>0</v>
      </c>
      <c r="V26" s="30">
        <f t="shared" si="7"/>
        <v>0</v>
      </c>
      <c r="W26" s="30">
        <f t="shared" si="8"/>
        <v>0</v>
      </c>
      <c r="X26" s="30">
        <f t="shared" si="9"/>
        <v>0</v>
      </c>
    </row>
    <row r="27" spans="1:24">
      <c r="A27" s="3" t="e">
        <f>CONCATENATE("Útěcha ",#REF!," - 1.kolo")</f>
        <v>#REF!</v>
      </c>
      <c r="B27" s="3">
        <f>'P-U 128'!B106</f>
        <v>0</v>
      </c>
      <c r="C27" s="3" t="str">
        <f>IF($B27=0,"bye",VLOOKUP($B27,'nejml.žákyně seznam'!$A$2:$D$269,2))</f>
        <v>bye</v>
      </c>
      <c r="D27" s="3" t="str">
        <f>IF($B27=0,"",VLOOKUP($B27,'nejml.žákyně seznam'!$A$2:$E$269,4))</f>
        <v/>
      </c>
      <c r="E27" s="3">
        <f>'P-U 128'!$B$108</f>
        <v>0</v>
      </c>
      <c r="F27" s="3" t="str">
        <f>IF($E27=0,"bye",VLOOKUP($E27,'nejml.žákyně seznam'!$A$2:$D$269,2))</f>
        <v>bye</v>
      </c>
      <c r="G27" s="3" t="str">
        <f>IF($E27=0,"",VLOOKUP($E27,'nejml.žákyně seznam'!$A$2:$E$269,4))</f>
        <v/>
      </c>
      <c r="H27" s="74"/>
      <c r="I27" s="75"/>
      <c r="J27" s="75"/>
      <c r="K27" s="75"/>
      <c r="L27" s="76"/>
      <c r="M27" s="3">
        <f t="shared" si="0"/>
        <v>0</v>
      </c>
      <c r="N27" s="3">
        <f t="shared" si="1"/>
        <v>0</v>
      </c>
      <c r="O27" s="3">
        <f t="shared" si="2"/>
        <v>0</v>
      </c>
      <c r="P27" s="3" t="str">
        <f>IF($O27=0,"",VLOOKUP($O27,'nejml.žákyně seznam'!$A$2:$D$269,2))</f>
        <v/>
      </c>
      <c r="Q27" s="3" t="str">
        <f t="shared" si="3"/>
        <v/>
      </c>
      <c r="R27" s="3" t="str">
        <f t="shared" si="4"/>
        <v/>
      </c>
      <c r="T27" s="30">
        <f t="shared" si="5"/>
        <v>0</v>
      </c>
      <c r="U27" s="30">
        <f t="shared" si="6"/>
        <v>0</v>
      </c>
      <c r="V27" s="30">
        <f t="shared" si="7"/>
        <v>0</v>
      </c>
      <c r="W27" s="30">
        <f t="shared" si="8"/>
        <v>0</v>
      </c>
      <c r="X27" s="30">
        <f t="shared" si="9"/>
        <v>0</v>
      </c>
    </row>
    <row r="28" spans="1:24">
      <c r="A28" s="3" t="e">
        <f>CONCATENATE("Útěcha ",#REF!," - 1.kolo")</f>
        <v>#REF!</v>
      </c>
      <c r="B28" s="3">
        <f>'P-U 128'!B110</f>
        <v>0</v>
      </c>
      <c r="C28" s="3" t="str">
        <f>IF($B28=0,"bye",VLOOKUP($B28,'nejml.žákyně seznam'!$A$2:$D$269,2))</f>
        <v>bye</v>
      </c>
      <c r="D28" s="3" t="str">
        <f>IF($B28=0,"",VLOOKUP($B28,'nejml.žákyně seznam'!$A$2:$E$269,4))</f>
        <v/>
      </c>
      <c r="E28" s="3">
        <f>'P-U 128'!$B$112</f>
        <v>0</v>
      </c>
      <c r="F28" s="3" t="str">
        <f>IF($E28=0,"bye",VLOOKUP($E28,'nejml.žákyně seznam'!$A$2:$D$269,2))</f>
        <v>bye</v>
      </c>
      <c r="G28" s="3" t="str">
        <f>IF($E28=0,"",VLOOKUP($E28,'nejml.žákyně seznam'!$A$2:$E$269,4))</f>
        <v/>
      </c>
      <c r="H28" s="74"/>
      <c r="I28" s="75"/>
      <c r="J28" s="75"/>
      <c r="K28" s="75"/>
      <c r="L28" s="76"/>
      <c r="M28" s="3">
        <f t="shared" si="0"/>
        <v>0</v>
      </c>
      <c r="N28" s="3">
        <f t="shared" si="1"/>
        <v>0</v>
      </c>
      <c r="O28" s="3">
        <f t="shared" si="2"/>
        <v>0</v>
      </c>
      <c r="P28" s="3" t="str">
        <f>IF($O28=0,"",VLOOKUP($O28,'nejml.žákyně seznam'!$A$2:$D$269,2))</f>
        <v/>
      </c>
      <c r="Q28" s="3" t="str">
        <f t="shared" si="3"/>
        <v/>
      </c>
      <c r="R28" s="3" t="str">
        <f t="shared" si="4"/>
        <v/>
      </c>
      <c r="T28" s="30">
        <f t="shared" si="5"/>
        <v>0</v>
      </c>
      <c r="U28" s="30">
        <f t="shared" si="6"/>
        <v>0</v>
      </c>
      <c r="V28" s="30">
        <f t="shared" si="7"/>
        <v>0</v>
      </c>
      <c r="W28" s="30">
        <f t="shared" si="8"/>
        <v>0</v>
      </c>
      <c r="X28" s="30">
        <f t="shared" si="9"/>
        <v>0</v>
      </c>
    </row>
    <row r="29" spans="1:24">
      <c r="A29" s="3" t="e">
        <f>CONCATENATE("Útěcha ",#REF!," - 1.kolo")</f>
        <v>#REF!</v>
      </c>
      <c r="B29" s="3">
        <f>'P-U 128'!B114</f>
        <v>0</v>
      </c>
      <c r="C29" s="3" t="str">
        <f>IF($B29=0,"bye",VLOOKUP($B29,'nejml.žákyně seznam'!$A$2:$D$269,2))</f>
        <v>bye</v>
      </c>
      <c r="D29" s="3" t="str">
        <f>IF($B29=0,"",VLOOKUP($B29,'nejml.žákyně seznam'!$A$2:$E$269,4))</f>
        <v/>
      </c>
      <c r="E29" s="3">
        <f>'P-U 128'!$B$116</f>
        <v>0</v>
      </c>
      <c r="F29" s="3" t="str">
        <f>IF($E29=0,"bye",VLOOKUP($E29,'nejml.žákyně seznam'!$A$2:$D$269,2))</f>
        <v>bye</v>
      </c>
      <c r="G29" s="3" t="str">
        <f>IF($E29=0,"",VLOOKUP($E29,'nejml.žákyně seznam'!$A$2:$E$269,4))</f>
        <v/>
      </c>
      <c r="H29" s="74"/>
      <c r="I29" s="75"/>
      <c r="J29" s="75"/>
      <c r="K29" s="75"/>
      <c r="L29" s="76"/>
      <c r="M29" s="3">
        <f t="shared" si="0"/>
        <v>0</v>
      </c>
      <c r="N29" s="3">
        <f t="shared" si="1"/>
        <v>0</v>
      </c>
      <c r="O29" s="3">
        <f t="shared" si="2"/>
        <v>0</v>
      </c>
      <c r="P29" s="3" t="str">
        <f>IF($O29=0,"",VLOOKUP($O29,'nejml.žákyně seznam'!$A$2:$D$269,2))</f>
        <v/>
      </c>
      <c r="Q29" s="3" t="str">
        <f t="shared" si="3"/>
        <v/>
      </c>
      <c r="R29" s="3" t="str">
        <f t="shared" si="4"/>
        <v/>
      </c>
      <c r="T29" s="30">
        <f t="shared" si="5"/>
        <v>0</v>
      </c>
      <c r="U29" s="30">
        <f t="shared" si="6"/>
        <v>0</v>
      </c>
      <c r="V29" s="30">
        <f t="shared" si="7"/>
        <v>0</v>
      </c>
      <c r="W29" s="30">
        <f t="shared" si="8"/>
        <v>0</v>
      </c>
      <c r="X29" s="30">
        <f t="shared" si="9"/>
        <v>0</v>
      </c>
    </row>
    <row r="30" spans="1:24">
      <c r="A30" s="3" t="e">
        <f>CONCATENATE("Útěcha ",#REF!," - 1.kolo")</f>
        <v>#REF!</v>
      </c>
      <c r="B30" s="3">
        <f>'P-U 128'!B118</f>
        <v>0</v>
      </c>
      <c r="C30" s="3" t="str">
        <f>IF($B30=0,"bye",VLOOKUP($B30,'nejml.žákyně seznam'!$A$2:$D$269,2))</f>
        <v>bye</v>
      </c>
      <c r="D30" s="3" t="str">
        <f>IF($B30=0,"",VLOOKUP($B30,'nejml.žákyně seznam'!$A$2:$E$269,4))</f>
        <v/>
      </c>
      <c r="E30" s="3">
        <f>'P-U 128'!$B$120</f>
        <v>0</v>
      </c>
      <c r="F30" s="3" t="str">
        <f>IF($E30=0,"bye",VLOOKUP($E30,'nejml.žákyně seznam'!$A$2:$D$269,2))</f>
        <v>bye</v>
      </c>
      <c r="G30" s="3" t="str">
        <f>IF($E30=0,"",VLOOKUP($E30,'nejml.žákyně seznam'!$A$2:$E$269,4))</f>
        <v/>
      </c>
      <c r="H30" s="74"/>
      <c r="I30" s="75"/>
      <c r="J30" s="75"/>
      <c r="K30" s="75"/>
      <c r="L30" s="76"/>
      <c r="M30" s="3">
        <f t="shared" si="0"/>
        <v>0</v>
      </c>
      <c r="N30" s="3">
        <f t="shared" si="1"/>
        <v>0</v>
      </c>
      <c r="O30" s="3">
        <f t="shared" si="2"/>
        <v>0</v>
      </c>
      <c r="P30" s="3" t="str">
        <f>IF($O30=0,"",VLOOKUP($O30,'nejml.žákyně seznam'!$A$2:$D$269,2))</f>
        <v/>
      </c>
      <c r="Q30" s="3" t="str">
        <f t="shared" si="3"/>
        <v/>
      </c>
      <c r="R30" s="3" t="str">
        <f t="shared" si="4"/>
        <v/>
      </c>
      <c r="T30" s="30">
        <f t="shared" si="5"/>
        <v>0</v>
      </c>
      <c r="U30" s="30">
        <f t="shared" si="6"/>
        <v>0</v>
      </c>
      <c r="V30" s="30">
        <f t="shared" si="7"/>
        <v>0</v>
      </c>
      <c r="W30" s="30">
        <f t="shared" si="8"/>
        <v>0</v>
      </c>
      <c r="X30" s="30">
        <f t="shared" si="9"/>
        <v>0</v>
      </c>
    </row>
    <row r="31" spans="1:24">
      <c r="A31" s="3" t="e">
        <f>CONCATENATE("Útěcha ",#REF!," - 1.kolo")</f>
        <v>#REF!</v>
      </c>
      <c r="B31" s="3">
        <f>'P-U 128'!B122</f>
        <v>0</v>
      </c>
      <c r="C31" s="3" t="str">
        <f>IF($B31=0,"bye",VLOOKUP($B31,'nejml.žákyně seznam'!$A$2:$D$269,2))</f>
        <v>bye</v>
      </c>
      <c r="D31" s="3" t="str">
        <f>IF($B31=0,"",VLOOKUP($B31,'nejml.žákyně seznam'!$A$2:$E$269,4))</f>
        <v/>
      </c>
      <c r="E31" s="3">
        <f>'P-U 128'!$B$124</f>
        <v>0</v>
      </c>
      <c r="F31" s="3" t="str">
        <f>IF($E31=0,"bye",VLOOKUP($E31,'nejml.žákyně seznam'!$A$2:$D$269,2))</f>
        <v>bye</v>
      </c>
      <c r="G31" s="3" t="str">
        <f>IF($E31=0,"",VLOOKUP($E31,'nejml.žákyně seznam'!$A$2:$E$269,4))</f>
        <v/>
      </c>
      <c r="H31" s="74"/>
      <c r="I31" s="75"/>
      <c r="J31" s="75"/>
      <c r="K31" s="75"/>
      <c r="L31" s="76"/>
      <c r="M31" s="3">
        <f t="shared" si="0"/>
        <v>0</v>
      </c>
      <c r="N31" s="3">
        <f t="shared" si="1"/>
        <v>0</v>
      </c>
      <c r="O31" s="3">
        <f t="shared" si="2"/>
        <v>0</v>
      </c>
      <c r="P31" s="3" t="str">
        <f>IF($O31=0,"",VLOOKUP($O31,'nejml.žákyně seznam'!$A$2:$D$269,2))</f>
        <v/>
      </c>
      <c r="Q31" s="3" t="str">
        <f t="shared" si="3"/>
        <v/>
      </c>
      <c r="R31" s="3" t="str">
        <f t="shared" si="4"/>
        <v/>
      </c>
      <c r="T31" s="30">
        <f t="shared" si="5"/>
        <v>0</v>
      </c>
      <c r="U31" s="30">
        <f t="shared" si="6"/>
        <v>0</v>
      </c>
      <c r="V31" s="30">
        <f t="shared" si="7"/>
        <v>0</v>
      </c>
      <c r="W31" s="30">
        <f t="shared" si="8"/>
        <v>0</v>
      </c>
      <c r="X31" s="30">
        <f t="shared" si="9"/>
        <v>0</v>
      </c>
    </row>
    <row r="32" spans="1:24">
      <c r="A32" s="3" t="e">
        <f>CONCATENATE("Útěcha ",#REF!," - 1.kolo")</f>
        <v>#REF!</v>
      </c>
      <c r="B32" s="3">
        <f>'P-U 128'!B126</f>
        <v>0</v>
      </c>
      <c r="C32" s="3" t="str">
        <f>IF($B32=0,"bye",VLOOKUP($B32,'nejml.žákyně seznam'!$A$2:$D$269,2))</f>
        <v>bye</v>
      </c>
      <c r="D32" s="3" t="str">
        <f>IF($B32=0,"",VLOOKUP($B32,'nejml.žákyně seznam'!$A$2:$E$269,4))</f>
        <v/>
      </c>
      <c r="E32" s="3">
        <f>'P-U 128'!$B$128</f>
        <v>0</v>
      </c>
      <c r="F32" s="3" t="str">
        <f>IF($E32=0,"bye",VLOOKUP($E32,'nejml.žákyně seznam'!$A$2:$D$269,2))</f>
        <v>bye</v>
      </c>
      <c r="G32" s="3" t="str">
        <f>IF($E32=0,"",VLOOKUP($E32,'nejml.žákyně seznam'!$A$2:$E$269,4))</f>
        <v/>
      </c>
      <c r="H32" s="74"/>
      <c r="I32" s="75"/>
      <c r="J32" s="75"/>
      <c r="K32" s="75"/>
      <c r="L32" s="76"/>
      <c r="M32" s="3">
        <f t="shared" si="0"/>
        <v>0</v>
      </c>
      <c r="N32" s="3">
        <f t="shared" si="1"/>
        <v>0</v>
      </c>
      <c r="O32" s="3">
        <f t="shared" si="2"/>
        <v>0</v>
      </c>
      <c r="P32" s="3" t="str">
        <f>IF($O32=0,"",VLOOKUP($O32,'nejml.žákyně seznam'!$A$2:$D$269,2))</f>
        <v/>
      </c>
      <c r="Q32" s="3" t="str">
        <f t="shared" si="3"/>
        <v/>
      </c>
      <c r="R32" s="3" t="str">
        <f t="shared" si="4"/>
        <v/>
      </c>
      <c r="T32" s="30">
        <f t="shared" si="5"/>
        <v>0</v>
      </c>
      <c r="U32" s="30">
        <f t="shared" si="6"/>
        <v>0</v>
      </c>
      <c r="V32" s="30">
        <f t="shared" si="7"/>
        <v>0</v>
      </c>
      <c r="W32" s="30">
        <f t="shared" si="8"/>
        <v>0</v>
      </c>
      <c r="X32" s="30">
        <f t="shared" si="9"/>
        <v>0</v>
      </c>
    </row>
    <row r="33" spans="1:24">
      <c r="A33" s="3" t="e">
        <f>CONCATENATE("Útěcha ",#REF!," - 1.kolo")</f>
        <v>#REF!</v>
      </c>
      <c r="B33" s="3">
        <f>'P-U 128'!B130</f>
        <v>0</v>
      </c>
      <c r="C33" s="3" t="str">
        <f>IF($B33=0,"bye",VLOOKUP($B33,'nejml.žákyně seznam'!$A$2:$D$269,2))</f>
        <v>bye</v>
      </c>
      <c r="D33" s="3" t="str">
        <f>IF($B33=0,"",VLOOKUP($B33,'nejml.žákyně seznam'!$A$2:$E$269,4))</f>
        <v/>
      </c>
      <c r="E33" s="3">
        <f>'P-U 128'!$B$132</f>
        <v>0</v>
      </c>
      <c r="F33" s="3" t="str">
        <f>IF($E33=0,"bye",VLOOKUP($E33,'nejml.žákyně seznam'!$A$2:$D$269,2))</f>
        <v>bye</v>
      </c>
      <c r="G33" s="3" t="str">
        <f>IF($E33=0,"",VLOOKUP($E33,'nejml.žákyně seznam'!$A$2:$E$269,4))</f>
        <v/>
      </c>
      <c r="H33" s="74"/>
      <c r="I33" s="75"/>
      <c r="J33" s="75"/>
      <c r="K33" s="75"/>
      <c r="L33" s="76"/>
      <c r="M33" s="3">
        <f t="shared" si="0"/>
        <v>0</v>
      </c>
      <c r="N33" s="3">
        <f t="shared" si="1"/>
        <v>0</v>
      </c>
      <c r="O33" s="3">
        <f t="shared" si="2"/>
        <v>0</v>
      </c>
      <c r="P33" s="3" t="str">
        <f>IF($O33=0,"",VLOOKUP($O33,'nejml.žákyně seznam'!$A$2:$D$269,2))</f>
        <v/>
      </c>
      <c r="Q33" s="3" t="str">
        <f t="shared" si="3"/>
        <v/>
      </c>
      <c r="R33" s="3" t="str">
        <f t="shared" si="4"/>
        <v/>
      </c>
      <c r="T33" s="30">
        <f t="shared" si="5"/>
        <v>0</v>
      </c>
      <c r="U33" s="30">
        <f t="shared" si="6"/>
        <v>0</v>
      </c>
      <c r="V33" s="30">
        <f t="shared" si="7"/>
        <v>0</v>
      </c>
      <c r="W33" s="30">
        <f t="shared" si="8"/>
        <v>0</v>
      </c>
      <c r="X33" s="30">
        <f t="shared" si="9"/>
        <v>0</v>
      </c>
    </row>
    <row r="34" spans="1:24">
      <c r="A34" s="3" t="e">
        <f>CONCATENATE("Útěcha ",#REF!," - 1.kolo")</f>
        <v>#REF!</v>
      </c>
      <c r="B34" s="3">
        <f>'P-U 128'!B136</f>
        <v>0</v>
      </c>
      <c r="C34" s="3" t="str">
        <f>IF($B34=0,"bye",VLOOKUP($B34,'nejml.žákyně seznam'!$A$2:$D$269,2))</f>
        <v>bye</v>
      </c>
      <c r="D34" s="3" t="str">
        <f>IF($B34=0,"",VLOOKUP($B34,'nejml.žákyně seznam'!$A$2:$E$269,4))</f>
        <v/>
      </c>
      <c r="E34" s="3">
        <f>'P-U 128'!$B$138</f>
        <v>0</v>
      </c>
      <c r="F34" s="3" t="str">
        <f>IF($E34=0,"bye",VLOOKUP($E34,'nejml.žákyně seznam'!$A$2:$D$269,2))</f>
        <v>bye</v>
      </c>
      <c r="G34" s="3" t="str">
        <f>IF($E34=0,"",VLOOKUP($E34,'nejml.žákyně seznam'!$A$2:$E$269,4))</f>
        <v/>
      </c>
      <c r="H34" s="74"/>
      <c r="I34" s="75"/>
      <c r="J34" s="75"/>
      <c r="K34" s="75"/>
      <c r="L34" s="76"/>
      <c r="M34" s="3">
        <f t="shared" ref="M34:M65" si="10">COUNTIF(T34:X34,"&gt;0")</f>
        <v>0</v>
      </c>
      <c r="N34" s="3">
        <f t="shared" ref="N34:N65" si="11">COUNTIF(T34:X34,"&lt;0")</f>
        <v>0</v>
      </c>
      <c r="O34" s="3">
        <f t="shared" ref="O34:O65" si="12">IF(M34=N34,0,IF(M34&gt;N34,B34,E34))</f>
        <v>0</v>
      </c>
      <c r="P34" s="3" t="str">
        <f>IF($O34=0,"",VLOOKUP($O34,'nejml.žákyně seznam'!$A$2:$D$269,2))</f>
        <v/>
      </c>
      <c r="Q34" s="3" t="str">
        <f t="shared" ref="Q34:Q65" si="13">IF(M34=N34,"",IF(M34&gt;N34,CONCATENATE(M34,":",N34," (",H34,",",I34,",",J34,IF(SUM(M34:N34)&gt;3,",",""),K34,IF(SUM(M34:N34)&gt;4,",",""),L34,")"),CONCATENATE(N34,":",M34," (",IF(H34="0","-0",-H34),",",IF(I34="0","-0",-I34),",",IF(J34="0","-0",-J34),IF(SUM(M34:N34)&gt;3,CONCATENATE(",",IF(K34="0","-0",-K34)),""),IF(SUM(M34:N34)&gt;4,CONCATENATE(",",IF(L34="0","-0",-L34)),""),")")))</f>
        <v/>
      </c>
      <c r="R34" s="3" t="str">
        <f t="shared" si="4"/>
        <v/>
      </c>
      <c r="T34" s="30">
        <f t="shared" ref="T34:T65" si="14">IF(H34="",0,IF(MID(H34,1,1)="-",-1,1))</f>
        <v>0</v>
      </c>
      <c r="U34" s="30">
        <f t="shared" ref="U34:U65" si="15">IF(I34="",0,IF(MID(I34,1,1)="-",-1,1))</f>
        <v>0</v>
      </c>
      <c r="V34" s="30">
        <f t="shared" ref="V34:V65" si="16">IF(J34="",0,IF(MID(J34,1,1)="-",-1,1))</f>
        <v>0</v>
      </c>
      <c r="W34" s="30">
        <f t="shared" ref="W34:W65" si="17">IF(K34="",0,IF(MID(K34,1,1)="-",-1,1))</f>
        <v>0</v>
      </c>
      <c r="X34" s="30">
        <f t="shared" ref="X34:X65" si="18">IF(L34="",0,IF(MID(L34,1,1)="-",-1,1))</f>
        <v>0</v>
      </c>
    </row>
    <row r="35" spans="1:24">
      <c r="A35" s="3" t="e">
        <f>CONCATENATE("Útěcha ",#REF!," - 1.kolo")</f>
        <v>#REF!</v>
      </c>
      <c r="B35" s="3">
        <f>'P-U 128'!B140</f>
        <v>0</v>
      </c>
      <c r="C35" s="3" t="str">
        <f>IF($B35=0,"bye",VLOOKUP($B35,'nejml.žákyně seznam'!$A$2:$D$269,2))</f>
        <v>bye</v>
      </c>
      <c r="D35" s="3" t="str">
        <f>IF($B35=0,"",VLOOKUP($B35,'nejml.žákyně seznam'!$A$2:$E$269,4))</f>
        <v/>
      </c>
      <c r="E35" s="3">
        <f>'P-U 128'!$B$142</f>
        <v>0</v>
      </c>
      <c r="F35" s="3" t="str">
        <f>IF($E35=0,"bye",VLOOKUP($E35,'nejml.žákyně seznam'!$A$2:$D$269,2))</f>
        <v>bye</v>
      </c>
      <c r="G35" s="3" t="str">
        <f>IF($E35=0,"",VLOOKUP($E35,'nejml.žákyně seznam'!$A$2:$E$269,4))</f>
        <v/>
      </c>
      <c r="H35" s="74"/>
      <c r="I35" s="75"/>
      <c r="J35" s="75"/>
      <c r="K35" s="75"/>
      <c r="L35" s="76"/>
      <c r="M35" s="3">
        <f t="shared" si="10"/>
        <v>0</v>
      </c>
      <c r="N35" s="3">
        <f t="shared" si="11"/>
        <v>0</v>
      </c>
      <c r="O35" s="3">
        <f t="shared" si="12"/>
        <v>0</v>
      </c>
      <c r="P35" s="3" t="str">
        <f>IF($O35=0,"",VLOOKUP($O35,'nejml.žákyně seznam'!$A$2:$D$269,2))</f>
        <v/>
      </c>
      <c r="Q35" s="3" t="str">
        <f t="shared" si="13"/>
        <v/>
      </c>
      <c r="R35" s="3" t="str">
        <f t="shared" si="4"/>
        <v/>
      </c>
      <c r="T35" s="30">
        <f t="shared" si="14"/>
        <v>0</v>
      </c>
      <c r="U35" s="30">
        <f t="shared" si="15"/>
        <v>0</v>
      </c>
      <c r="V35" s="30">
        <f t="shared" si="16"/>
        <v>0</v>
      </c>
      <c r="W35" s="30">
        <f t="shared" si="17"/>
        <v>0</v>
      </c>
      <c r="X35" s="30">
        <f t="shared" si="18"/>
        <v>0</v>
      </c>
    </row>
    <row r="36" spans="1:24">
      <c r="A36" s="3" t="e">
        <f>CONCATENATE("Útěcha ",#REF!," - 1.kolo")</f>
        <v>#REF!</v>
      </c>
      <c r="B36" s="3">
        <f>'P-U 128'!B144</f>
        <v>0</v>
      </c>
      <c r="C36" s="3" t="str">
        <f>IF($B36=0,"bye",VLOOKUP($B36,'nejml.žákyně seznam'!$A$2:$D$269,2))</f>
        <v>bye</v>
      </c>
      <c r="D36" s="3" t="str">
        <f>IF($B36=0,"",VLOOKUP($B36,'nejml.žákyně seznam'!$A$2:$E$269,4))</f>
        <v/>
      </c>
      <c r="E36" s="3">
        <f>'P-U 128'!$B$146</f>
        <v>0</v>
      </c>
      <c r="F36" s="3" t="str">
        <f>IF($E36=0,"bye",VLOOKUP($E36,'nejml.žákyně seznam'!$A$2:$D$269,2))</f>
        <v>bye</v>
      </c>
      <c r="G36" s="3" t="str">
        <f>IF($E36=0,"",VLOOKUP($E36,'nejml.žákyně seznam'!$A$2:$E$269,4))</f>
        <v/>
      </c>
      <c r="H36" s="74"/>
      <c r="I36" s="75"/>
      <c r="J36" s="75"/>
      <c r="K36" s="75"/>
      <c r="L36" s="76"/>
      <c r="M36" s="3">
        <f t="shared" si="10"/>
        <v>0</v>
      </c>
      <c r="N36" s="3">
        <f t="shared" si="11"/>
        <v>0</v>
      </c>
      <c r="O36" s="3">
        <f t="shared" si="12"/>
        <v>0</v>
      </c>
      <c r="P36" s="3" t="str">
        <f>IF($O36=0,"",VLOOKUP($O36,'nejml.žákyně seznam'!$A$2:$D$269,2))</f>
        <v/>
      </c>
      <c r="Q36" s="3" t="str">
        <f t="shared" si="13"/>
        <v/>
      </c>
      <c r="R36" s="3" t="str">
        <f t="shared" si="4"/>
        <v/>
      </c>
      <c r="T36" s="30">
        <f t="shared" si="14"/>
        <v>0</v>
      </c>
      <c r="U36" s="30">
        <f t="shared" si="15"/>
        <v>0</v>
      </c>
      <c r="V36" s="30">
        <f t="shared" si="16"/>
        <v>0</v>
      </c>
      <c r="W36" s="30">
        <f t="shared" si="17"/>
        <v>0</v>
      </c>
      <c r="X36" s="30">
        <f t="shared" si="18"/>
        <v>0</v>
      </c>
    </row>
    <row r="37" spans="1:24">
      <c r="A37" s="3" t="e">
        <f>CONCATENATE("Útěcha ",#REF!," - 1.kolo")</f>
        <v>#REF!</v>
      </c>
      <c r="B37" s="3">
        <f>'P-U 128'!B148</f>
        <v>0</v>
      </c>
      <c r="C37" s="3" t="str">
        <f>IF($B37=0,"bye",VLOOKUP($B37,'nejml.žákyně seznam'!$A$2:$D$269,2))</f>
        <v>bye</v>
      </c>
      <c r="D37" s="3" t="str">
        <f>IF($B37=0,"",VLOOKUP($B37,'nejml.žákyně seznam'!$A$2:$E$269,4))</f>
        <v/>
      </c>
      <c r="E37" s="3">
        <f>'P-U 128'!$B$150</f>
        <v>0</v>
      </c>
      <c r="F37" s="3" t="str">
        <f>IF($E37=0,"bye",VLOOKUP($E37,'nejml.žákyně seznam'!$A$2:$D$269,2))</f>
        <v>bye</v>
      </c>
      <c r="G37" s="3" t="str">
        <f>IF($E37=0,"",VLOOKUP($E37,'nejml.žákyně seznam'!$A$2:$E$269,4))</f>
        <v/>
      </c>
      <c r="H37" s="74"/>
      <c r="I37" s="75"/>
      <c r="J37" s="75"/>
      <c r="K37" s="75"/>
      <c r="L37" s="76"/>
      <c r="M37" s="3">
        <f t="shared" si="10"/>
        <v>0</v>
      </c>
      <c r="N37" s="3">
        <f t="shared" si="11"/>
        <v>0</v>
      </c>
      <c r="O37" s="3">
        <f t="shared" si="12"/>
        <v>0</v>
      </c>
      <c r="P37" s="3" t="str">
        <f>IF($O37=0,"",VLOOKUP($O37,'nejml.žákyně seznam'!$A$2:$D$269,2))</f>
        <v/>
      </c>
      <c r="Q37" s="3" t="str">
        <f t="shared" si="13"/>
        <v/>
      </c>
      <c r="R37" s="3" t="str">
        <f t="shared" si="4"/>
        <v/>
      </c>
      <c r="T37" s="30">
        <f t="shared" si="14"/>
        <v>0</v>
      </c>
      <c r="U37" s="30">
        <f t="shared" si="15"/>
        <v>0</v>
      </c>
      <c r="V37" s="30">
        <f t="shared" si="16"/>
        <v>0</v>
      </c>
      <c r="W37" s="30">
        <f t="shared" si="17"/>
        <v>0</v>
      </c>
      <c r="X37" s="30">
        <f t="shared" si="18"/>
        <v>0</v>
      </c>
    </row>
    <row r="38" spans="1:24">
      <c r="A38" s="3" t="e">
        <f>CONCATENATE("Útěcha ",#REF!," - 1.kolo")</f>
        <v>#REF!</v>
      </c>
      <c r="B38" s="3">
        <f>'P-U 128'!B152</f>
        <v>0</v>
      </c>
      <c r="C38" s="3" t="str">
        <f>IF($B38=0,"bye",VLOOKUP($B38,'nejml.žákyně seznam'!$A$2:$D$269,2))</f>
        <v>bye</v>
      </c>
      <c r="D38" s="3" t="str">
        <f>IF($B38=0,"",VLOOKUP($B38,'nejml.žákyně seznam'!$A$2:$E$269,4))</f>
        <v/>
      </c>
      <c r="E38" s="3">
        <f>'P-U 128'!$B$154</f>
        <v>0</v>
      </c>
      <c r="F38" s="3" t="str">
        <f>IF($E38=0,"bye",VLOOKUP($E38,'nejml.žákyně seznam'!$A$2:$D$269,2))</f>
        <v>bye</v>
      </c>
      <c r="G38" s="3" t="str">
        <f>IF($E38=0,"",VLOOKUP($E38,'nejml.žákyně seznam'!$A$2:$E$269,4))</f>
        <v/>
      </c>
      <c r="H38" s="74"/>
      <c r="I38" s="75"/>
      <c r="J38" s="75"/>
      <c r="K38" s="75"/>
      <c r="L38" s="76"/>
      <c r="M38" s="3">
        <f t="shared" si="10"/>
        <v>0</v>
      </c>
      <c r="N38" s="3">
        <f t="shared" si="11"/>
        <v>0</v>
      </c>
      <c r="O38" s="3">
        <f t="shared" si="12"/>
        <v>0</v>
      </c>
      <c r="P38" s="3" t="str">
        <f>IF($O38=0,"",VLOOKUP($O38,'nejml.žákyně seznam'!$A$2:$D$269,2))</f>
        <v/>
      </c>
      <c r="Q38" s="3" t="str">
        <f t="shared" si="13"/>
        <v/>
      </c>
      <c r="R38" s="3" t="str">
        <f t="shared" si="4"/>
        <v/>
      </c>
      <c r="T38" s="30">
        <f t="shared" si="14"/>
        <v>0</v>
      </c>
      <c r="U38" s="30">
        <f t="shared" si="15"/>
        <v>0</v>
      </c>
      <c r="V38" s="30">
        <f t="shared" si="16"/>
        <v>0</v>
      </c>
      <c r="W38" s="30">
        <f t="shared" si="17"/>
        <v>0</v>
      </c>
      <c r="X38" s="30">
        <f t="shared" si="18"/>
        <v>0</v>
      </c>
    </row>
    <row r="39" spans="1:24">
      <c r="A39" s="3" t="e">
        <f>CONCATENATE("Útěcha ",#REF!," - 1.kolo")</f>
        <v>#REF!</v>
      </c>
      <c r="B39" s="3">
        <f>'P-U 128'!B156</f>
        <v>0</v>
      </c>
      <c r="C39" s="3" t="str">
        <f>IF($B39=0,"bye",VLOOKUP($B39,'nejml.žákyně seznam'!$A$2:$D$269,2))</f>
        <v>bye</v>
      </c>
      <c r="D39" s="3" t="str">
        <f>IF($B39=0,"",VLOOKUP($B39,'nejml.žákyně seznam'!$A$2:$E$269,4))</f>
        <v/>
      </c>
      <c r="E39" s="3">
        <f>'P-U 128'!$B$158</f>
        <v>0</v>
      </c>
      <c r="F39" s="3" t="str">
        <f>IF($E39=0,"bye",VLOOKUP($E39,'nejml.žákyně seznam'!$A$2:$D$269,2))</f>
        <v>bye</v>
      </c>
      <c r="G39" s="3" t="str">
        <f>IF($E39=0,"",VLOOKUP($E39,'nejml.žákyně seznam'!$A$2:$E$269,4))</f>
        <v/>
      </c>
      <c r="H39" s="74"/>
      <c r="I39" s="75"/>
      <c r="J39" s="75"/>
      <c r="K39" s="75"/>
      <c r="L39" s="76"/>
      <c r="M39" s="3">
        <f t="shared" si="10"/>
        <v>0</v>
      </c>
      <c r="N39" s="3">
        <f t="shared" si="11"/>
        <v>0</v>
      </c>
      <c r="O39" s="3">
        <f t="shared" si="12"/>
        <v>0</v>
      </c>
      <c r="P39" s="3" t="str">
        <f>IF($O39=0,"",VLOOKUP($O39,'nejml.žákyně seznam'!$A$2:$D$269,2))</f>
        <v/>
      </c>
      <c r="Q39" s="3" t="str">
        <f t="shared" si="13"/>
        <v/>
      </c>
      <c r="R39" s="3" t="str">
        <f t="shared" si="4"/>
        <v/>
      </c>
      <c r="T39" s="30">
        <f t="shared" si="14"/>
        <v>0</v>
      </c>
      <c r="U39" s="30">
        <f t="shared" si="15"/>
        <v>0</v>
      </c>
      <c r="V39" s="30">
        <f t="shared" si="16"/>
        <v>0</v>
      </c>
      <c r="W39" s="30">
        <f t="shared" si="17"/>
        <v>0</v>
      </c>
      <c r="X39" s="30">
        <f t="shared" si="18"/>
        <v>0</v>
      </c>
    </row>
    <row r="40" spans="1:24">
      <c r="A40" s="3" t="e">
        <f>CONCATENATE("Útěcha ",#REF!," - 1.kolo")</f>
        <v>#REF!</v>
      </c>
      <c r="B40" s="3">
        <f>'P-U 128'!B160</f>
        <v>0</v>
      </c>
      <c r="C40" s="3" t="str">
        <f>IF($B40=0,"bye",VLOOKUP($B40,'nejml.žákyně seznam'!$A$2:$D$269,2))</f>
        <v>bye</v>
      </c>
      <c r="D40" s="3" t="str">
        <f>IF($B40=0,"",VLOOKUP($B40,'nejml.žákyně seznam'!$A$2:$E$269,4))</f>
        <v/>
      </c>
      <c r="E40" s="3">
        <f>'P-U 128'!$B$162</f>
        <v>0</v>
      </c>
      <c r="F40" s="3" t="str">
        <f>IF($E40=0,"bye",VLOOKUP($E40,'nejml.žákyně seznam'!$A$2:$D$269,2))</f>
        <v>bye</v>
      </c>
      <c r="G40" s="3" t="str">
        <f>IF($E40=0,"",VLOOKUP($E40,'nejml.žákyně seznam'!$A$2:$E$269,4))</f>
        <v/>
      </c>
      <c r="H40" s="74"/>
      <c r="I40" s="75"/>
      <c r="J40" s="75"/>
      <c r="K40" s="75"/>
      <c r="L40" s="76"/>
      <c r="M40" s="3">
        <f t="shared" si="10"/>
        <v>0</v>
      </c>
      <c r="N40" s="3">
        <f t="shared" si="11"/>
        <v>0</v>
      </c>
      <c r="O40" s="3">
        <f t="shared" si="12"/>
        <v>0</v>
      </c>
      <c r="P40" s="3" t="str">
        <f>IF($O40=0,"",VLOOKUP($O40,'nejml.žákyně seznam'!$A$2:$D$269,2))</f>
        <v/>
      </c>
      <c r="Q40" s="3" t="str">
        <f t="shared" si="13"/>
        <v/>
      </c>
      <c r="R40" s="3" t="str">
        <f t="shared" si="4"/>
        <v/>
      </c>
      <c r="T40" s="30">
        <f t="shared" si="14"/>
        <v>0</v>
      </c>
      <c r="U40" s="30">
        <f t="shared" si="15"/>
        <v>0</v>
      </c>
      <c r="V40" s="30">
        <f t="shared" si="16"/>
        <v>0</v>
      </c>
      <c r="W40" s="30">
        <f t="shared" si="17"/>
        <v>0</v>
      </c>
      <c r="X40" s="30">
        <f t="shared" si="18"/>
        <v>0</v>
      </c>
    </row>
    <row r="41" spans="1:24">
      <c r="A41" s="3" t="e">
        <f>CONCATENATE("Útěcha ",#REF!," - 1.kolo")</f>
        <v>#REF!</v>
      </c>
      <c r="B41" s="3">
        <f>'P-U 128'!B164</f>
        <v>0</v>
      </c>
      <c r="C41" s="3" t="str">
        <f>IF($B41=0,"bye",VLOOKUP($B41,'nejml.žákyně seznam'!$A$2:$D$269,2))</f>
        <v>bye</v>
      </c>
      <c r="D41" s="3" t="str">
        <f>IF($B41=0,"",VLOOKUP($B41,'nejml.žákyně seznam'!$A$2:$E$269,4))</f>
        <v/>
      </c>
      <c r="E41" s="3">
        <f>'P-U 128'!$B$166</f>
        <v>0</v>
      </c>
      <c r="F41" s="3" t="str">
        <f>IF($E41=0,"bye",VLOOKUP($E41,'nejml.žákyně seznam'!$A$2:$D$269,2))</f>
        <v>bye</v>
      </c>
      <c r="G41" s="3" t="str">
        <f>IF($E41=0,"",VLOOKUP($E41,'nejml.žákyně seznam'!$A$2:$E$269,4))</f>
        <v/>
      </c>
      <c r="H41" s="74"/>
      <c r="I41" s="75"/>
      <c r="J41" s="75"/>
      <c r="K41" s="75"/>
      <c r="L41" s="76"/>
      <c r="M41" s="3">
        <f t="shared" si="10"/>
        <v>0</v>
      </c>
      <c r="N41" s="3">
        <f t="shared" si="11"/>
        <v>0</v>
      </c>
      <c r="O41" s="3">
        <f t="shared" si="12"/>
        <v>0</v>
      </c>
      <c r="P41" s="3" t="str">
        <f>IF($O41=0,"",VLOOKUP($O41,'nejml.žákyně seznam'!$A$2:$D$269,2))</f>
        <v/>
      </c>
      <c r="Q41" s="3" t="str">
        <f t="shared" si="13"/>
        <v/>
      </c>
      <c r="R41" s="3" t="str">
        <f t="shared" si="4"/>
        <v/>
      </c>
      <c r="T41" s="30">
        <f t="shared" si="14"/>
        <v>0</v>
      </c>
      <c r="U41" s="30">
        <f t="shared" si="15"/>
        <v>0</v>
      </c>
      <c r="V41" s="30">
        <f t="shared" si="16"/>
        <v>0</v>
      </c>
      <c r="W41" s="30">
        <f t="shared" si="17"/>
        <v>0</v>
      </c>
      <c r="X41" s="30">
        <f t="shared" si="18"/>
        <v>0</v>
      </c>
    </row>
    <row r="42" spans="1:24">
      <c r="A42" s="3" t="e">
        <f>CONCATENATE("Útěcha ",#REF!," - 1.kolo")</f>
        <v>#REF!</v>
      </c>
      <c r="B42" s="3">
        <f>'P-U 128'!B168</f>
        <v>0</v>
      </c>
      <c r="C42" s="3" t="str">
        <f>IF($B42=0,"bye",VLOOKUP($B42,'nejml.žákyně seznam'!$A$2:$D$269,2))</f>
        <v>bye</v>
      </c>
      <c r="D42" s="3" t="str">
        <f>IF($B42=0,"",VLOOKUP($B42,'nejml.žákyně seznam'!$A$2:$E$269,4))</f>
        <v/>
      </c>
      <c r="E42" s="3">
        <f>'P-U 128'!$B$170</f>
        <v>0</v>
      </c>
      <c r="F42" s="3" t="str">
        <f>IF($E42=0,"bye",VLOOKUP($E42,'nejml.žákyně seznam'!$A$2:$D$269,2))</f>
        <v>bye</v>
      </c>
      <c r="G42" s="3" t="str">
        <f>IF($E42=0,"",VLOOKUP($E42,'nejml.žákyně seznam'!$A$2:$E$269,4))</f>
        <v/>
      </c>
      <c r="H42" s="74"/>
      <c r="I42" s="75"/>
      <c r="J42" s="75"/>
      <c r="K42" s="75"/>
      <c r="L42" s="76"/>
      <c r="M42" s="3">
        <f t="shared" si="10"/>
        <v>0</v>
      </c>
      <c r="N42" s="3">
        <f t="shared" si="11"/>
        <v>0</v>
      </c>
      <c r="O42" s="3">
        <f t="shared" si="12"/>
        <v>0</v>
      </c>
      <c r="P42" s="3" t="str">
        <f>IF($O42=0,"",VLOOKUP($O42,'nejml.žákyně seznam'!$A$2:$D$269,2))</f>
        <v/>
      </c>
      <c r="Q42" s="3" t="str">
        <f t="shared" si="13"/>
        <v/>
      </c>
      <c r="R42" s="3" t="str">
        <f t="shared" si="4"/>
        <v/>
      </c>
      <c r="T42" s="30">
        <f t="shared" si="14"/>
        <v>0</v>
      </c>
      <c r="U42" s="30">
        <f t="shared" si="15"/>
        <v>0</v>
      </c>
      <c r="V42" s="30">
        <f t="shared" si="16"/>
        <v>0</v>
      </c>
      <c r="W42" s="30">
        <f t="shared" si="17"/>
        <v>0</v>
      </c>
      <c r="X42" s="30">
        <f t="shared" si="18"/>
        <v>0</v>
      </c>
    </row>
    <row r="43" spans="1:24">
      <c r="A43" s="3" t="e">
        <f>CONCATENATE("Útěcha ",#REF!," - 1.kolo")</f>
        <v>#REF!</v>
      </c>
      <c r="B43" s="3">
        <f>'P-U 128'!B172</f>
        <v>0</v>
      </c>
      <c r="C43" s="3" t="str">
        <f>IF($B43=0,"bye",VLOOKUP($B43,'nejml.žákyně seznam'!$A$2:$D$269,2))</f>
        <v>bye</v>
      </c>
      <c r="D43" s="3" t="str">
        <f>IF($B43=0,"",VLOOKUP($B43,'nejml.žákyně seznam'!$A$2:$E$269,4))</f>
        <v/>
      </c>
      <c r="E43" s="3">
        <f>'P-U 128'!$B$174</f>
        <v>0</v>
      </c>
      <c r="F43" s="3" t="str">
        <f>IF($E43=0,"bye",VLOOKUP($E43,'nejml.žákyně seznam'!$A$2:$D$269,2))</f>
        <v>bye</v>
      </c>
      <c r="G43" s="3" t="str">
        <f>IF($E43=0,"",VLOOKUP($E43,'nejml.žákyně seznam'!$A$2:$E$269,4))</f>
        <v/>
      </c>
      <c r="H43" s="74"/>
      <c r="I43" s="75"/>
      <c r="J43" s="75"/>
      <c r="K43" s="75"/>
      <c r="L43" s="76"/>
      <c r="M43" s="3">
        <f t="shared" si="10"/>
        <v>0</v>
      </c>
      <c r="N43" s="3">
        <f t="shared" si="11"/>
        <v>0</v>
      </c>
      <c r="O43" s="3">
        <f t="shared" si="12"/>
        <v>0</v>
      </c>
      <c r="P43" s="3" t="str">
        <f>IF($O43=0,"",VLOOKUP($O43,'nejml.žákyně seznam'!$A$2:$D$269,2))</f>
        <v/>
      </c>
      <c r="Q43" s="3" t="str">
        <f t="shared" si="13"/>
        <v/>
      </c>
      <c r="R43" s="3" t="str">
        <f t="shared" si="4"/>
        <v/>
      </c>
      <c r="T43" s="30">
        <f t="shared" si="14"/>
        <v>0</v>
      </c>
      <c r="U43" s="30">
        <f t="shared" si="15"/>
        <v>0</v>
      </c>
      <c r="V43" s="30">
        <f t="shared" si="16"/>
        <v>0</v>
      </c>
      <c r="W43" s="30">
        <f t="shared" si="17"/>
        <v>0</v>
      </c>
      <c r="X43" s="30">
        <f t="shared" si="18"/>
        <v>0</v>
      </c>
    </row>
    <row r="44" spans="1:24">
      <c r="A44" s="3" t="e">
        <f>CONCATENATE("Útěcha ",#REF!," - 1.kolo")</f>
        <v>#REF!</v>
      </c>
      <c r="B44" s="3">
        <f>'P-U 128'!B176</f>
        <v>0</v>
      </c>
      <c r="C44" s="3" t="str">
        <f>IF($B44=0,"bye",VLOOKUP($B44,'nejml.žákyně seznam'!$A$2:$D$269,2))</f>
        <v>bye</v>
      </c>
      <c r="D44" s="3" t="str">
        <f>IF($B44=0,"",VLOOKUP($B44,'nejml.žákyně seznam'!$A$2:$E$269,4))</f>
        <v/>
      </c>
      <c r="E44" s="3">
        <f>'P-U 128'!$B$178</f>
        <v>0</v>
      </c>
      <c r="F44" s="3" t="str">
        <f>IF($E44=0,"bye",VLOOKUP($E44,'nejml.žákyně seznam'!$A$2:$D$269,2))</f>
        <v>bye</v>
      </c>
      <c r="G44" s="3" t="str">
        <f>IF($E44=0,"",VLOOKUP($E44,'nejml.žákyně seznam'!$A$2:$E$269,4))</f>
        <v/>
      </c>
      <c r="H44" s="74"/>
      <c r="I44" s="75"/>
      <c r="J44" s="75"/>
      <c r="K44" s="75"/>
      <c r="L44" s="76"/>
      <c r="M44" s="3">
        <f t="shared" si="10"/>
        <v>0</v>
      </c>
      <c r="N44" s="3">
        <f t="shared" si="11"/>
        <v>0</v>
      </c>
      <c r="O44" s="3">
        <f t="shared" si="12"/>
        <v>0</v>
      </c>
      <c r="P44" s="3" t="str">
        <f>IF($O44=0,"",VLOOKUP($O44,'nejml.žákyně seznam'!$A$2:$D$269,2))</f>
        <v/>
      </c>
      <c r="Q44" s="3" t="str">
        <f t="shared" si="13"/>
        <v/>
      </c>
      <c r="R44" s="3" t="str">
        <f t="shared" si="4"/>
        <v/>
      </c>
      <c r="T44" s="30">
        <f t="shared" si="14"/>
        <v>0</v>
      </c>
      <c r="U44" s="30">
        <f t="shared" si="15"/>
        <v>0</v>
      </c>
      <c r="V44" s="30">
        <f t="shared" si="16"/>
        <v>0</v>
      </c>
      <c r="W44" s="30">
        <f t="shared" si="17"/>
        <v>0</v>
      </c>
      <c r="X44" s="30">
        <f t="shared" si="18"/>
        <v>0</v>
      </c>
    </row>
    <row r="45" spans="1:24">
      <c r="A45" s="3" t="e">
        <f>CONCATENATE("Útěcha ",#REF!," - 1.kolo")</f>
        <v>#REF!</v>
      </c>
      <c r="B45" s="3">
        <f>'P-U 128'!B180</f>
        <v>0</v>
      </c>
      <c r="C45" s="3" t="str">
        <f>IF($B45=0,"bye",VLOOKUP($B45,'nejml.žákyně seznam'!$A$2:$D$269,2))</f>
        <v>bye</v>
      </c>
      <c r="D45" s="3" t="str">
        <f>IF($B45=0,"",VLOOKUP($B45,'nejml.žákyně seznam'!$A$2:$E$269,4))</f>
        <v/>
      </c>
      <c r="E45" s="3">
        <f>'P-U 128'!$B$182</f>
        <v>0</v>
      </c>
      <c r="F45" s="3" t="str">
        <f>IF($E45=0,"bye",VLOOKUP($E45,'nejml.žákyně seznam'!$A$2:$D$269,2))</f>
        <v>bye</v>
      </c>
      <c r="G45" s="3" t="str">
        <f>IF($E45=0,"",VLOOKUP($E45,'nejml.žákyně seznam'!$A$2:$E$269,4))</f>
        <v/>
      </c>
      <c r="H45" s="74"/>
      <c r="I45" s="75"/>
      <c r="J45" s="75"/>
      <c r="K45" s="75"/>
      <c r="L45" s="76"/>
      <c r="M45" s="3">
        <f t="shared" si="10"/>
        <v>0</v>
      </c>
      <c r="N45" s="3">
        <f t="shared" si="11"/>
        <v>0</v>
      </c>
      <c r="O45" s="3">
        <f t="shared" si="12"/>
        <v>0</v>
      </c>
      <c r="P45" s="3" t="str">
        <f>IF($O45=0,"",VLOOKUP($O45,'nejml.žákyně seznam'!$A$2:$D$269,2))</f>
        <v/>
      </c>
      <c r="Q45" s="3" t="str">
        <f t="shared" si="13"/>
        <v/>
      </c>
      <c r="R45" s="3" t="str">
        <f t="shared" si="4"/>
        <v/>
      </c>
      <c r="T45" s="30">
        <f t="shared" si="14"/>
        <v>0</v>
      </c>
      <c r="U45" s="30">
        <f t="shared" si="15"/>
        <v>0</v>
      </c>
      <c r="V45" s="30">
        <f t="shared" si="16"/>
        <v>0</v>
      </c>
      <c r="W45" s="30">
        <f t="shared" si="17"/>
        <v>0</v>
      </c>
      <c r="X45" s="30">
        <f t="shared" si="18"/>
        <v>0</v>
      </c>
    </row>
    <row r="46" spans="1:24">
      <c r="A46" s="3" t="e">
        <f>CONCATENATE("Útěcha ",#REF!," - 1.kolo")</f>
        <v>#REF!</v>
      </c>
      <c r="B46" s="3">
        <f>'P-U 128'!B184</f>
        <v>0</v>
      </c>
      <c r="C46" s="3" t="str">
        <f>IF($B46=0,"bye",VLOOKUP($B46,'nejml.žákyně seznam'!$A$2:$D$269,2))</f>
        <v>bye</v>
      </c>
      <c r="D46" s="3" t="str">
        <f>IF($B46=0,"",VLOOKUP($B46,'nejml.žákyně seznam'!$A$2:$E$269,4))</f>
        <v/>
      </c>
      <c r="E46" s="3">
        <f>'P-U 128'!$B$186</f>
        <v>0</v>
      </c>
      <c r="F46" s="3" t="str">
        <f>IF($E46=0,"bye",VLOOKUP($E46,'nejml.žákyně seznam'!$A$2:$D$269,2))</f>
        <v>bye</v>
      </c>
      <c r="G46" s="3" t="str">
        <f>IF($E46=0,"",VLOOKUP($E46,'nejml.žákyně seznam'!$A$2:$E$269,4))</f>
        <v/>
      </c>
      <c r="H46" s="74"/>
      <c r="I46" s="75"/>
      <c r="J46" s="75"/>
      <c r="K46" s="75"/>
      <c r="L46" s="76"/>
      <c r="M46" s="3">
        <f t="shared" si="10"/>
        <v>0</v>
      </c>
      <c r="N46" s="3">
        <f t="shared" si="11"/>
        <v>0</v>
      </c>
      <c r="O46" s="3">
        <f t="shared" si="12"/>
        <v>0</v>
      </c>
      <c r="P46" s="3" t="str">
        <f>IF($O46=0,"",VLOOKUP($O46,'nejml.žákyně seznam'!$A$2:$D$269,2))</f>
        <v/>
      </c>
      <c r="Q46" s="3" t="str">
        <f t="shared" si="13"/>
        <v/>
      </c>
      <c r="R46" s="3" t="str">
        <f t="shared" si="4"/>
        <v/>
      </c>
      <c r="T46" s="30">
        <f t="shared" si="14"/>
        <v>0</v>
      </c>
      <c r="U46" s="30">
        <f t="shared" si="15"/>
        <v>0</v>
      </c>
      <c r="V46" s="30">
        <f t="shared" si="16"/>
        <v>0</v>
      </c>
      <c r="W46" s="30">
        <f t="shared" si="17"/>
        <v>0</v>
      </c>
      <c r="X46" s="30">
        <f t="shared" si="18"/>
        <v>0</v>
      </c>
    </row>
    <row r="47" spans="1:24">
      <c r="A47" s="3" t="e">
        <f>CONCATENATE("Útěcha ",#REF!," - 1.kolo")</f>
        <v>#REF!</v>
      </c>
      <c r="B47" s="3">
        <f>'P-U 128'!B188</f>
        <v>0</v>
      </c>
      <c r="C47" s="3" t="str">
        <f>IF($B47=0,"bye",VLOOKUP($B47,'nejml.žákyně seznam'!$A$2:$D$269,2))</f>
        <v>bye</v>
      </c>
      <c r="D47" s="3" t="str">
        <f>IF($B47=0,"",VLOOKUP($B47,'nejml.žákyně seznam'!$A$2:$E$269,4))</f>
        <v/>
      </c>
      <c r="E47" s="3">
        <f>'P-U 128'!$B$190</f>
        <v>0</v>
      </c>
      <c r="F47" s="3" t="str">
        <f>IF($E47=0,"bye",VLOOKUP($E47,'nejml.žákyně seznam'!$A$2:$D$269,2))</f>
        <v>bye</v>
      </c>
      <c r="G47" s="3" t="str">
        <f>IF($E47=0,"",VLOOKUP($E47,'nejml.žákyně seznam'!$A$2:$E$269,4))</f>
        <v/>
      </c>
      <c r="H47" s="74"/>
      <c r="I47" s="75"/>
      <c r="J47" s="75"/>
      <c r="K47" s="75"/>
      <c r="L47" s="76"/>
      <c r="M47" s="3">
        <f t="shared" si="10"/>
        <v>0</v>
      </c>
      <c r="N47" s="3">
        <f t="shared" si="11"/>
        <v>0</v>
      </c>
      <c r="O47" s="3">
        <f t="shared" si="12"/>
        <v>0</v>
      </c>
      <c r="P47" s="3" t="str">
        <f>IF($O47=0,"",VLOOKUP($O47,'nejml.žákyně seznam'!$A$2:$D$269,2))</f>
        <v/>
      </c>
      <c r="Q47" s="3" t="str">
        <f t="shared" si="13"/>
        <v/>
      </c>
      <c r="R47" s="3" t="str">
        <f t="shared" si="4"/>
        <v/>
      </c>
      <c r="T47" s="30">
        <f t="shared" si="14"/>
        <v>0</v>
      </c>
      <c r="U47" s="30">
        <f t="shared" si="15"/>
        <v>0</v>
      </c>
      <c r="V47" s="30">
        <f t="shared" si="16"/>
        <v>0</v>
      </c>
      <c r="W47" s="30">
        <f t="shared" si="17"/>
        <v>0</v>
      </c>
      <c r="X47" s="30">
        <f t="shared" si="18"/>
        <v>0</v>
      </c>
    </row>
    <row r="48" spans="1:24">
      <c r="A48" s="3" t="e">
        <f>CONCATENATE("Útěcha ",#REF!," - 1.kolo")</f>
        <v>#REF!</v>
      </c>
      <c r="B48" s="3">
        <f>'P-U 128'!B192</f>
        <v>0</v>
      </c>
      <c r="C48" s="3" t="str">
        <f>IF($B48=0,"bye",VLOOKUP($B48,'nejml.žákyně seznam'!$A$2:$D$269,2))</f>
        <v>bye</v>
      </c>
      <c r="D48" s="3" t="str">
        <f>IF($B48=0,"",VLOOKUP($B48,'nejml.žákyně seznam'!$A$2:$E$269,4))</f>
        <v/>
      </c>
      <c r="E48" s="3">
        <f>'P-U 128'!$B$194</f>
        <v>0</v>
      </c>
      <c r="F48" s="3" t="str">
        <f>IF($E48=0,"bye",VLOOKUP($E48,'nejml.žákyně seznam'!$A$2:$D$269,2))</f>
        <v>bye</v>
      </c>
      <c r="G48" s="3" t="str">
        <f>IF($E48=0,"",VLOOKUP($E48,'nejml.žákyně seznam'!$A$2:$E$269,4))</f>
        <v/>
      </c>
      <c r="H48" s="74"/>
      <c r="I48" s="75"/>
      <c r="J48" s="75"/>
      <c r="K48" s="75"/>
      <c r="L48" s="76"/>
      <c r="M48" s="3">
        <f t="shared" si="10"/>
        <v>0</v>
      </c>
      <c r="N48" s="3">
        <f t="shared" si="11"/>
        <v>0</v>
      </c>
      <c r="O48" s="3">
        <f t="shared" si="12"/>
        <v>0</v>
      </c>
      <c r="P48" s="3" t="str">
        <f>IF($O48=0,"",VLOOKUP($O48,'nejml.žákyně seznam'!$A$2:$D$269,2))</f>
        <v/>
      </c>
      <c r="Q48" s="3" t="str">
        <f t="shared" si="13"/>
        <v/>
      </c>
      <c r="R48" s="3" t="str">
        <f t="shared" si="4"/>
        <v/>
      </c>
      <c r="T48" s="30">
        <f t="shared" si="14"/>
        <v>0</v>
      </c>
      <c r="U48" s="30">
        <f t="shared" si="15"/>
        <v>0</v>
      </c>
      <c r="V48" s="30">
        <f t="shared" si="16"/>
        <v>0</v>
      </c>
      <c r="W48" s="30">
        <f t="shared" si="17"/>
        <v>0</v>
      </c>
      <c r="X48" s="30">
        <f t="shared" si="18"/>
        <v>0</v>
      </c>
    </row>
    <row r="49" spans="1:24">
      <c r="A49" s="3" t="e">
        <f>CONCATENATE("Útěcha ",#REF!," - 1.kolo")</f>
        <v>#REF!</v>
      </c>
      <c r="B49" s="3">
        <f>'P-U 128'!B196</f>
        <v>0</v>
      </c>
      <c r="C49" s="3" t="str">
        <f>IF($B49=0,"bye",VLOOKUP($B49,'nejml.žákyně seznam'!$A$2:$D$269,2))</f>
        <v>bye</v>
      </c>
      <c r="D49" s="3" t="str">
        <f>IF($B49=0,"",VLOOKUP($B49,'nejml.žákyně seznam'!$A$2:$E$269,4))</f>
        <v/>
      </c>
      <c r="E49" s="3">
        <f>'P-U 128'!$B$198</f>
        <v>0</v>
      </c>
      <c r="F49" s="3" t="str">
        <f>IF($E49=0,"bye",VLOOKUP($E49,'nejml.žákyně seznam'!$A$2:$D$269,2))</f>
        <v>bye</v>
      </c>
      <c r="G49" s="3" t="str">
        <f>IF($E49=0,"",VLOOKUP($E49,'nejml.žákyně seznam'!$A$2:$E$269,4))</f>
        <v/>
      </c>
      <c r="H49" s="74"/>
      <c r="I49" s="75"/>
      <c r="J49" s="75"/>
      <c r="K49" s="75"/>
      <c r="L49" s="76"/>
      <c r="M49" s="3">
        <f t="shared" si="10"/>
        <v>0</v>
      </c>
      <c r="N49" s="3">
        <f t="shared" si="11"/>
        <v>0</v>
      </c>
      <c r="O49" s="3">
        <f t="shared" si="12"/>
        <v>0</v>
      </c>
      <c r="P49" s="3" t="str">
        <f>IF($O49=0,"",VLOOKUP($O49,'nejml.žákyně seznam'!$A$2:$D$269,2))</f>
        <v/>
      </c>
      <c r="Q49" s="3" t="str">
        <f t="shared" si="13"/>
        <v/>
      </c>
      <c r="R49" s="3" t="str">
        <f t="shared" si="4"/>
        <v/>
      </c>
      <c r="T49" s="30">
        <f t="shared" si="14"/>
        <v>0</v>
      </c>
      <c r="U49" s="30">
        <f t="shared" si="15"/>
        <v>0</v>
      </c>
      <c r="V49" s="30">
        <f t="shared" si="16"/>
        <v>0</v>
      </c>
      <c r="W49" s="30">
        <f t="shared" si="17"/>
        <v>0</v>
      </c>
      <c r="X49" s="30">
        <f t="shared" si="18"/>
        <v>0</v>
      </c>
    </row>
    <row r="50" spans="1:24">
      <c r="A50" s="3" t="e">
        <f>CONCATENATE("Útěcha ",#REF!," - 1.kolo")</f>
        <v>#REF!</v>
      </c>
      <c r="B50" s="3">
        <f>'P-U 128'!B202</f>
        <v>0</v>
      </c>
      <c r="C50" s="3" t="str">
        <f>IF($B50=0,"bye",VLOOKUP($B50,'nejml.žákyně seznam'!$A$2:$D$269,2))</f>
        <v>bye</v>
      </c>
      <c r="D50" s="3" t="str">
        <f>IF($B50=0,"",VLOOKUP($B50,'nejml.žákyně seznam'!$A$2:$E$269,4))</f>
        <v/>
      </c>
      <c r="E50" s="3">
        <f>'P-U 128'!$B$204</f>
        <v>0</v>
      </c>
      <c r="F50" s="3" t="str">
        <f>IF($E50=0,"bye",VLOOKUP($E50,'nejml.žákyně seznam'!$A$2:$D$269,2))</f>
        <v>bye</v>
      </c>
      <c r="G50" s="3" t="str">
        <f>IF($E50=0,"",VLOOKUP($E50,'nejml.žákyně seznam'!$A$2:$E$269,4))</f>
        <v/>
      </c>
      <c r="H50" s="74"/>
      <c r="I50" s="75"/>
      <c r="J50" s="75"/>
      <c r="K50" s="75"/>
      <c r="L50" s="76"/>
      <c r="M50" s="3">
        <f t="shared" si="10"/>
        <v>0</v>
      </c>
      <c r="N50" s="3">
        <f t="shared" si="11"/>
        <v>0</v>
      </c>
      <c r="O50" s="3">
        <f t="shared" si="12"/>
        <v>0</v>
      </c>
      <c r="P50" s="3" t="str">
        <f>IF($O50=0,"",VLOOKUP($O50,'nejml.žákyně seznam'!$A$2:$D$269,2))</f>
        <v/>
      </c>
      <c r="Q50" s="3" t="str">
        <f t="shared" si="13"/>
        <v/>
      </c>
      <c r="R50" s="3" t="str">
        <f t="shared" si="4"/>
        <v/>
      </c>
      <c r="T50" s="30">
        <f t="shared" si="14"/>
        <v>0</v>
      </c>
      <c r="U50" s="30">
        <f t="shared" si="15"/>
        <v>0</v>
      </c>
      <c r="V50" s="30">
        <f t="shared" si="16"/>
        <v>0</v>
      </c>
      <c r="W50" s="30">
        <f t="shared" si="17"/>
        <v>0</v>
      </c>
      <c r="X50" s="30">
        <f t="shared" si="18"/>
        <v>0</v>
      </c>
    </row>
    <row r="51" spans="1:24">
      <c r="A51" s="3" t="e">
        <f>CONCATENATE("Útěcha ",#REF!," - 1.kolo")</f>
        <v>#REF!</v>
      </c>
      <c r="B51" s="3">
        <f>'P-U 128'!B206</f>
        <v>0</v>
      </c>
      <c r="C51" s="3" t="str">
        <f>IF($B51=0,"bye",VLOOKUP($B51,'nejml.žákyně seznam'!$A$2:$D$269,2))</f>
        <v>bye</v>
      </c>
      <c r="D51" s="3" t="str">
        <f>IF($B51=0,"",VLOOKUP($B51,'nejml.žákyně seznam'!$A$2:$E$269,4))</f>
        <v/>
      </c>
      <c r="E51" s="3">
        <f>'P-U 128'!$B$208</f>
        <v>0</v>
      </c>
      <c r="F51" s="3" t="str">
        <f>IF($E51=0,"bye",VLOOKUP($E51,'nejml.žákyně seznam'!$A$2:$D$269,2))</f>
        <v>bye</v>
      </c>
      <c r="G51" s="3" t="str">
        <f>IF($E51=0,"",VLOOKUP($E51,'nejml.žákyně seznam'!$A$2:$E$269,4))</f>
        <v/>
      </c>
      <c r="H51" s="74"/>
      <c r="I51" s="75"/>
      <c r="J51" s="75"/>
      <c r="K51" s="75"/>
      <c r="L51" s="76"/>
      <c r="M51" s="3">
        <f t="shared" si="10"/>
        <v>0</v>
      </c>
      <c r="N51" s="3">
        <f t="shared" si="11"/>
        <v>0</v>
      </c>
      <c r="O51" s="3">
        <f t="shared" si="12"/>
        <v>0</v>
      </c>
      <c r="P51" s="3" t="str">
        <f>IF($O51=0,"",VLOOKUP($O51,'nejml.žákyně seznam'!$A$2:$D$269,2))</f>
        <v/>
      </c>
      <c r="Q51" s="3" t="str">
        <f t="shared" si="13"/>
        <v/>
      </c>
      <c r="R51" s="3" t="str">
        <f t="shared" si="4"/>
        <v/>
      </c>
      <c r="T51" s="30">
        <f t="shared" si="14"/>
        <v>0</v>
      </c>
      <c r="U51" s="30">
        <f t="shared" si="15"/>
        <v>0</v>
      </c>
      <c r="V51" s="30">
        <f t="shared" si="16"/>
        <v>0</v>
      </c>
      <c r="W51" s="30">
        <f t="shared" si="17"/>
        <v>0</v>
      </c>
      <c r="X51" s="30">
        <f t="shared" si="18"/>
        <v>0</v>
      </c>
    </row>
    <row r="52" spans="1:24">
      <c r="A52" s="3" t="e">
        <f>CONCATENATE("Útěcha ",#REF!," - 1.kolo")</f>
        <v>#REF!</v>
      </c>
      <c r="B52" s="3">
        <f>'P-U 128'!B210</f>
        <v>0</v>
      </c>
      <c r="C52" s="3" t="str">
        <f>IF($B52=0,"bye",VLOOKUP($B52,'nejml.žákyně seznam'!$A$2:$D$269,2))</f>
        <v>bye</v>
      </c>
      <c r="D52" s="3" t="str">
        <f>IF($B52=0,"",VLOOKUP($B52,'nejml.žákyně seznam'!$A$2:$E$269,4))</f>
        <v/>
      </c>
      <c r="E52" s="3">
        <f>'P-U 128'!$B$212</f>
        <v>0</v>
      </c>
      <c r="F52" s="3" t="str">
        <f>IF($E52=0,"bye",VLOOKUP($E52,'nejml.žákyně seznam'!$A$2:$D$269,2))</f>
        <v>bye</v>
      </c>
      <c r="G52" s="3" t="str">
        <f>IF($E52=0,"",VLOOKUP($E52,'nejml.žákyně seznam'!$A$2:$E$269,4))</f>
        <v/>
      </c>
      <c r="H52" s="74"/>
      <c r="I52" s="75"/>
      <c r="J52" s="75"/>
      <c r="K52" s="75"/>
      <c r="L52" s="76"/>
      <c r="M52" s="3">
        <f t="shared" si="10"/>
        <v>0</v>
      </c>
      <c r="N52" s="3">
        <f t="shared" si="11"/>
        <v>0</v>
      </c>
      <c r="O52" s="3">
        <f t="shared" si="12"/>
        <v>0</v>
      </c>
      <c r="P52" s="3" t="str">
        <f>IF($O52=0,"",VLOOKUP($O52,'nejml.žákyně seznam'!$A$2:$D$269,2))</f>
        <v/>
      </c>
      <c r="Q52" s="3" t="str">
        <f t="shared" si="13"/>
        <v/>
      </c>
      <c r="R52" s="3" t="str">
        <f t="shared" si="4"/>
        <v/>
      </c>
      <c r="T52" s="30">
        <f t="shared" si="14"/>
        <v>0</v>
      </c>
      <c r="U52" s="30">
        <f t="shared" si="15"/>
        <v>0</v>
      </c>
      <c r="V52" s="30">
        <f t="shared" si="16"/>
        <v>0</v>
      </c>
      <c r="W52" s="30">
        <f t="shared" si="17"/>
        <v>0</v>
      </c>
      <c r="X52" s="30">
        <f t="shared" si="18"/>
        <v>0</v>
      </c>
    </row>
    <row r="53" spans="1:24">
      <c r="A53" s="3" t="e">
        <f>CONCATENATE("Útěcha ",#REF!," - 1.kolo")</f>
        <v>#REF!</v>
      </c>
      <c r="B53" s="3">
        <f>'P-U 128'!B214</f>
        <v>0</v>
      </c>
      <c r="C53" s="3" t="str">
        <f>IF($B53=0,"bye",VLOOKUP($B53,'nejml.žákyně seznam'!$A$2:$D$269,2))</f>
        <v>bye</v>
      </c>
      <c r="D53" s="3" t="str">
        <f>IF($B53=0,"",VLOOKUP($B53,'nejml.žákyně seznam'!$A$2:$E$269,4))</f>
        <v/>
      </c>
      <c r="E53" s="3">
        <f>'P-U 128'!$B$216</f>
        <v>0</v>
      </c>
      <c r="F53" s="3" t="str">
        <f>IF($E53=0,"bye",VLOOKUP($E53,'nejml.žákyně seznam'!$A$2:$D$269,2))</f>
        <v>bye</v>
      </c>
      <c r="G53" s="3" t="str">
        <f>IF($E53=0,"",VLOOKUP($E53,'nejml.žákyně seznam'!$A$2:$E$269,4))</f>
        <v/>
      </c>
      <c r="H53" s="74"/>
      <c r="I53" s="75"/>
      <c r="J53" s="75"/>
      <c r="K53" s="75"/>
      <c r="L53" s="76"/>
      <c r="M53" s="3">
        <f t="shared" si="10"/>
        <v>0</v>
      </c>
      <c r="N53" s="3">
        <f t="shared" si="11"/>
        <v>0</v>
      </c>
      <c r="O53" s="3">
        <f t="shared" si="12"/>
        <v>0</v>
      </c>
      <c r="P53" s="3" t="str">
        <f>IF($O53=0,"",VLOOKUP($O53,'nejml.žákyně seznam'!$A$2:$D$269,2))</f>
        <v/>
      </c>
      <c r="Q53" s="3" t="str">
        <f t="shared" si="13"/>
        <v/>
      </c>
      <c r="R53" s="3" t="str">
        <f t="shared" si="4"/>
        <v/>
      </c>
      <c r="T53" s="30">
        <f t="shared" si="14"/>
        <v>0</v>
      </c>
      <c r="U53" s="30">
        <f t="shared" si="15"/>
        <v>0</v>
      </c>
      <c r="V53" s="30">
        <f t="shared" si="16"/>
        <v>0</v>
      </c>
      <c r="W53" s="30">
        <f t="shared" si="17"/>
        <v>0</v>
      </c>
      <c r="X53" s="30">
        <f t="shared" si="18"/>
        <v>0</v>
      </c>
    </row>
    <row r="54" spans="1:24">
      <c r="A54" s="3" t="e">
        <f>CONCATENATE("Útěcha ",#REF!," - 1.kolo")</f>
        <v>#REF!</v>
      </c>
      <c r="B54" s="3">
        <f>'P-U 128'!B218</f>
        <v>0</v>
      </c>
      <c r="C54" s="3" t="str">
        <f>IF($B54=0,"bye",VLOOKUP($B54,'nejml.žákyně seznam'!$A$2:$D$269,2))</f>
        <v>bye</v>
      </c>
      <c r="D54" s="3" t="str">
        <f>IF($B54=0,"",VLOOKUP($B54,'nejml.žákyně seznam'!$A$2:$E$269,4))</f>
        <v/>
      </c>
      <c r="E54" s="3">
        <f>'P-U 128'!$B$220</f>
        <v>0</v>
      </c>
      <c r="F54" s="3" t="str">
        <f>IF($E54=0,"bye",VLOOKUP($E54,'nejml.žákyně seznam'!$A$2:$D$269,2))</f>
        <v>bye</v>
      </c>
      <c r="G54" s="3" t="str">
        <f>IF($E54=0,"",VLOOKUP($E54,'nejml.žákyně seznam'!$A$2:$E$269,4))</f>
        <v/>
      </c>
      <c r="H54" s="74"/>
      <c r="I54" s="75"/>
      <c r="J54" s="75"/>
      <c r="K54" s="75"/>
      <c r="L54" s="76"/>
      <c r="M54" s="3">
        <f t="shared" si="10"/>
        <v>0</v>
      </c>
      <c r="N54" s="3">
        <f t="shared" si="11"/>
        <v>0</v>
      </c>
      <c r="O54" s="3">
        <f t="shared" si="12"/>
        <v>0</v>
      </c>
      <c r="P54" s="3" t="str">
        <f>IF($O54=0,"",VLOOKUP($O54,'nejml.žákyně seznam'!$A$2:$D$269,2))</f>
        <v/>
      </c>
      <c r="Q54" s="3" t="str">
        <f t="shared" si="13"/>
        <v/>
      </c>
      <c r="R54" s="3" t="str">
        <f t="shared" si="4"/>
        <v/>
      </c>
      <c r="T54" s="30">
        <f t="shared" si="14"/>
        <v>0</v>
      </c>
      <c r="U54" s="30">
        <f t="shared" si="15"/>
        <v>0</v>
      </c>
      <c r="V54" s="30">
        <f t="shared" si="16"/>
        <v>0</v>
      </c>
      <c r="W54" s="30">
        <f t="shared" si="17"/>
        <v>0</v>
      </c>
      <c r="X54" s="30">
        <f t="shared" si="18"/>
        <v>0</v>
      </c>
    </row>
    <row r="55" spans="1:24">
      <c r="A55" s="3" t="e">
        <f>CONCATENATE("Útěcha ",#REF!," - 1.kolo")</f>
        <v>#REF!</v>
      </c>
      <c r="B55" s="3">
        <f>'P-U 128'!B222</f>
        <v>0</v>
      </c>
      <c r="C55" s="3" t="str">
        <f>IF($B55=0,"bye",VLOOKUP($B55,'nejml.žákyně seznam'!$A$2:$D$269,2))</f>
        <v>bye</v>
      </c>
      <c r="D55" s="3" t="str">
        <f>IF($B55=0,"",VLOOKUP($B55,'nejml.žákyně seznam'!$A$2:$E$269,4))</f>
        <v/>
      </c>
      <c r="E55" s="3">
        <f>'P-U 128'!$B$224</f>
        <v>0</v>
      </c>
      <c r="F55" s="3" t="str">
        <f>IF($E55=0,"bye",VLOOKUP($E55,'nejml.žákyně seznam'!$A$2:$D$269,2))</f>
        <v>bye</v>
      </c>
      <c r="G55" s="3" t="str">
        <f>IF($E55=0,"",VLOOKUP($E55,'nejml.žákyně seznam'!$A$2:$E$269,4))</f>
        <v/>
      </c>
      <c r="H55" s="74"/>
      <c r="I55" s="75"/>
      <c r="J55" s="75"/>
      <c r="K55" s="75"/>
      <c r="L55" s="76"/>
      <c r="M55" s="3">
        <f t="shared" si="10"/>
        <v>0</v>
      </c>
      <c r="N55" s="3">
        <f t="shared" si="11"/>
        <v>0</v>
      </c>
      <c r="O55" s="3">
        <f t="shared" si="12"/>
        <v>0</v>
      </c>
      <c r="P55" s="3" t="str">
        <f>IF($O55=0,"",VLOOKUP($O55,'nejml.žákyně seznam'!$A$2:$D$269,2))</f>
        <v/>
      </c>
      <c r="Q55" s="3" t="str">
        <f t="shared" si="13"/>
        <v/>
      </c>
      <c r="R55" s="3" t="str">
        <f t="shared" si="4"/>
        <v/>
      </c>
      <c r="T55" s="30">
        <f t="shared" si="14"/>
        <v>0</v>
      </c>
      <c r="U55" s="30">
        <f t="shared" si="15"/>
        <v>0</v>
      </c>
      <c r="V55" s="30">
        <f t="shared" si="16"/>
        <v>0</v>
      </c>
      <c r="W55" s="30">
        <f t="shared" si="17"/>
        <v>0</v>
      </c>
      <c r="X55" s="30">
        <f t="shared" si="18"/>
        <v>0</v>
      </c>
    </row>
    <row r="56" spans="1:24">
      <c r="A56" s="3" t="e">
        <f>CONCATENATE("Útěcha ",#REF!," - 1.kolo")</f>
        <v>#REF!</v>
      </c>
      <c r="B56" s="3">
        <f>'P-U 128'!B226</f>
        <v>0</v>
      </c>
      <c r="C56" s="3" t="str">
        <f>IF($B56=0,"bye",VLOOKUP($B56,'nejml.žákyně seznam'!$A$2:$D$269,2))</f>
        <v>bye</v>
      </c>
      <c r="D56" s="3" t="str">
        <f>IF($B56=0,"",VLOOKUP($B56,'nejml.žákyně seznam'!$A$2:$E$269,4))</f>
        <v/>
      </c>
      <c r="E56" s="3">
        <f>'P-U 128'!$B$228</f>
        <v>0</v>
      </c>
      <c r="F56" s="3" t="str">
        <f>IF($E56=0,"bye",VLOOKUP($E56,'nejml.žákyně seznam'!$A$2:$D$269,2))</f>
        <v>bye</v>
      </c>
      <c r="G56" s="3" t="str">
        <f>IF($E56=0,"",VLOOKUP($E56,'nejml.žákyně seznam'!$A$2:$E$269,4))</f>
        <v/>
      </c>
      <c r="H56" s="74"/>
      <c r="I56" s="75"/>
      <c r="J56" s="75"/>
      <c r="K56" s="75"/>
      <c r="L56" s="76"/>
      <c r="M56" s="3">
        <f t="shared" si="10"/>
        <v>0</v>
      </c>
      <c r="N56" s="3">
        <f t="shared" si="11"/>
        <v>0</v>
      </c>
      <c r="O56" s="3">
        <f t="shared" si="12"/>
        <v>0</v>
      </c>
      <c r="P56" s="3" t="str">
        <f>IF($O56=0,"",VLOOKUP($O56,'nejml.žákyně seznam'!$A$2:$D$269,2))</f>
        <v/>
      </c>
      <c r="Q56" s="3" t="str">
        <f t="shared" si="13"/>
        <v/>
      </c>
      <c r="R56" s="3" t="str">
        <f t="shared" si="4"/>
        <v/>
      </c>
      <c r="T56" s="30">
        <f t="shared" si="14"/>
        <v>0</v>
      </c>
      <c r="U56" s="30">
        <f t="shared" si="15"/>
        <v>0</v>
      </c>
      <c r="V56" s="30">
        <f t="shared" si="16"/>
        <v>0</v>
      </c>
      <c r="W56" s="30">
        <f t="shared" si="17"/>
        <v>0</v>
      </c>
      <c r="X56" s="30">
        <f t="shared" si="18"/>
        <v>0</v>
      </c>
    </row>
    <row r="57" spans="1:24">
      <c r="A57" s="3" t="e">
        <f>CONCATENATE("Útěcha ",#REF!," - 1.kolo")</f>
        <v>#REF!</v>
      </c>
      <c r="B57" s="3">
        <f>'P-U 128'!B230</f>
        <v>0</v>
      </c>
      <c r="C57" s="3" t="str">
        <f>IF($B57=0,"bye",VLOOKUP($B57,'nejml.žákyně seznam'!$A$2:$D$269,2))</f>
        <v>bye</v>
      </c>
      <c r="D57" s="3" t="str">
        <f>IF($B57=0,"",VLOOKUP($B57,'nejml.žákyně seznam'!$A$2:$E$269,4))</f>
        <v/>
      </c>
      <c r="E57" s="3">
        <f>'P-U 128'!$B$232</f>
        <v>0</v>
      </c>
      <c r="F57" s="3" t="str">
        <f>IF($E57=0,"bye",VLOOKUP($E57,'nejml.žákyně seznam'!$A$2:$D$269,2))</f>
        <v>bye</v>
      </c>
      <c r="G57" s="3" t="str">
        <f>IF($E57=0,"",VLOOKUP($E57,'nejml.žákyně seznam'!$A$2:$E$269,4))</f>
        <v/>
      </c>
      <c r="H57" s="74"/>
      <c r="I57" s="75"/>
      <c r="J57" s="75"/>
      <c r="K57" s="75"/>
      <c r="L57" s="76"/>
      <c r="M57" s="3">
        <f t="shared" si="10"/>
        <v>0</v>
      </c>
      <c r="N57" s="3">
        <f t="shared" si="11"/>
        <v>0</v>
      </c>
      <c r="O57" s="3">
        <f t="shared" si="12"/>
        <v>0</v>
      </c>
      <c r="P57" s="3" t="str">
        <f>IF($O57=0,"",VLOOKUP($O57,'nejml.žákyně seznam'!$A$2:$D$269,2))</f>
        <v/>
      </c>
      <c r="Q57" s="3" t="str">
        <f t="shared" si="13"/>
        <v/>
      </c>
      <c r="R57" s="3" t="str">
        <f t="shared" si="4"/>
        <v/>
      </c>
      <c r="T57" s="30">
        <f t="shared" si="14"/>
        <v>0</v>
      </c>
      <c r="U57" s="30">
        <f t="shared" si="15"/>
        <v>0</v>
      </c>
      <c r="V57" s="30">
        <f t="shared" si="16"/>
        <v>0</v>
      </c>
      <c r="W57" s="30">
        <f t="shared" si="17"/>
        <v>0</v>
      </c>
      <c r="X57" s="30">
        <f t="shared" si="18"/>
        <v>0</v>
      </c>
    </row>
    <row r="58" spans="1:24">
      <c r="A58" s="3" t="e">
        <f>CONCATENATE("Útěcha ",#REF!," - 1.kolo")</f>
        <v>#REF!</v>
      </c>
      <c r="B58" s="3">
        <f>'P-U 128'!B234</f>
        <v>0</v>
      </c>
      <c r="C58" s="3" t="str">
        <f>IF($B58=0,"bye",VLOOKUP($B58,'nejml.žákyně seznam'!$A$2:$D$269,2))</f>
        <v>bye</v>
      </c>
      <c r="D58" s="3" t="str">
        <f>IF($B58=0,"",VLOOKUP($B58,'nejml.žákyně seznam'!$A$2:$E$269,4))</f>
        <v/>
      </c>
      <c r="E58" s="3">
        <f>'P-U 128'!$B$236</f>
        <v>0</v>
      </c>
      <c r="F58" s="3" t="str">
        <f>IF($E58=0,"bye",VLOOKUP($E58,'nejml.žákyně seznam'!$A$2:$D$269,2))</f>
        <v>bye</v>
      </c>
      <c r="G58" s="3" t="str">
        <f>IF($E58=0,"",VLOOKUP($E58,'nejml.žákyně seznam'!$A$2:$E$269,4))</f>
        <v/>
      </c>
      <c r="H58" s="74"/>
      <c r="I58" s="75"/>
      <c r="J58" s="75"/>
      <c r="K58" s="75"/>
      <c r="L58" s="76"/>
      <c r="M58" s="3">
        <f t="shared" si="10"/>
        <v>0</v>
      </c>
      <c r="N58" s="3">
        <f t="shared" si="11"/>
        <v>0</v>
      </c>
      <c r="O58" s="3">
        <f t="shared" si="12"/>
        <v>0</v>
      </c>
      <c r="P58" s="3" t="str">
        <f>IF($O58=0,"",VLOOKUP($O58,'nejml.žákyně seznam'!$A$2:$D$269,2))</f>
        <v/>
      </c>
      <c r="Q58" s="3" t="str">
        <f t="shared" si="13"/>
        <v/>
      </c>
      <c r="R58" s="3" t="str">
        <f t="shared" si="4"/>
        <v/>
      </c>
      <c r="T58" s="30">
        <f t="shared" si="14"/>
        <v>0</v>
      </c>
      <c r="U58" s="30">
        <f t="shared" si="15"/>
        <v>0</v>
      </c>
      <c r="V58" s="30">
        <f t="shared" si="16"/>
        <v>0</v>
      </c>
      <c r="W58" s="30">
        <f t="shared" si="17"/>
        <v>0</v>
      </c>
      <c r="X58" s="30">
        <f t="shared" si="18"/>
        <v>0</v>
      </c>
    </row>
    <row r="59" spans="1:24">
      <c r="A59" s="3" t="e">
        <f>CONCATENATE("Útěcha ",#REF!," - 1.kolo")</f>
        <v>#REF!</v>
      </c>
      <c r="B59" s="3">
        <f>'P-U 128'!B238</f>
        <v>0</v>
      </c>
      <c r="C59" s="3" t="str">
        <f>IF($B59=0,"bye",VLOOKUP($B59,'nejml.žákyně seznam'!$A$2:$D$269,2))</f>
        <v>bye</v>
      </c>
      <c r="D59" s="3" t="str">
        <f>IF($B59=0,"",VLOOKUP($B59,'nejml.žákyně seznam'!$A$2:$E$269,4))</f>
        <v/>
      </c>
      <c r="E59" s="3">
        <f>'P-U 128'!$B$240</f>
        <v>0</v>
      </c>
      <c r="F59" s="3" t="str">
        <f>IF($E59=0,"bye",VLOOKUP($E59,'nejml.žákyně seznam'!$A$2:$D$269,2))</f>
        <v>bye</v>
      </c>
      <c r="G59" s="3" t="str">
        <f>IF($E59=0,"",VLOOKUP($E59,'nejml.žákyně seznam'!$A$2:$E$269,4))</f>
        <v/>
      </c>
      <c r="H59" s="74"/>
      <c r="I59" s="75"/>
      <c r="J59" s="75"/>
      <c r="K59" s="75"/>
      <c r="L59" s="76"/>
      <c r="M59" s="3">
        <f t="shared" si="10"/>
        <v>0</v>
      </c>
      <c r="N59" s="3">
        <f t="shared" si="11"/>
        <v>0</v>
      </c>
      <c r="O59" s="3">
        <f t="shared" si="12"/>
        <v>0</v>
      </c>
      <c r="P59" s="3" t="str">
        <f>IF($O59=0,"",VLOOKUP($O59,'nejml.žákyně seznam'!$A$2:$D$269,2))</f>
        <v/>
      </c>
      <c r="Q59" s="3" t="str">
        <f t="shared" si="13"/>
        <v/>
      </c>
      <c r="R59" s="3" t="str">
        <f t="shared" si="4"/>
        <v/>
      </c>
      <c r="T59" s="30">
        <f t="shared" si="14"/>
        <v>0</v>
      </c>
      <c r="U59" s="30">
        <f t="shared" si="15"/>
        <v>0</v>
      </c>
      <c r="V59" s="30">
        <f t="shared" si="16"/>
        <v>0</v>
      </c>
      <c r="W59" s="30">
        <f t="shared" si="17"/>
        <v>0</v>
      </c>
      <c r="X59" s="30">
        <f t="shared" si="18"/>
        <v>0</v>
      </c>
    </row>
    <row r="60" spans="1:24">
      <c r="A60" s="3" t="e">
        <f>CONCATENATE("Útěcha ",#REF!," - 1.kolo")</f>
        <v>#REF!</v>
      </c>
      <c r="B60" s="3">
        <f>'P-U 128'!B242</f>
        <v>0</v>
      </c>
      <c r="C60" s="3" t="str">
        <f>IF($B60=0,"bye",VLOOKUP($B60,'nejml.žákyně seznam'!$A$2:$D$269,2))</f>
        <v>bye</v>
      </c>
      <c r="D60" s="3" t="str">
        <f>IF($B60=0,"",VLOOKUP($B60,'nejml.žákyně seznam'!$A$2:$E$269,4))</f>
        <v/>
      </c>
      <c r="E60" s="3">
        <f>'P-U 128'!$B$244</f>
        <v>0</v>
      </c>
      <c r="F60" s="3" t="str">
        <f>IF($E60=0,"bye",VLOOKUP($E60,'nejml.žákyně seznam'!$A$2:$D$269,2))</f>
        <v>bye</v>
      </c>
      <c r="G60" s="3" t="str">
        <f>IF($E60=0,"",VLOOKUP($E60,'nejml.žákyně seznam'!$A$2:$E$269,4))</f>
        <v/>
      </c>
      <c r="H60" s="74"/>
      <c r="I60" s="75"/>
      <c r="J60" s="75"/>
      <c r="K60" s="75"/>
      <c r="L60" s="76"/>
      <c r="M60" s="3">
        <f t="shared" si="10"/>
        <v>0</v>
      </c>
      <c r="N60" s="3">
        <f t="shared" si="11"/>
        <v>0</v>
      </c>
      <c r="O60" s="3">
        <f t="shared" si="12"/>
        <v>0</v>
      </c>
      <c r="P60" s="3" t="str">
        <f>IF($O60=0,"",VLOOKUP($O60,'nejml.žákyně seznam'!$A$2:$D$269,2))</f>
        <v/>
      </c>
      <c r="Q60" s="3" t="str">
        <f t="shared" si="13"/>
        <v/>
      </c>
      <c r="R60" s="3" t="str">
        <f t="shared" si="4"/>
        <v/>
      </c>
      <c r="T60" s="30">
        <f t="shared" si="14"/>
        <v>0</v>
      </c>
      <c r="U60" s="30">
        <f t="shared" si="15"/>
        <v>0</v>
      </c>
      <c r="V60" s="30">
        <f t="shared" si="16"/>
        <v>0</v>
      </c>
      <c r="W60" s="30">
        <f t="shared" si="17"/>
        <v>0</v>
      </c>
      <c r="X60" s="30">
        <f t="shared" si="18"/>
        <v>0</v>
      </c>
    </row>
    <row r="61" spans="1:24">
      <c r="A61" s="3" t="e">
        <f>CONCATENATE("Útěcha ",#REF!," - 1.kolo")</f>
        <v>#REF!</v>
      </c>
      <c r="B61" s="3">
        <f>'P-U 128'!B246</f>
        <v>0</v>
      </c>
      <c r="C61" s="3" t="str">
        <f>IF($B61=0,"bye",VLOOKUP($B61,'nejml.žákyně seznam'!$A$2:$D$269,2))</f>
        <v>bye</v>
      </c>
      <c r="D61" s="3" t="str">
        <f>IF($B61=0,"",VLOOKUP($B61,'nejml.žákyně seznam'!$A$2:$E$269,4))</f>
        <v/>
      </c>
      <c r="E61" s="3">
        <f>'P-U 128'!$B$248</f>
        <v>0</v>
      </c>
      <c r="F61" s="3" t="str">
        <f>IF($E61=0,"bye",VLOOKUP($E61,'nejml.žákyně seznam'!$A$2:$D$269,2))</f>
        <v>bye</v>
      </c>
      <c r="G61" s="3" t="str">
        <f>IF($E61=0,"",VLOOKUP($E61,'nejml.žákyně seznam'!$A$2:$E$269,4))</f>
        <v/>
      </c>
      <c r="H61" s="74"/>
      <c r="I61" s="75"/>
      <c r="J61" s="75"/>
      <c r="K61" s="75"/>
      <c r="L61" s="76"/>
      <c r="M61" s="3">
        <f t="shared" si="10"/>
        <v>0</v>
      </c>
      <c r="N61" s="3">
        <f t="shared" si="11"/>
        <v>0</v>
      </c>
      <c r="O61" s="3">
        <f t="shared" si="12"/>
        <v>0</v>
      </c>
      <c r="P61" s="3" t="str">
        <f>IF($O61=0,"",VLOOKUP($O61,'nejml.žákyně seznam'!$A$2:$D$269,2))</f>
        <v/>
      </c>
      <c r="Q61" s="3" t="str">
        <f t="shared" si="13"/>
        <v/>
      </c>
      <c r="R61" s="3" t="str">
        <f t="shared" si="4"/>
        <v/>
      </c>
      <c r="T61" s="30">
        <f t="shared" si="14"/>
        <v>0</v>
      </c>
      <c r="U61" s="30">
        <f t="shared" si="15"/>
        <v>0</v>
      </c>
      <c r="V61" s="30">
        <f t="shared" si="16"/>
        <v>0</v>
      </c>
      <c r="W61" s="30">
        <f t="shared" si="17"/>
        <v>0</v>
      </c>
      <c r="X61" s="30">
        <f t="shared" si="18"/>
        <v>0</v>
      </c>
    </row>
    <row r="62" spans="1:24">
      <c r="A62" s="3" t="e">
        <f>CONCATENATE("Útěcha ",#REF!," - 1.kolo")</f>
        <v>#REF!</v>
      </c>
      <c r="B62" s="3">
        <f>'P-U 128'!B250</f>
        <v>0</v>
      </c>
      <c r="C62" s="3" t="str">
        <f>IF($B62=0,"bye",VLOOKUP($B62,'nejml.žákyně seznam'!$A$2:$D$269,2))</f>
        <v>bye</v>
      </c>
      <c r="D62" s="3" t="str">
        <f>IF($B62=0,"",VLOOKUP($B62,'nejml.žákyně seznam'!$A$2:$E$269,4))</f>
        <v/>
      </c>
      <c r="E62" s="3">
        <f>'P-U 128'!$B$252</f>
        <v>0</v>
      </c>
      <c r="F62" s="3" t="str">
        <f>IF($E62=0,"bye",VLOOKUP($E62,'nejml.žákyně seznam'!$A$2:$D$269,2))</f>
        <v>bye</v>
      </c>
      <c r="G62" s="3" t="str">
        <f>IF($E62=0,"",VLOOKUP($E62,'nejml.žákyně seznam'!$A$2:$E$269,4))</f>
        <v/>
      </c>
      <c r="H62" s="74"/>
      <c r="I62" s="75"/>
      <c r="J62" s="75"/>
      <c r="K62" s="75"/>
      <c r="L62" s="76"/>
      <c r="M62" s="3">
        <f t="shared" si="10"/>
        <v>0</v>
      </c>
      <c r="N62" s="3">
        <f t="shared" si="11"/>
        <v>0</v>
      </c>
      <c r="O62" s="3">
        <f t="shared" si="12"/>
        <v>0</v>
      </c>
      <c r="P62" s="3" t="str">
        <f>IF($O62=0,"",VLOOKUP($O62,'nejml.žákyně seznam'!$A$2:$D$269,2))</f>
        <v/>
      </c>
      <c r="Q62" s="3" t="str">
        <f t="shared" si="13"/>
        <v/>
      </c>
      <c r="R62" s="3" t="str">
        <f t="shared" si="4"/>
        <v/>
      </c>
      <c r="T62" s="30">
        <f t="shared" si="14"/>
        <v>0</v>
      </c>
      <c r="U62" s="30">
        <f t="shared" si="15"/>
        <v>0</v>
      </c>
      <c r="V62" s="30">
        <f t="shared" si="16"/>
        <v>0</v>
      </c>
      <c r="W62" s="30">
        <f t="shared" si="17"/>
        <v>0</v>
      </c>
      <c r="X62" s="30">
        <f t="shared" si="18"/>
        <v>0</v>
      </c>
    </row>
    <row r="63" spans="1:24">
      <c r="A63" s="3" t="e">
        <f>CONCATENATE("Útěcha ",#REF!," - 1.kolo")</f>
        <v>#REF!</v>
      </c>
      <c r="B63" s="3">
        <f>'P-U 128'!B254</f>
        <v>0</v>
      </c>
      <c r="C63" s="3" t="str">
        <f>IF($B63=0,"bye",VLOOKUP($B63,'nejml.žákyně seznam'!$A$2:$D$269,2))</f>
        <v>bye</v>
      </c>
      <c r="D63" s="3" t="str">
        <f>IF($B63=0,"",VLOOKUP($B63,'nejml.žákyně seznam'!$A$2:$E$269,4))</f>
        <v/>
      </c>
      <c r="E63" s="3">
        <f>'P-U 128'!$B$256</f>
        <v>0</v>
      </c>
      <c r="F63" s="3" t="str">
        <f>IF($E63=0,"bye",VLOOKUP($E63,'nejml.žákyně seznam'!$A$2:$D$269,2))</f>
        <v>bye</v>
      </c>
      <c r="G63" s="3" t="str">
        <f>IF($E63=0,"",VLOOKUP($E63,'nejml.žákyně seznam'!$A$2:$E$269,4))</f>
        <v/>
      </c>
      <c r="H63" s="74"/>
      <c r="I63" s="75"/>
      <c r="J63" s="75"/>
      <c r="K63" s="75"/>
      <c r="L63" s="76"/>
      <c r="M63" s="3">
        <f t="shared" si="10"/>
        <v>0</v>
      </c>
      <c r="N63" s="3">
        <f t="shared" si="11"/>
        <v>0</v>
      </c>
      <c r="O63" s="3">
        <f t="shared" si="12"/>
        <v>0</v>
      </c>
      <c r="P63" s="3" t="str">
        <f>IF($O63=0,"",VLOOKUP($O63,'nejml.žákyně seznam'!$A$2:$D$269,2))</f>
        <v/>
      </c>
      <c r="Q63" s="3" t="str">
        <f t="shared" si="13"/>
        <v/>
      </c>
      <c r="R63" s="3" t="str">
        <f t="shared" si="4"/>
        <v/>
      </c>
      <c r="T63" s="30">
        <f t="shared" si="14"/>
        <v>0</v>
      </c>
      <c r="U63" s="30">
        <f t="shared" si="15"/>
        <v>0</v>
      </c>
      <c r="V63" s="30">
        <f t="shared" si="16"/>
        <v>0</v>
      </c>
      <c r="W63" s="30">
        <f t="shared" si="17"/>
        <v>0</v>
      </c>
      <c r="X63" s="30">
        <f t="shared" si="18"/>
        <v>0</v>
      </c>
    </row>
    <row r="64" spans="1:24">
      <c r="A64" s="3" t="e">
        <f>CONCATENATE("Útěcha ",#REF!," - 1.kolo")</f>
        <v>#REF!</v>
      </c>
      <c r="B64" s="3">
        <f>'P-U 128'!B258</f>
        <v>0</v>
      </c>
      <c r="C64" s="3" t="str">
        <f>IF($B64=0,"bye",VLOOKUP($B64,'nejml.žákyně seznam'!$A$2:$D$269,2))</f>
        <v>bye</v>
      </c>
      <c r="D64" s="3" t="str">
        <f>IF($B64=0,"",VLOOKUP($B64,'nejml.žákyně seznam'!$A$2:$E$269,4))</f>
        <v/>
      </c>
      <c r="E64" s="3">
        <f>'P-U 128'!$B$260</f>
        <v>0</v>
      </c>
      <c r="F64" s="3" t="str">
        <f>IF($E64=0,"bye",VLOOKUP($E64,'nejml.žákyně seznam'!$A$2:$D$269,2))</f>
        <v>bye</v>
      </c>
      <c r="G64" s="3" t="str">
        <f>IF($E64=0,"",VLOOKUP($E64,'nejml.žákyně seznam'!$A$2:$E$269,4))</f>
        <v/>
      </c>
      <c r="H64" s="74"/>
      <c r="I64" s="75"/>
      <c r="J64" s="75"/>
      <c r="K64" s="75"/>
      <c r="L64" s="76"/>
      <c r="M64" s="3">
        <f t="shared" si="10"/>
        <v>0</v>
      </c>
      <c r="N64" s="3">
        <f t="shared" si="11"/>
        <v>0</v>
      </c>
      <c r="O64" s="3">
        <f t="shared" si="12"/>
        <v>0</v>
      </c>
      <c r="P64" s="3" t="str">
        <f>IF($O64=0,"",VLOOKUP($O64,'nejml.žákyně seznam'!$A$2:$D$269,2))</f>
        <v/>
      </c>
      <c r="Q64" s="3" t="str">
        <f t="shared" si="13"/>
        <v/>
      </c>
      <c r="R64" s="3" t="str">
        <f t="shared" si="4"/>
        <v/>
      </c>
      <c r="T64" s="30">
        <f t="shared" si="14"/>
        <v>0</v>
      </c>
      <c r="U64" s="30">
        <f t="shared" si="15"/>
        <v>0</v>
      </c>
      <c r="V64" s="30">
        <f t="shared" si="16"/>
        <v>0</v>
      </c>
      <c r="W64" s="30">
        <f t="shared" si="17"/>
        <v>0</v>
      </c>
      <c r="X64" s="30">
        <f t="shared" si="18"/>
        <v>0</v>
      </c>
    </row>
    <row r="65" spans="1:24" ht="13.5" thickBot="1">
      <c r="A65" s="3" t="e">
        <f>CONCATENATE("Útěcha ",#REF!," - 1.kolo")</f>
        <v>#REF!</v>
      </c>
      <c r="B65" s="3">
        <f>'P-U 128'!B262</f>
        <v>0</v>
      </c>
      <c r="C65" s="3" t="str">
        <f>IF($B65=0,"bye",VLOOKUP($B65,'nejml.žákyně seznam'!$A$2:$D$269,2))</f>
        <v>bye</v>
      </c>
      <c r="D65" s="3" t="str">
        <f>IF($B65=0,"",VLOOKUP($B65,'nejml.žákyně seznam'!$A$2:$E$269,4))</f>
        <v/>
      </c>
      <c r="E65" s="3">
        <f>'P-U 128'!$B$264</f>
        <v>0</v>
      </c>
      <c r="F65" s="3" t="str">
        <f>IF($E65=0,"bye",VLOOKUP($E65,'nejml.žákyně seznam'!$A$2:$D$269,2))</f>
        <v>bye</v>
      </c>
      <c r="G65" s="3" t="str">
        <f>IF($E65=0,"",VLOOKUP($E65,'nejml.žákyně seznam'!$A$2:$E$269,4))</f>
        <v/>
      </c>
      <c r="H65" s="77"/>
      <c r="I65" s="78"/>
      <c r="J65" s="78"/>
      <c r="K65" s="78"/>
      <c r="L65" s="79"/>
      <c r="M65" s="3">
        <f t="shared" si="10"/>
        <v>0</v>
      </c>
      <c r="N65" s="3">
        <f t="shared" si="11"/>
        <v>0</v>
      </c>
      <c r="O65" s="3">
        <f t="shared" si="12"/>
        <v>0</v>
      </c>
      <c r="P65" s="3" t="str">
        <f>IF($O65=0,"",VLOOKUP($O65,'nejml.žákyně seznam'!$A$2:$D$269,2))</f>
        <v/>
      </c>
      <c r="Q65" s="3" t="str">
        <f t="shared" si="13"/>
        <v/>
      </c>
      <c r="R65" s="3" t="str">
        <f t="shared" si="4"/>
        <v/>
      </c>
      <c r="T65" s="30">
        <f t="shared" si="14"/>
        <v>0</v>
      </c>
      <c r="U65" s="30">
        <f t="shared" si="15"/>
        <v>0</v>
      </c>
      <c r="V65" s="30">
        <f t="shared" si="16"/>
        <v>0</v>
      </c>
      <c r="W65" s="30">
        <f t="shared" si="17"/>
        <v>0</v>
      </c>
      <c r="X65" s="30">
        <f t="shared" si="18"/>
        <v>0</v>
      </c>
    </row>
    <row r="66" spans="1:24" ht="14.25" thickTop="1" thickBot="1">
      <c r="H66" s="21"/>
      <c r="I66" s="21"/>
      <c r="J66" s="21"/>
      <c r="K66" s="21"/>
      <c r="L66" s="21"/>
    </row>
    <row r="67" spans="1:24" ht="13.5" thickTop="1">
      <c r="A67" s="3" t="e">
        <f>CONCATENATE("Útěcha ",#REF!," - 2.kolo")</f>
        <v>#REF!</v>
      </c>
      <c r="B67" s="3">
        <f>O2</f>
        <v>0</v>
      </c>
      <c r="C67" s="3" t="str">
        <f>IF($B67=0,"",VLOOKUP($B67,'nejml.žákyně seznam'!$A$2:$D$269,2))</f>
        <v/>
      </c>
      <c r="D67" s="3" t="str">
        <f>IF($B67=0,"",VLOOKUP($B67,'nejml.žákyně seznam'!$A$2:$E$269,4))</f>
        <v/>
      </c>
      <c r="E67" s="3">
        <f>O3</f>
        <v>0</v>
      </c>
      <c r="F67" s="3" t="str">
        <f>IF($E67=0,"",VLOOKUP($E67,'nejml.žákyně seznam'!$A$2:$D$269,2))</f>
        <v/>
      </c>
      <c r="G67" s="3" t="str">
        <f>IF($E67=0,"",VLOOKUP($E67,'nejml.žákyně seznam'!$A$2:$E$269,4))</f>
        <v/>
      </c>
      <c r="H67" s="71"/>
      <c r="I67" s="72"/>
      <c r="J67" s="72"/>
      <c r="K67" s="72"/>
      <c r="L67" s="73"/>
      <c r="M67" s="3">
        <f t="shared" ref="M67:M98" si="19">COUNTIF(T67:X67,"&gt;0")</f>
        <v>0</v>
      </c>
      <c r="N67" s="3">
        <f t="shared" ref="N67:N98" si="20">COUNTIF(T67:X67,"&lt;0")</f>
        <v>0</v>
      </c>
      <c r="O67" s="3">
        <f t="shared" ref="O67:O98" si="21">IF(M67=N67,0,IF(M67&gt;N67,B67,E67))</f>
        <v>0</v>
      </c>
      <c r="P67" s="3" t="str">
        <f>IF($O67=0,"",VLOOKUP($O67,'nejml.žákyně seznam'!$A$2:$D$269,2))</f>
        <v/>
      </c>
      <c r="Q67" s="3" t="str">
        <f t="shared" ref="Q67:Q98" si="22">IF(M67=N67,"",IF(M67&gt;N67,CONCATENATE(M67,":",N67," (",H67,",",I67,",",J67,IF(SUM(M67:N67)&gt;3,",",""),K67,IF(SUM(M67:N67)&gt;4,",",""),L67,")"),CONCATENATE(N67,":",M67," (",IF(H67="0","-0",-H67),",",IF(I67="0","-0",-I67),",",IF(J67="0","-0",-J67),IF(SUM(M67:N67)&gt;3,CONCATENATE(",",IF(K67="0","-0",-K67)),""),IF(SUM(M67:N67)&gt;4,CONCATENATE(",",IF(L67="0","-0",-L67)),""),")")))</f>
        <v/>
      </c>
      <c r="R67" s="3" t="str">
        <f t="shared" ref="R67:R98" si="23">IF(MAX(M67:N67)=3,Q67,"")</f>
        <v/>
      </c>
      <c r="T67" s="30">
        <f t="shared" ref="T67:T98" si="24">IF(H67="",0,IF(MID(H67,1,1)="-",-1,1))</f>
        <v>0</v>
      </c>
      <c r="U67" s="30">
        <f t="shared" ref="U67:U98" si="25">IF(I67="",0,IF(MID(I67,1,1)="-",-1,1))</f>
        <v>0</v>
      </c>
      <c r="V67" s="30">
        <f t="shared" ref="V67:V98" si="26">IF(J67="",0,IF(MID(J67,1,1)="-",-1,1))</f>
        <v>0</v>
      </c>
      <c r="W67" s="30">
        <f t="shared" ref="W67:W98" si="27">IF(K67="",0,IF(MID(K67,1,1)="-",-1,1))</f>
        <v>0</v>
      </c>
      <c r="X67" s="30">
        <f t="shared" ref="X67:X98" si="28">IF(L67="",0,IF(MID(L67,1,1)="-",-1,1))</f>
        <v>0</v>
      </c>
    </row>
    <row r="68" spans="1:24">
      <c r="A68" s="3" t="e">
        <f>CONCATENATE("Útěcha ",#REF!," - 2.kolo")</f>
        <v>#REF!</v>
      </c>
      <c r="B68" s="3">
        <f>O4</f>
        <v>0</v>
      </c>
      <c r="C68" s="3" t="str">
        <f>IF($B68=0,"",VLOOKUP($B68,'nejml.žákyně seznam'!$A$2:$D$269,2))</f>
        <v/>
      </c>
      <c r="D68" s="3" t="str">
        <f>IF($B68=0,"",VLOOKUP($B68,'nejml.žákyně seznam'!$A$2:$E$269,4))</f>
        <v/>
      </c>
      <c r="E68" s="3">
        <f>O5</f>
        <v>0</v>
      </c>
      <c r="F68" s="3" t="str">
        <f>IF($E68=0,"",VLOOKUP($E68,'nejml.žákyně seznam'!$A$2:$D$269,2))</f>
        <v/>
      </c>
      <c r="G68" s="3" t="str">
        <f>IF($E68=0,"",VLOOKUP($E68,'nejml.žákyně seznam'!$A$2:$E$269,4))</f>
        <v/>
      </c>
      <c r="H68" s="74"/>
      <c r="I68" s="75"/>
      <c r="J68" s="75"/>
      <c r="K68" s="75"/>
      <c r="L68" s="76"/>
      <c r="M68" s="3">
        <f t="shared" si="19"/>
        <v>0</v>
      </c>
      <c r="N68" s="3">
        <f t="shared" si="20"/>
        <v>0</v>
      </c>
      <c r="O68" s="3">
        <f t="shared" si="21"/>
        <v>0</v>
      </c>
      <c r="P68" s="3" t="str">
        <f>IF($O68=0,"",VLOOKUP($O68,'nejml.žákyně seznam'!$A$2:$D$269,2))</f>
        <v/>
      </c>
      <c r="Q68" s="3" t="str">
        <f t="shared" si="22"/>
        <v/>
      </c>
      <c r="R68" s="3" t="str">
        <f t="shared" si="23"/>
        <v/>
      </c>
      <c r="T68" s="30">
        <f t="shared" si="24"/>
        <v>0</v>
      </c>
      <c r="U68" s="30">
        <f t="shared" si="25"/>
        <v>0</v>
      </c>
      <c r="V68" s="30">
        <f t="shared" si="26"/>
        <v>0</v>
      </c>
      <c r="W68" s="30">
        <f t="shared" si="27"/>
        <v>0</v>
      </c>
      <c r="X68" s="30">
        <f t="shared" si="28"/>
        <v>0</v>
      </c>
    </row>
    <row r="69" spans="1:24">
      <c r="A69" s="3" t="e">
        <f>CONCATENATE("Útěcha ",#REF!," - 2.kolo")</f>
        <v>#REF!</v>
      </c>
      <c r="B69" s="3">
        <f>O6</f>
        <v>0</v>
      </c>
      <c r="C69" s="3" t="str">
        <f>IF($B69=0,"",VLOOKUP($B69,'nejml.žákyně seznam'!$A$2:$D$269,2))</f>
        <v/>
      </c>
      <c r="D69" s="3" t="str">
        <f>IF($B69=0,"",VLOOKUP($B69,'nejml.žákyně seznam'!$A$2:$E$269,4))</f>
        <v/>
      </c>
      <c r="E69" s="3">
        <f>O7</f>
        <v>0</v>
      </c>
      <c r="F69" s="3" t="str">
        <f>IF($E69=0,"",VLOOKUP($E69,'nejml.žákyně seznam'!$A$2:$D$269,2))</f>
        <v/>
      </c>
      <c r="G69" s="3" t="str">
        <f>IF($E69=0,"",VLOOKUP($E69,'nejml.žákyně seznam'!$A$2:$E$269,4))</f>
        <v/>
      </c>
      <c r="H69" s="74"/>
      <c r="I69" s="75"/>
      <c r="J69" s="75"/>
      <c r="K69" s="75"/>
      <c r="L69" s="76"/>
      <c r="M69" s="3">
        <f t="shared" si="19"/>
        <v>0</v>
      </c>
      <c r="N69" s="3">
        <f t="shared" si="20"/>
        <v>0</v>
      </c>
      <c r="O69" s="3">
        <f t="shared" si="21"/>
        <v>0</v>
      </c>
      <c r="P69" s="3" t="str">
        <f>IF($O69=0,"",VLOOKUP($O69,'nejml.žákyně seznam'!$A$2:$D$269,2))</f>
        <v/>
      </c>
      <c r="Q69" s="3" t="str">
        <f t="shared" si="22"/>
        <v/>
      </c>
      <c r="R69" s="3" t="str">
        <f t="shared" si="23"/>
        <v/>
      </c>
      <c r="T69" s="30">
        <f t="shared" si="24"/>
        <v>0</v>
      </c>
      <c r="U69" s="30">
        <f t="shared" si="25"/>
        <v>0</v>
      </c>
      <c r="V69" s="30">
        <f t="shared" si="26"/>
        <v>0</v>
      </c>
      <c r="W69" s="30">
        <f t="shared" si="27"/>
        <v>0</v>
      </c>
      <c r="X69" s="30">
        <f t="shared" si="28"/>
        <v>0</v>
      </c>
    </row>
    <row r="70" spans="1:24">
      <c r="A70" s="3" t="e">
        <f>CONCATENATE("Útěcha ",#REF!," - 2.kolo")</f>
        <v>#REF!</v>
      </c>
      <c r="B70" s="3">
        <f>O8</f>
        <v>0</v>
      </c>
      <c r="C70" s="3" t="str">
        <f>IF($B70=0,"",VLOOKUP($B70,'nejml.žákyně seznam'!$A$2:$D$269,2))</f>
        <v/>
      </c>
      <c r="D70" s="3" t="str">
        <f>IF($B70=0,"",VLOOKUP($B70,'nejml.žákyně seznam'!$A$2:$E$269,4))</f>
        <v/>
      </c>
      <c r="E70" s="3">
        <f>O9</f>
        <v>0</v>
      </c>
      <c r="F70" s="3" t="str">
        <f>IF($E70=0,"",VLOOKUP($E70,'nejml.žákyně seznam'!$A$2:$D$269,2))</f>
        <v/>
      </c>
      <c r="G70" s="3" t="str">
        <f>IF($E70=0,"",VLOOKUP($E70,'nejml.žákyně seznam'!$A$2:$E$269,4))</f>
        <v/>
      </c>
      <c r="H70" s="74"/>
      <c r="I70" s="75"/>
      <c r="J70" s="75"/>
      <c r="K70" s="75"/>
      <c r="L70" s="76"/>
      <c r="M70" s="3">
        <f t="shared" si="19"/>
        <v>0</v>
      </c>
      <c r="N70" s="3">
        <f t="shared" si="20"/>
        <v>0</v>
      </c>
      <c r="O70" s="3">
        <f t="shared" si="21"/>
        <v>0</v>
      </c>
      <c r="P70" s="3" t="str">
        <f>IF($O70=0,"",VLOOKUP($O70,'nejml.žákyně seznam'!$A$2:$D$269,2))</f>
        <v/>
      </c>
      <c r="Q70" s="3" t="str">
        <f t="shared" si="22"/>
        <v/>
      </c>
      <c r="R70" s="3" t="str">
        <f t="shared" si="23"/>
        <v/>
      </c>
      <c r="T70" s="30">
        <f t="shared" si="24"/>
        <v>0</v>
      </c>
      <c r="U70" s="30">
        <f t="shared" si="25"/>
        <v>0</v>
      </c>
      <c r="V70" s="30">
        <f t="shared" si="26"/>
        <v>0</v>
      </c>
      <c r="W70" s="30">
        <f t="shared" si="27"/>
        <v>0</v>
      </c>
      <c r="X70" s="30">
        <f t="shared" si="28"/>
        <v>0</v>
      </c>
    </row>
    <row r="71" spans="1:24">
      <c r="A71" s="3" t="e">
        <f>CONCATENATE("Útěcha ",#REF!," - 2.kolo")</f>
        <v>#REF!</v>
      </c>
      <c r="B71" s="3">
        <f>O10</f>
        <v>0</v>
      </c>
      <c r="C71" s="3" t="str">
        <f>IF($B71=0,"",VLOOKUP($B71,'nejml.žákyně seznam'!$A$2:$D$269,2))</f>
        <v/>
      </c>
      <c r="D71" s="3" t="str">
        <f>IF($B71=0,"",VLOOKUP($B71,'nejml.žákyně seznam'!$A$2:$E$269,4))</f>
        <v/>
      </c>
      <c r="E71" s="3">
        <f>O11</f>
        <v>0</v>
      </c>
      <c r="F71" s="3" t="str">
        <f>IF($E71=0,"",VLOOKUP($E71,'nejml.žákyně seznam'!$A$2:$D$269,2))</f>
        <v/>
      </c>
      <c r="G71" s="3" t="str">
        <f>IF($E71=0,"",VLOOKUP($E71,'nejml.žákyně seznam'!$A$2:$E$269,4))</f>
        <v/>
      </c>
      <c r="H71" s="74"/>
      <c r="I71" s="75"/>
      <c r="J71" s="75"/>
      <c r="K71" s="75"/>
      <c r="L71" s="76"/>
      <c r="M71" s="3">
        <f t="shared" si="19"/>
        <v>0</v>
      </c>
      <c r="N71" s="3">
        <f t="shared" si="20"/>
        <v>0</v>
      </c>
      <c r="O71" s="3">
        <f t="shared" si="21"/>
        <v>0</v>
      </c>
      <c r="P71" s="3" t="str">
        <f>IF($O71=0,"",VLOOKUP($O71,'nejml.žákyně seznam'!$A$2:$D$269,2))</f>
        <v/>
      </c>
      <c r="Q71" s="3" t="str">
        <f t="shared" si="22"/>
        <v/>
      </c>
      <c r="R71" s="3" t="str">
        <f t="shared" si="23"/>
        <v/>
      </c>
      <c r="T71" s="30">
        <f t="shared" si="24"/>
        <v>0</v>
      </c>
      <c r="U71" s="30">
        <f t="shared" si="25"/>
        <v>0</v>
      </c>
      <c r="V71" s="30">
        <f t="shared" si="26"/>
        <v>0</v>
      </c>
      <c r="W71" s="30">
        <f t="shared" si="27"/>
        <v>0</v>
      </c>
      <c r="X71" s="30">
        <f t="shared" si="28"/>
        <v>0</v>
      </c>
    </row>
    <row r="72" spans="1:24">
      <c r="A72" s="3" t="e">
        <f>CONCATENATE("Útěcha ",#REF!," - 2.kolo")</f>
        <v>#REF!</v>
      </c>
      <c r="B72" s="3">
        <f>O12</f>
        <v>0</v>
      </c>
      <c r="C72" s="3" t="str">
        <f>IF($B72=0,"",VLOOKUP($B72,'nejml.žákyně seznam'!$A$2:$D$269,2))</f>
        <v/>
      </c>
      <c r="D72" s="3" t="str">
        <f>IF($B72=0,"",VLOOKUP($B72,'nejml.žákyně seznam'!$A$2:$E$269,4))</f>
        <v/>
      </c>
      <c r="E72" s="3">
        <f>O13</f>
        <v>0</v>
      </c>
      <c r="F72" s="3" t="str">
        <f>IF($E72=0,"",VLOOKUP($E72,'nejml.žákyně seznam'!$A$2:$D$269,2))</f>
        <v/>
      </c>
      <c r="G72" s="3" t="str">
        <f>IF($E72=0,"",VLOOKUP($E72,'nejml.žákyně seznam'!$A$2:$E$269,4))</f>
        <v/>
      </c>
      <c r="H72" s="74"/>
      <c r="I72" s="75"/>
      <c r="J72" s="75"/>
      <c r="K72" s="75"/>
      <c r="L72" s="76"/>
      <c r="M72" s="3">
        <f t="shared" si="19"/>
        <v>0</v>
      </c>
      <c r="N72" s="3">
        <f t="shared" si="20"/>
        <v>0</v>
      </c>
      <c r="O72" s="3">
        <f t="shared" si="21"/>
        <v>0</v>
      </c>
      <c r="P72" s="3" t="str">
        <f>IF($O72=0,"",VLOOKUP($O72,'nejml.žákyně seznam'!$A$2:$D$269,2))</f>
        <v/>
      </c>
      <c r="Q72" s="3" t="str">
        <f t="shared" si="22"/>
        <v/>
      </c>
      <c r="R72" s="3" t="str">
        <f t="shared" si="23"/>
        <v/>
      </c>
      <c r="T72" s="30">
        <f t="shared" si="24"/>
        <v>0</v>
      </c>
      <c r="U72" s="30">
        <f t="shared" si="25"/>
        <v>0</v>
      </c>
      <c r="V72" s="30">
        <f t="shared" si="26"/>
        <v>0</v>
      </c>
      <c r="W72" s="30">
        <f t="shared" si="27"/>
        <v>0</v>
      </c>
      <c r="X72" s="30">
        <f t="shared" si="28"/>
        <v>0</v>
      </c>
    </row>
    <row r="73" spans="1:24">
      <c r="A73" s="3" t="e">
        <f>CONCATENATE("Útěcha ",#REF!," - 2.kolo")</f>
        <v>#REF!</v>
      </c>
      <c r="B73" s="3">
        <f>O14</f>
        <v>0</v>
      </c>
      <c r="C73" s="3" t="str">
        <f>IF($B73=0,"",VLOOKUP($B73,'nejml.žákyně seznam'!$A$2:$D$269,2))</f>
        <v/>
      </c>
      <c r="D73" s="3" t="str">
        <f>IF($B73=0,"",VLOOKUP($B73,'nejml.žákyně seznam'!$A$2:$E$269,4))</f>
        <v/>
      </c>
      <c r="E73" s="3">
        <f>O15</f>
        <v>0</v>
      </c>
      <c r="F73" s="3" t="str">
        <f>IF($E73=0,"",VLOOKUP($E73,'nejml.žákyně seznam'!$A$2:$D$269,2))</f>
        <v/>
      </c>
      <c r="G73" s="3" t="str">
        <f>IF($E73=0,"",VLOOKUP($E73,'nejml.žákyně seznam'!$A$2:$E$269,4))</f>
        <v/>
      </c>
      <c r="H73" s="74"/>
      <c r="I73" s="75"/>
      <c r="J73" s="75"/>
      <c r="K73" s="75"/>
      <c r="L73" s="76"/>
      <c r="M73" s="3">
        <f t="shared" si="19"/>
        <v>0</v>
      </c>
      <c r="N73" s="3">
        <f t="shared" si="20"/>
        <v>0</v>
      </c>
      <c r="O73" s="3">
        <f t="shared" si="21"/>
        <v>0</v>
      </c>
      <c r="P73" s="3" t="str">
        <f>IF($O73=0,"",VLOOKUP($O73,'nejml.žákyně seznam'!$A$2:$D$269,2))</f>
        <v/>
      </c>
      <c r="Q73" s="3" t="str">
        <f t="shared" si="22"/>
        <v/>
      </c>
      <c r="R73" s="3" t="str">
        <f t="shared" si="23"/>
        <v/>
      </c>
      <c r="T73" s="30">
        <f t="shared" si="24"/>
        <v>0</v>
      </c>
      <c r="U73" s="30">
        <f t="shared" si="25"/>
        <v>0</v>
      </c>
      <c r="V73" s="30">
        <f t="shared" si="26"/>
        <v>0</v>
      </c>
      <c r="W73" s="30">
        <f t="shared" si="27"/>
        <v>0</v>
      </c>
      <c r="X73" s="30">
        <f t="shared" si="28"/>
        <v>0</v>
      </c>
    </row>
    <row r="74" spans="1:24">
      <c r="A74" s="3" t="e">
        <f>CONCATENATE("Útěcha ",#REF!," - 2.kolo")</f>
        <v>#REF!</v>
      </c>
      <c r="B74" s="3">
        <f>O16</f>
        <v>0</v>
      </c>
      <c r="C74" s="3" t="str">
        <f>IF($B74=0,"",VLOOKUP($B74,'nejml.žákyně seznam'!$A$2:$D$269,2))</f>
        <v/>
      </c>
      <c r="D74" s="3" t="str">
        <f>IF($B74=0,"",VLOOKUP($B74,'nejml.žákyně seznam'!$A$2:$E$269,4))</f>
        <v/>
      </c>
      <c r="E74" s="3">
        <f>O17</f>
        <v>0</v>
      </c>
      <c r="F74" s="3" t="str">
        <f>IF($E74=0,"",VLOOKUP($E74,'nejml.žákyně seznam'!$A$2:$D$269,2))</f>
        <v/>
      </c>
      <c r="G74" s="3" t="str">
        <f>IF($E74=0,"",VLOOKUP($E74,'nejml.žákyně seznam'!$A$2:$E$269,4))</f>
        <v/>
      </c>
      <c r="H74" s="74"/>
      <c r="I74" s="75"/>
      <c r="J74" s="75"/>
      <c r="K74" s="75"/>
      <c r="L74" s="76"/>
      <c r="M74" s="3">
        <f t="shared" si="19"/>
        <v>0</v>
      </c>
      <c r="N74" s="3">
        <f t="shared" si="20"/>
        <v>0</v>
      </c>
      <c r="O74" s="3">
        <f t="shared" si="21"/>
        <v>0</v>
      </c>
      <c r="P74" s="3" t="str">
        <f>IF($O74=0,"",VLOOKUP($O74,'nejml.žákyně seznam'!$A$2:$D$269,2))</f>
        <v/>
      </c>
      <c r="Q74" s="3" t="str">
        <f t="shared" si="22"/>
        <v/>
      </c>
      <c r="R74" s="3" t="str">
        <f t="shared" si="23"/>
        <v/>
      </c>
      <c r="T74" s="30">
        <f t="shared" si="24"/>
        <v>0</v>
      </c>
      <c r="U74" s="30">
        <f t="shared" si="25"/>
        <v>0</v>
      </c>
      <c r="V74" s="30">
        <f t="shared" si="26"/>
        <v>0</v>
      </c>
      <c r="W74" s="30">
        <f t="shared" si="27"/>
        <v>0</v>
      </c>
      <c r="X74" s="30">
        <f t="shared" si="28"/>
        <v>0</v>
      </c>
    </row>
    <row r="75" spans="1:24">
      <c r="A75" s="3" t="e">
        <f>CONCATENATE("Útěcha ",#REF!," - 2.kolo")</f>
        <v>#REF!</v>
      </c>
      <c r="B75" s="3">
        <f>O18</f>
        <v>0</v>
      </c>
      <c r="C75" s="3" t="str">
        <f>IF($B75=0,"",VLOOKUP($B75,'nejml.žákyně seznam'!$A$2:$D$269,2))</f>
        <v/>
      </c>
      <c r="D75" s="3" t="str">
        <f>IF($B75=0,"",VLOOKUP($B75,'nejml.žákyně seznam'!$A$2:$E$269,4))</f>
        <v/>
      </c>
      <c r="E75" s="3">
        <f>O19</f>
        <v>0</v>
      </c>
      <c r="F75" s="3" t="str">
        <f>IF($E75=0,"",VLOOKUP($E75,'nejml.žákyně seznam'!$A$2:$D$269,2))</f>
        <v/>
      </c>
      <c r="G75" s="3" t="str">
        <f>IF($E75=0,"",VLOOKUP($E75,'nejml.žákyně seznam'!$A$2:$E$269,4))</f>
        <v/>
      </c>
      <c r="H75" s="74"/>
      <c r="I75" s="75"/>
      <c r="J75" s="75"/>
      <c r="K75" s="75"/>
      <c r="L75" s="76"/>
      <c r="M75" s="3">
        <f t="shared" si="19"/>
        <v>0</v>
      </c>
      <c r="N75" s="3">
        <f t="shared" si="20"/>
        <v>0</v>
      </c>
      <c r="O75" s="3">
        <f t="shared" si="21"/>
        <v>0</v>
      </c>
      <c r="P75" s="3" t="str">
        <f>IF($O75=0,"",VLOOKUP($O75,'nejml.žákyně seznam'!$A$2:$D$269,2))</f>
        <v/>
      </c>
      <c r="Q75" s="3" t="str">
        <f t="shared" si="22"/>
        <v/>
      </c>
      <c r="R75" s="3" t="str">
        <f t="shared" si="23"/>
        <v/>
      </c>
      <c r="T75" s="30">
        <f t="shared" si="24"/>
        <v>0</v>
      </c>
      <c r="U75" s="30">
        <f t="shared" si="25"/>
        <v>0</v>
      </c>
      <c r="V75" s="30">
        <f t="shared" si="26"/>
        <v>0</v>
      </c>
      <c r="W75" s="30">
        <f t="shared" si="27"/>
        <v>0</v>
      </c>
      <c r="X75" s="30">
        <f t="shared" si="28"/>
        <v>0</v>
      </c>
    </row>
    <row r="76" spans="1:24">
      <c r="A76" s="3" t="e">
        <f>CONCATENATE("Útěcha ",#REF!," - 2.kolo")</f>
        <v>#REF!</v>
      </c>
      <c r="B76" s="3">
        <f>O20</f>
        <v>0</v>
      </c>
      <c r="C76" s="3" t="str">
        <f>IF($B76=0,"",VLOOKUP($B76,'nejml.žákyně seznam'!$A$2:$D$269,2))</f>
        <v/>
      </c>
      <c r="D76" s="3" t="str">
        <f>IF($B76=0,"",VLOOKUP($B76,'nejml.žákyně seznam'!$A$2:$E$269,4))</f>
        <v/>
      </c>
      <c r="E76" s="3">
        <f>O21</f>
        <v>0</v>
      </c>
      <c r="F76" s="3" t="str">
        <f>IF($E76=0,"",VLOOKUP($E76,'nejml.žákyně seznam'!$A$2:$D$269,2))</f>
        <v/>
      </c>
      <c r="G76" s="3" t="str">
        <f>IF($E76=0,"",VLOOKUP($E76,'nejml.žákyně seznam'!$A$2:$E$269,4))</f>
        <v/>
      </c>
      <c r="H76" s="74"/>
      <c r="I76" s="75"/>
      <c r="J76" s="75"/>
      <c r="K76" s="75"/>
      <c r="L76" s="76"/>
      <c r="M76" s="3">
        <f t="shared" si="19"/>
        <v>0</v>
      </c>
      <c r="N76" s="3">
        <f t="shared" si="20"/>
        <v>0</v>
      </c>
      <c r="O76" s="3">
        <f t="shared" si="21"/>
        <v>0</v>
      </c>
      <c r="P76" s="3" t="str">
        <f>IF($O76=0,"",VLOOKUP($O76,'nejml.žákyně seznam'!$A$2:$D$269,2))</f>
        <v/>
      </c>
      <c r="Q76" s="3" t="str">
        <f t="shared" si="22"/>
        <v/>
      </c>
      <c r="R76" s="3" t="str">
        <f t="shared" si="23"/>
        <v/>
      </c>
      <c r="T76" s="30">
        <f t="shared" si="24"/>
        <v>0</v>
      </c>
      <c r="U76" s="30">
        <f t="shared" si="25"/>
        <v>0</v>
      </c>
      <c r="V76" s="30">
        <f t="shared" si="26"/>
        <v>0</v>
      </c>
      <c r="W76" s="30">
        <f t="shared" si="27"/>
        <v>0</v>
      </c>
      <c r="X76" s="30">
        <f t="shared" si="28"/>
        <v>0</v>
      </c>
    </row>
    <row r="77" spans="1:24">
      <c r="A77" s="3" t="e">
        <f>CONCATENATE("Útěcha ",#REF!," - 2.kolo")</f>
        <v>#REF!</v>
      </c>
      <c r="B77" s="3">
        <f>O22</f>
        <v>0</v>
      </c>
      <c r="C77" s="3" t="str">
        <f>IF($B77=0,"",VLOOKUP($B77,'nejml.žákyně seznam'!$A$2:$D$269,2))</f>
        <v/>
      </c>
      <c r="D77" s="3" t="str">
        <f>IF($B77=0,"",VLOOKUP($B77,'nejml.žákyně seznam'!$A$2:$E$269,4))</f>
        <v/>
      </c>
      <c r="E77" s="3">
        <f>O23</f>
        <v>0</v>
      </c>
      <c r="F77" s="3" t="str">
        <f>IF($E77=0,"",VLOOKUP($E77,'nejml.žákyně seznam'!$A$2:$D$269,2))</f>
        <v/>
      </c>
      <c r="G77" s="3" t="str">
        <f>IF($E77=0,"",VLOOKUP($E77,'nejml.žákyně seznam'!$A$2:$E$269,4))</f>
        <v/>
      </c>
      <c r="H77" s="74"/>
      <c r="I77" s="75"/>
      <c r="J77" s="75"/>
      <c r="K77" s="75"/>
      <c r="L77" s="76"/>
      <c r="M77" s="3">
        <f t="shared" si="19"/>
        <v>0</v>
      </c>
      <c r="N77" s="3">
        <f t="shared" si="20"/>
        <v>0</v>
      </c>
      <c r="O77" s="3">
        <f t="shared" si="21"/>
        <v>0</v>
      </c>
      <c r="P77" s="3" t="str">
        <f>IF($O77=0,"",VLOOKUP($O77,'nejml.žákyně seznam'!$A$2:$D$269,2))</f>
        <v/>
      </c>
      <c r="Q77" s="3" t="str">
        <f t="shared" si="22"/>
        <v/>
      </c>
      <c r="R77" s="3" t="str">
        <f t="shared" si="23"/>
        <v/>
      </c>
      <c r="T77" s="30">
        <f t="shared" si="24"/>
        <v>0</v>
      </c>
      <c r="U77" s="30">
        <f t="shared" si="25"/>
        <v>0</v>
      </c>
      <c r="V77" s="30">
        <f t="shared" si="26"/>
        <v>0</v>
      </c>
      <c r="W77" s="30">
        <f t="shared" si="27"/>
        <v>0</v>
      </c>
      <c r="X77" s="30">
        <f t="shared" si="28"/>
        <v>0</v>
      </c>
    </row>
    <row r="78" spans="1:24">
      <c r="A78" s="3" t="e">
        <f>CONCATENATE("Útěcha ",#REF!," - 2.kolo")</f>
        <v>#REF!</v>
      </c>
      <c r="B78" s="3">
        <f>O24</f>
        <v>0</v>
      </c>
      <c r="C78" s="3" t="str">
        <f>IF($B78=0,"",VLOOKUP($B78,'nejml.žákyně seznam'!$A$2:$D$269,2))</f>
        <v/>
      </c>
      <c r="D78" s="3" t="str">
        <f>IF($B78=0,"",VLOOKUP($B78,'nejml.žákyně seznam'!$A$2:$E$269,4))</f>
        <v/>
      </c>
      <c r="E78" s="3">
        <f>O25</f>
        <v>0</v>
      </c>
      <c r="F78" s="3" t="str">
        <f>IF($E78=0,"",VLOOKUP($E78,'nejml.žákyně seznam'!$A$2:$D$269,2))</f>
        <v/>
      </c>
      <c r="G78" s="3" t="str">
        <f>IF($E78=0,"",VLOOKUP($E78,'nejml.žákyně seznam'!$A$2:$E$269,4))</f>
        <v/>
      </c>
      <c r="H78" s="74"/>
      <c r="I78" s="75"/>
      <c r="J78" s="75"/>
      <c r="K78" s="75"/>
      <c r="L78" s="76"/>
      <c r="M78" s="3">
        <f t="shared" si="19"/>
        <v>0</v>
      </c>
      <c r="N78" s="3">
        <f t="shared" si="20"/>
        <v>0</v>
      </c>
      <c r="O78" s="3">
        <f t="shared" si="21"/>
        <v>0</v>
      </c>
      <c r="P78" s="3" t="str">
        <f>IF($O78=0,"",VLOOKUP($O78,'nejml.žákyně seznam'!$A$2:$D$269,2))</f>
        <v/>
      </c>
      <c r="Q78" s="3" t="str">
        <f t="shared" si="22"/>
        <v/>
      </c>
      <c r="R78" s="3" t="str">
        <f t="shared" si="23"/>
        <v/>
      </c>
      <c r="T78" s="30">
        <f t="shared" si="24"/>
        <v>0</v>
      </c>
      <c r="U78" s="30">
        <f t="shared" si="25"/>
        <v>0</v>
      </c>
      <c r="V78" s="30">
        <f t="shared" si="26"/>
        <v>0</v>
      </c>
      <c r="W78" s="30">
        <f t="shared" si="27"/>
        <v>0</v>
      </c>
      <c r="X78" s="30">
        <f t="shared" si="28"/>
        <v>0</v>
      </c>
    </row>
    <row r="79" spans="1:24">
      <c r="A79" s="3" t="e">
        <f>CONCATENATE("Útěcha ",#REF!," - 2.kolo")</f>
        <v>#REF!</v>
      </c>
      <c r="B79" s="3">
        <f>O26</f>
        <v>0</v>
      </c>
      <c r="C79" s="3" t="str">
        <f>IF($B79=0,"",VLOOKUP($B79,'nejml.žákyně seznam'!$A$2:$D$269,2))</f>
        <v/>
      </c>
      <c r="D79" s="3" t="str">
        <f>IF($B79=0,"",VLOOKUP($B79,'nejml.žákyně seznam'!$A$2:$E$269,4))</f>
        <v/>
      </c>
      <c r="E79" s="3">
        <f>O27</f>
        <v>0</v>
      </c>
      <c r="F79" s="3" t="str">
        <f>IF($E79=0,"",VLOOKUP($E79,'nejml.žákyně seznam'!$A$2:$D$269,2))</f>
        <v/>
      </c>
      <c r="G79" s="3" t="str">
        <f>IF($E79=0,"",VLOOKUP($E79,'nejml.žákyně seznam'!$A$2:$E$269,4))</f>
        <v/>
      </c>
      <c r="H79" s="74"/>
      <c r="I79" s="75"/>
      <c r="J79" s="75"/>
      <c r="K79" s="75"/>
      <c r="L79" s="76"/>
      <c r="M79" s="3">
        <f t="shared" si="19"/>
        <v>0</v>
      </c>
      <c r="N79" s="3">
        <f t="shared" si="20"/>
        <v>0</v>
      </c>
      <c r="O79" s="3">
        <f t="shared" si="21"/>
        <v>0</v>
      </c>
      <c r="P79" s="3" t="str">
        <f>IF($O79=0,"",VLOOKUP($O79,'nejml.žákyně seznam'!$A$2:$D$269,2))</f>
        <v/>
      </c>
      <c r="Q79" s="3" t="str">
        <f t="shared" si="22"/>
        <v/>
      </c>
      <c r="R79" s="3" t="str">
        <f t="shared" si="23"/>
        <v/>
      </c>
      <c r="T79" s="30">
        <f t="shared" si="24"/>
        <v>0</v>
      </c>
      <c r="U79" s="30">
        <f t="shared" si="25"/>
        <v>0</v>
      </c>
      <c r="V79" s="30">
        <f t="shared" si="26"/>
        <v>0</v>
      </c>
      <c r="W79" s="30">
        <f t="shared" si="27"/>
        <v>0</v>
      </c>
      <c r="X79" s="30">
        <f t="shared" si="28"/>
        <v>0</v>
      </c>
    </row>
    <row r="80" spans="1:24">
      <c r="A80" s="3" t="e">
        <f>CONCATENATE("Útěcha ",#REF!," - 2.kolo")</f>
        <v>#REF!</v>
      </c>
      <c r="B80" s="3">
        <f>O28</f>
        <v>0</v>
      </c>
      <c r="C80" s="3" t="str">
        <f>IF($B80=0,"",VLOOKUP($B80,'nejml.žákyně seznam'!$A$2:$D$269,2))</f>
        <v/>
      </c>
      <c r="D80" s="3" t="str">
        <f>IF($B80=0,"",VLOOKUP($B80,'nejml.žákyně seznam'!$A$2:$E$269,4))</f>
        <v/>
      </c>
      <c r="E80" s="3">
        <f>O29</f>
        <v>0</v>
      </c>
      <c r="F80" s="3" t="str">
        <f>IF($E80=0,"",VLOOKUP($E80,'nejml.žákyně seznam'!$A$2:$D$269,2))</f>
        <v/>
      </c>
      <c r="G80" s="3" t="str">
        <f>IF($E80=0,"",VLOOKUP($E80,'nejml.žákyně seznam'!$A$2:$E$269,4))</f>
        <v/>
      </c>
      <c r="H80" s="74"/>
      <c r="I80" s="75"/>
      <c r="J80" s="75"/>
      <c r="K80" s="75"/>
      <c r="L80" s="76"/>
      <c r="M80" s="3">
        <f t="shared" si="19"/>
        <v>0</v>
      </c>
      <c r="N80" s="3">
        <f t="shared" si="20"/>
        <v>0</v>
      </c>
      <c r="O80" s="3">
        <f t="shared" si="21"/>
        <v>0</v>
      </c>
      <c r="P80" s="3" t="str">
        <f>IF($O80=0,"",VLOOKUP($O80,'nejml.žákyně seznam'!$A$2:$D$269,2))</f>
        <v/>
      </c>
      <c r="Q80" s="3" t="str">
        <f t="shared" si="22"/>
        <v/>
      </c>
      <c r="R80" s="3" t="str">
        <f t="shared" si="23"/>
        <v/>
      </c>
      <c r="T80" s="30">
        <f t="shared" si="24"/>
        <v>0</v>
      </c>
      <c r="U80" s="30">
        <f t="shared" si="25"/>
        <v>0</v>
      </c>
      <c r="V80" s="30">
        <f t="shared" si="26"/>
        <v>0</v>
      </c>
      <c r="W80" s="30">
        <f t="shared" si="27"/>
        <v>0</v>
      </c>
      <c r="X80" s="30">
        <f t="shared" si="28"/>
        <v>0</v>
      </c>
    </row>
    <row r="81" spans="1:24">
      <c r="A81" s="3" t="e">
        <f>CONCATENATE("Útěcha ",#REF!," - 2.kolo")</f>
        <v>#REF!</v>
      </c>
      <c r="B81" s="3">
        <f>O30</f>
        <v>0</v>
      </c>
      <c r="C81" s="3" t="str">
        <f>IF($B81=0,"",VLOOKUP($B81,'nejml.žákyně seznam'!$A$2:$D$269,2))</f>
        <v/>
      </c>
      <c r="D81" s="3" t="str">
        <f>IF($B81=0,"",VLOOKUP($B81,'nejml.žákyně seznam'!$A$2:$E$269,4))</f>
        <v/>
      </c>
      <c r="E81" s="3">
        <f>O31</f>
        <v>0</v>
      </c>
      <c r="F81" s="3" t="str">
        <f>IF($E81=0,"",VLOOKUP($E81,'nejml.žákyně seznam'!$A$2:$D$269,2))</f>
        <v/>
      </c>
      <c r="G81" s="3" t="str">
        <f>IF($E81=0,"",VLOOKUP($E81,'nejml.žákyně seznam'!$A$2:$E$269,4))</f>
        <v/>
      </c>
      <c r="H81" s="74"/>
      <c r="I81" s="75"/>
      <c r="J81" s="75"/>
      <c r="K81" s="75"/>
      <c r="L81" s="76"/>
      <c r="M81" s="3">
        <f t="shared" si="19"/>
        <v>0</v>
      </c>
      <c r="N81" s="3">
        <f t="shared" si="20"/>
        <v>0</v>
      </c>
      <c r="O81" s="3">
        <f t="shared" si="21"/>
        <v>0</v>
      </c>
      <c r="P81" s="3" t="str">
        <f>IF($O81=0,"",VLOOKUP($O81,'nejml.žákyně seznam'!$A$2:$D$269,2))</f>
        <v/>
      </c>
      <c r="Q81" s="3" t="str">
        <f t="shared" si="22"/>
        <v/>
      </c>
      <c r="R81" s="3" t="str">
        <f t="shared" si="23"/>
        <v/>
      </c>
      <c r="T81" s="30">
        <f t="shared" si="24"/>
        <v>0</v>
      </c>
      <c r="U81" s="30">
        <f t="shared" si="25"/>
        <v>0</v>
      </c>
      <c r="V81" s="30">
        <f t="shared" si="26"/>
        <v>0</v>
      </c>
      <c r="W81" s="30">
        <f t="shared" si="27"/>
        <v>0</v>
      </c>
      <c r="X81" s="30">
        <f t="shared" si="28"/>
        <v>0</v>
      </c>
    </row>
    <row r="82" spans="1:24">
      <c r="A82" s="3" t="e">
        <f>CONCATENATE("Útěcha ",#REF!," - 2.kolo")</f>
        <v>#REF!</v>
      </c>
      <c r="B82" s="3">
        <f>O32</f>
        <v>0</v>
      </c>
      <c r="C82" s="3" t="str">
        <f>IF($B82=0,"",VLOOKUP($B82,'nejml.žákyně seznam'!$A$2:$D$269,2))</f>
        <v/>
      </c>
      <c r="D82" s="3" t="str">
        <f>IF($B82=0,"",VLOOKUP($B82,'nejml.žákyně seznam'!$A$2:$E$269,4))</f>
        <v/>
      </c>
      <c r="E82" s="3">
        <f>O33</f>
        <v>0</v>
      </c>
      <c r="F82" s="3" t="str">
        <f>IF($E82=0,"",VLOOKUP($E82,'nejml.žákyně seznam'!$A$2:$D$269,2))</f>
        <v/>
      </c>
      <c r="G82" s="3" t="str">
        <f>IF($E82=0,"",VLOOKUP($E82,'nejml.žákyně seznam'!$A$2:$E$269,4))</f>
        <v/>
      </c>
      <c r="H82" s="74"/>
      <c r="I82" s="75"/>
      <c r="J82" s="75"/>
      <c r="K82" s="75"/>
      <c r="L82" s="76"/>
      <c r="M82" s="3">
        <f t="shared" si="19"/>
        <v>0</v>
      </c>
      <c r="N82" s="3">
        <f t="shared" si="20"/>
        <v>0</v>
      </c>
      <c r="O82" s="3">
        <f t="shared" si="21"/>
        <v>0</v>
      </c>
      <c r="P82" s="3" t="str">
        <f>IF($O82=0,"",VLOOKUP($O82,'nejml.žákyně seznam'!$A$2:$D$269,2))</f>
        <v/>
      </c>
      <c r="Q82" s="3" t="str">
        <f t="shared" si="22"/>
        <v/>
      </c>
      <c r="R82" s="3" t="str">
        <f t="shared" si="23"/>
        <v/>
      </c>
      <c r="T82" s="30">
        <f t="shared" si="24"/>
        <v>0</v>
      </c>
      <c r="U82" s="30">
        <f t="shared" si="25"/>
        <v>0</v>
      </c>
      <c r="V82" s="30">
        <f t="shared" si="26"/>
        <v>0</v>
      </c>
      <c r="W82" s="30">
        <f t="shared" si="27"/>
        <v>0</v>
      </c>
      <c r="X82" s="30">
        <f t="shared" si="28"/>
        <v>0</v>
      </c>
    </row>
    <row r="83" spans="1:24">
      <c r="A83" s="3" t="e">
        <f>CONCATENATE("Útěcha ",#REF!," - 2.kolo")</f>
        <v>#REF!</v>
      </c>
      <c r="B83" s="3">
        <f>O34</f>
        <v>0</v>
      </c>
      <c r="C83" s="3" t="str">
        <f>IF($B83=0,"",VLOOKUP($B83,'nejml.žákyně seznam'!$A$2:$D$269,2))</f>
        <v/>
      </c>
      <c r="D83" s="3" t="str">
        <f>IF($B83=0,"",VLOOKUP($B83,'nejml.žákyně seznam'!$A$2:$E$269,4))</f>
        <v/>
      </c>
      <c r="E83" s="3">
        <f>O35</f>
        <v>0</v>
      </c>
      <c r="F83" s="3" t="str">
        <f>IF($E83=0,"",VLOOKUP($E83,'nejml.žákyně seznam'!$A$2:$D$269,2))</f>
        <v/>
      </c>
      <c r="G83" s="3" t="str">
        <f>IF($E83=0,"",VLOOKUP($E83,'nejml.žákyně seznam'!$A$2:$E$269,4))</f>
        <v/>
      </c>
      <c r="H83" s="74"/>
      <c r="I83" s="75"/>
      <c r="J83" s="75"/>
      <c r="K83" s="75"/>
      <c r="L83" s="76"/>
      <c r="M83" s="3">
        <f t="shared" si="19"/>
        <v>0</v>
      </c>
      <c r="N83" s="3">
        <f t="shared" si="20"/>
        <v>0</v>
      </c>
      <c r="O83" s="3">
        <f t="shared" si="21"/>
        <v>0</v>
      </c>
      <c r="P83" s="3" t="str">
        <f>IF($O83=0,"",VLOOKUP($O83,'nejml.žákyně seznam'!$A$2:$D$269,2))</f>
        <v/>
      </c>
      <c r="Q83" s="3" t="str">
        <f t="shared" si="22"/>
        <v/>
      </c>
      <c r="R83" s="3" t="str">
        <f t="shared" si="23"/>
        <v/>
      </c>
      <c r="T83" s="30">
        <f t="shared" si="24"/>
        <v>0</v>
      </c>
      <c r="U83" s="30">
        <f t="shared" si="25"/>
        <v>0</v>
      </c>
      <c r="V83" s="30">
        <f t="shared" si="26"/>
        <v>0</v>
      </c>
      <c r="W83" s="30">
        <f t="shared" si="27"/>
        <v>0</v>
      </c>
      <c r="X83" s="30">
        <f t="shared" si="28"/>
        <v>0</v>
      </c>
    </row>
    <row r="84" spans="1:24">
      <c r="A84" s="3" t="e">
        <f>CONCATENATE("Útěcha ",#REF!," - 2.kolo")</f>
        <v>#REF!</v>
      </c>
      <c r="B84" s="3">
        <f>O36</f>
        <v>0</v>
      </c>
      <c r="C84" s="3" t="str">
        <f>IF($B84=0,"",VLOOKUP($B84,'nejml.žákyně seznam'!$A$2:$D$269,2))</f>
        <v/>
      </c>
      <c r="D84" s="3" t="str">
        <f>IF($B84=0,"",VLOOKUP($B84,'nejml.žákyně seznam'!$A$2:$E$269,4))</f>
        <v/>
      </c>
      <c r="E84" s="3">
        <f>O37</f>
        <v>0</v>
      </c>
      <c r="F84" s="3" t="str">
        <f>IF($E84=0,"",VLOOKUP($E84,'nejml.žákyně seznam'!$A$2:$D$269,2))</f>
        <v/>
      </c>
      <c r="G84" s="3" t="str">
        <f>IF($E84=0,"",VLOOKUP($E84,'nejml.žákyně seznam'!$A$2:$E$269,4))</f>
        <v/>
      </c>
      <c r="H84" s="74"/>
      <c r="I84" s="75"/>
      <c r="J84" s="75"/>
      <c r="K84" s="75"/>
      <c r="L84" s="76"/>
      <c r="M84" s="3">
        <f t="shared" si="19"/>
        <v>0</v>
      </c>
      <c r="N84" s="3">
        <f t="shared" si="20"/>
        <v>0</v>
      </c>
      <c r="O84" s="3">
        <f t="shared" si="21"/>
        <v>0</v>
      </c>
      <c r="P84" s="3" t="str">
        <f>IF($O84=0,"",VLOOKUP($O84,'nejml.žákyně seznam'!$A$2:$D$269,2))</f>
        <v/>
      </c>
      <c r="Q84" s="3" t="str">
        <f t="shared" si="22"/>
        <v/>
      </c>
      <c r="R84" s="3" t="str">
        <f t="shared" si="23"/>
        <v/>
      </c>
      <c r="T84" s="30">
        <f t="shared" si="24"/>
        <v>0</v>
      </c>
      <c r="U84" s="30">
        <f t="shared" si="25"/>
        <v>0</v>
      </c>
      <c r="V84" s="30">
        <f t="shared" si="26"/>
        <v>0</v>
      </c>
      <c r="W84" s="30">
        <f t="shared" si="27"/>
        <v>0</v>
      </c>
      <c r="X84" s="30">
        <f t="shared" si="28"/>
        <v>0</v>
      </c>
    </row>
    <row r="85" spans="1:24">
      <c r="A85" s="3" t="e">
        <f>CONCATENATE("Útěcha ",#REF!," - 2.kolo")</f>
        <v>#REF!</v>
      </c>
      <c r="B85" s="3">
        <f>O38</f>
        <v>0</v>
      </c>
      <c r="C85" s="3" t="str">
        <f>IF($B85=0,"",VLOOKUP($B85,'nejml.žákyně seznam'!$A$2:$D$269,2))</f>
        <v/>
      </c>
      <c r="D85" s="3" t="str">
        <f>IF($B85=0,"",VLOOKUP($B85,'nejml.žákyně seznam'!$A$2:$E$269,4))</f>
        <v/>
      </c>
      <c r="E85" s="3">
        <f>O39</f>
        <v>0</v>
      </c>
      <c r="F85" s="3" t="str">
        <f>IF($E85=0,"",VLOOKUP($E85,'nejml.žákyně seznam'!$A$2:$D$269,2))</f>
        <v/>
      </c>
      <c r="G85" s="3" t="str">
        <f>IF($E85=0,"",VLOOKUP($E85,'nejml.žákyně seznam'!$A$2:$E$269,4))</f>
        <v/>
      </c>
      <c r="H85" s="74"/>
      <c r="I85" s="75"/>
      <c r="J85" s="75"/>
      <c r="K85" s="75"/>
      <c r="L85" s="76"/>
      <c r="M85" s="3">
        <f t="shared" si="19"/>
        <v>0</v>
      </c>
      <c r="N85" s="3">
        <f t="shared" si="20"/>
        <v>0</v>
      </c>
      <c r="O85" s="3">
        <f t="shared" si="21"/>
        <v>0</v>
      </c>
      <c r="P85" s="3" t="str">
        <f>IF($O85=0,"",VLOOKUP($O85,'nejml.žákyně seznam'!$A$2:$D$269,2))</f>
        <v/>
      </c>
      <c r="Q85" s="3" t="str">
        <f t="shared" si="22"/>
        <v/>
      </c>
      <c r="R85" s="3" t="str">
        <f t="shared" si="23"/>
        <v/>
      </c>
      <c r="T85" s="30">
        <f t="shared" si="24"/>
        <v>0</v>
      </c>
      <c r="U85" s="30">
        <f t="shared" si="25"/>
        <v>0</v>
      </c>
      <c r="V85" s="30">
        <f t="shared" si="26"/>
        <v>0</v>
      </c>
      <c r="W85" s="30">
        <f t="shared" si="27"/>
        <v>0</v>
      </c>
      <c r="X85" s="30">
        <f t="shared" si="28"/>
        <v>0</v>
      </c>
    </row>
    <row r="86" spans="1:24">
      <c r="A86" s="3" t="e">
        <f>CONCATENATE("Útěcha ",#REF!," - 2.kolo")</f>
        <v>#REF!</v>
      </c>
      <c r="B86" s="3">
        <f>O40</f>
        <v>0</v>
      </c>
      <c r="C86" s="3" t="str">
        <f>IF($B86=0,"",VLOOKUP($B86,'nejml.žákyně seznam'!$A$2:$D$269,2))</f>
        <v/>
      </c>
      <c r="D86" s="3" t="str">
        <f>IF($B86=0,"",VLOOKUP($B86,'nejml.žákyně seznam'!$A$2:$E$269,4))</f>
        <v/>
      </c>
      <c r="E86" s="3">
        <f>O41</f>
        <v>0</v>
      </c>
      <c r="F86" s="3" t="str">
        <f>IF($E86=0,"",VLOOKUP($E86,'nejml.žákyně seznam'!$A$2:$D$269,2))</f>
        <v/>
      </c>
      <c r="G86" s="3" t="str">
        <f>IF($E86=0,"",VLOOKUP($E86,'nejml.žákyně seznam'!$A$2:$E$269,4))</f>
        <v/>
      </c>
      <c r="H86" s="74"/>
      <c r="I86" s="75"/>
      <c r="J86" s="75"/>
      <c r="K86" s="75"/>
      <c r="L86" s="76"/>
      <c r="M86" s="3">
        <f t="shared" si="19"/>
        <v>0</v>
      </c>
      <c r="N86" s="3">
        <f t="shared" si="20"/>
        <v>0</v>
      </c>
      <c r="O86" s="3">
        <f t="shared" si="21"/>
        <v>0</v>
      </c>
      <c r="P86" s="3" t="str">
        <f>IF($O86=0,"",VLOOKUP($O86,'nejml.žákyně seznam'!$A$2:$D$269,2))</f>
        <v/>
      </c>
      <c r="Q86" s="3" t="str">
        <f t="shared" si="22"/>
        <v/>
      </c>
      <c r="R86" s="3" t="str">
        <f t="shared" si="23"/>
        <v/>
      </c>
      <c r="T86" s="30">
        <f t="shared" si="24"/>
        <v>0</v>
      </c>
      <c r="U86" s="30">
        <f t="shared" si="25"/>
        <v>0</v>
      </c>
      <c r="V86" s="30">
        <f t="shared" si="26"/>
        <v>0</v>
      </c>
      <c r="W86" s="30">
        <f t="shared" si="27"/>
        <v>0</v>
      </c>
      <c r="X86" s="30">
        <f t="shared" si="28"/>
        <v>0</v>
      </c>
    </row>
    <row r="87" spans="1:24">
      <c r="A87" s="3" t="e">
        <f>CONCATENATE("Útěcha ",#REF!," - 2.kolo")</f>
        <v>#REF!</v>
      </c>
      <c r="B87" s="3">
        <f>O42</f>
        <v>0</v>
      </c>
      <c r="C87" s="3" t="str">
        <f>IF($B87=0,"",VLOOKUP($B87,'nejml.žákyně seznam'!$A$2:$D$269,2))</f>
        <v/>
      </c>
      <c r="D87" s="3" t="str">
        <f>IF($B87=0,"",VLOOKUP($B87,'nejml.žákyně seznam'!$A$2:$E$269,4))</f>
        <v/>
      </c>
      <c r="E87" s="3">
        <f>O43</f>
        <v>0</v>
      </c>
      <c r="F87" s="3" t="str">
        <f>IF($E87=0,"",VLOOKUP($E87,'nejml.žákyně seznam'!$A$2:$D$269,2))</f>
        <v/>
      </c>
      <c r="G87" s="3" t="str">
        <f>IF($E87=0,"",VLOOKUP($E87,'nejml.žákyně seznam'!$A$2:$E$269,4))</f>
        <v/>
      </c>
      <c r="H87" s="74"/>
      <c r="I87" s="75"/>
      <c r="J87" s="75"/>
      <c r="K87" s="75"/>
      <c r="L87" s="76"/>
      <c r="M87" s="3">
        <f t="shared" si="19"/>
        <v>0</v>
      </c>
      <c r="N87" s="3">
        <f t="shared" si="20"/>
        <v>0</v>
      </c>
      <c r="O87" s="3">
        <f t="shared" si="21"/>
        <v>0</v>
      </c>
      <c r="P87" s="3" t="str">
        <f>IF($O87=0,"",VLOOKUP($O87,'nejml.žákyně seznam'!$A$2:$D$269,2))</f>
        <v/>
      </c>
      <c r="Q87" s="3" t="str">
        <f t="shared" si="22"/>
        <v/>
      </c>
      <c r="R87" s="3" t="str">
        <f t="shared" si="23"/>
        <v/>
      </c>
      <c r="T87" s="30">
        <f t="shared" si="24"/>
        <v>0</v>
      </c>
      <c r="U87" s="30">
        <f t="shared" si="25"/>
        <v>0</v>
      </c>
      <c r="V87" s="30">
        <f t="shared" si="26"/>
        <v>0</v>
      </c>
      <c r="W87" s="30">
        <f t="shared" si="27"/>
        <v>0</v>
      </c>
      <c r="X87" s="30">
        <f t="shared" si="28"/>
        <v>0</v>
      </c>
    </row>
    <row r="88" spans="1:24">
      <c r="A88" s="3" t="e">
        <f>CONCATENATE("Útěcha ",#REF!," - 2.kolo")</f>
        <v>#REF!</v>
      </c>
      <c r="B88" s="3">
        <f>O44</f>
        <v>0</v>
      </c>
      <c r="C88" s="3" t="str">
        <f>IF($B88=0,"",VLOOKUP($B88,'nejml.žákyně seznam'!$A$2:$D$269,2))</f>
        <v/>
      </c>
      <c r="D88" s="3" t="str">
        <f>IF($B88=0,"",VLOOKUP($B88,'nejml.žákyně seznam'!$A$2:$E$269,4))</f>
        <v/>
      </c>
      <c r="E88" s="3">
        <f>O45</f>
        <v>0</v>
      </c>
      <c r="F88" s="3" t="str">
        <f>IF($E88=0,"",VLOOKUP($E88,'nejml.žákyně seznam'!$A$2:$D$269,2))</f>
        <v/>
      </c>
      <c r="G88" s="3" t="str">
        <f>IF($E88=0,"",VLOOKUP($E88,'nejml.žákyně seznam'!$A$2:$E$269,4))</f>
        <v/>
      </c>
      <c r="H88" s="74"/>
      <c r="I88" s="75"/>
      <c r="J88" s="75"/>
      <c r="K88" s="75"/>
      <c r="L88" s="76"/>
      <c r="M88" s="3">
        <f t="shared" si="19"/>
        <v>0</v>
      </c>
      <c r="N88" s="3">
        <f t="shared" si="20"/>
        <v>0</v>
      </c>
      <c r="O88" s="3">
        <f t="shared" si="21"/>
        <v>0</v>
      </c>
      <c r="P88" s="3" t="str">
        <f>IF($O88=0,"",VLOOKUP($O88,'nejml.žákyně seznam'!$A$2:$D$269,2))</f>
        <v/>
      </c>
      <c r="Q88" s="3" t="str">
        <f t="shared" si="22"/>
        <v/>
      </c>
      <c r="R88" s="3" t="str">
        <f t="shared" si="23"/>
        <v/>
      </c>
      <c r="T88" s="30">
        <f t="shared" si="24"/>
        <v>0</v>
      </c>
      <c r="U88" s="30">
        <f t="shared" si="25"/>
        <v>0</v>
      </c>
      <c r="V88" s="30">
        <f t="shared" si="26"/>
        <v>0</v>
      </c>
      <c r="W88" s="30">
        <f t="shared" si="27"/>
        <v>0</v>
      </c>
      <c r="X88" s="30">
        <f t="shared" si="28"/>
        <v>0</v>
      </c>
    </row>
    <row r="89" spans="1:24">
      <c r="A89" s="3" t="e">
        <f>CONCATENATE("Útěcha ",#REF!," - 2.kolo")</f>
        <v>#REF!</v>
      </c>
      <c r="B89" s="3">
        <f>O46</f>
        <v>0</v>
      </c>
      <c r="C89" s="3" t="str">
        <f>IF($B89=0,"",VLOOKUP($B89,'nejml.žákyně seznam'!$A$2:$D$269,2))</f>
        <v/>
      </c>
      <c r="D89" s="3" t="str">
        <f>IF($B89=0,"",VLOOKUP($B89,'nejml.žákyně seznam'!$A$2:$E$269,4))</f>
        <v/>
      </c>
      <c r="E89" s="3">
        <f>O47</f>
        <v>0</v>
      </c>
      <c r="F89" s="3" t="str">
        <f>IF($E89=0,"",VLOOKUP($E89,'nejml.žákyně seznam'!$A$2:$D$269,2))</f>
        <v/>
      </c>
      <c r="G89" s="3" t="str">
        <f>IF($E89=0,"",VLOOKUP($E89,'nejml.žákyně seznam'!$A$2:$E$269,4))</f>
        <v/>
      </c>
      <c r="H89" s="74"/>
      <c r="I89" s="75"/>
      <c r="J89" s="75"/>
      <c r="K89" s="75"/>
      <c r="L89" s="76"/>
      <c r="M89" s="3">
        <f t="shared" si="19"/>
        <v>0</v>
      </c>
      <c r="N89" s="3">
        <f t="shared" si="20"/>
        <v>0</v>
      </c>
      <c r="O89" s="3">
        <f t="shared" si="21"/>
        <v>0</v>
      </c>
      <c r="P89" s="3" t="str">
        <f>IF($O89=0,"",VLOOKUP($O89,'nejml.žákyně seznam'!$A$2:$D$269,2))</f>
        <v/>
      </c>
      <c r="Q89" s="3" t="str">
        <f t="shared" si="22"/>
        <v/>
      </c>
      <c r="R89" s="3" t="str">
        <f t="shared" si="23"/>
        <v/>
      </c>
      <c r="T89" s="30">
        <f t="shared" si="24"/>
        <v>0</v>
      </c>
      <c r="U89" s="30">
        <f t="shared" si="25"/>
        <v>0</v>
      </c>
      <c r="V89" s="30">
        <f t="shared" si="26"/>
        <v>0</v>
      </c>
      <c r="W89" s="30">
        <f t="shared" si="27"/>
        <v>0</v>
      </c>
      <c r="X89" s="30">
        <f t="shared" si="28"/>
        <v>0</v>
      </c>
    </row>
    <row r="90" spans="1:24">
      <c r="A90" s="3" t="e">
        <f>CONCATENATE("Útěcha ",#REF!," - 2.kolo")</f>
        <v>#REF!</v>
      </c>
      <c r="B90" s="3">
        <f>O48</f>
        <v>0</v>
      </c>
      <c r="C90" s="3" t="str">
        <f>IF($B90=0,"",VLOOKUP($B90,'nejml.žákyně seznam'!$A$2:$D$269,2))</f>
        <v/>
      </c>
      <c r="D90" s="3" t="str">
        <f>IF($B90=0,"",VLOOKUP($B90,'nejml.žákyně seznam'!$A$2:$E$269,4))</f>
        <v/>
      </c>
      <c r="E90" s="3">
        <f>O49</f>
        <v>0</v>
      </c>
      <c r="F90" s="3" t="str">
        <f>IF($E90=0,"",VLOOKUP($E90,'nejml.žákyně seznam'!$A$2:$D$269,2))</f>
        <v/>
      </c>
      <c r="G90" s="3" t="str">
        <f>IF($E90=0,"",VLOOKUP($E90,'nejml.žákyně seznam'!$A$2:$E$269,4))</f>
        <v/>
      </c>
      <c r="H90" s="74"/>
      <c r="I90" s="75"/>
      <c r="J90" s="75"/>
      <c r="K90" s="75"/>
      <c r="L90" s="76"/>
      <c r="M90" s="3">
        <f t="shared" si="19"/>
        <v>0</v>
      </c>
      <c r="N90" s="3">
        <f t="shared" si="20"/>
        <v>0</v>
      </c>
      <c r="O90" s="3">
        <f t="shared" si="21"/>
        <v>0</v>
      </c>
      <c r="P90" s="3" t="str">
        <f>IF($O90=0,"",VLOOKUP($O90,'nejml.žákyně seznam'!$A$2:$D$269,2))</f>
        <v/>
      </c>
      <c r="Q90" s="3" t="str">
        <f t="shared" si="22"/>
        <v/>
      </c>
      <c r="R90" s="3" t="str">
        <f t="shared" si="23"/>
        <v/>
      </c>
      <c r="T90" s="30">
        <f t="shared" si="24"/>
        <v>0</v>
      </c>
      <c r="U90" s="30">
        <f t="shared" si="25"/>
        <v>0</v>
      </c>
      <c r="V90" s="30">
        <f t="shared" si="26"/>
        <v>0</v>
      </c>
      <c r="W90" s="30">
        <f t="shared" si="27"/>
        <v>0</v>
      </c>
      <c r="X90" s="30">
        <f t="shared" si="28"/>
        <v>0</v>
      </c>
    </row>
    <row r="91" spans="1:24">
      <c r="A91" s="3" t="e">
        <f>CONCATENATE("Útěcha ",#REF!," - 2.kolo")</f>
        <v>#REF!</v>
      </c>
      <c r="B91" s="3">
        <f>O50</f>
        <v>0</v>
      </c>
      <c r="C91" s="3" t="str">
        <f>IF($B91=0,"",VLOOKUP($B91,'nejml.žákyně seznam'!$A$2:$D$269,2))</f>
        <v/>
      </c>
      <c r="D91" s="3" t="str">
        <f>IF($B91=0,"",VLOOKUP($B91,'nejml.žákyně seznam'!$A$2:$E$269,4))</f>
        <v/>
      </c>
      <c r="E91" s="3">
        <f>O51</f>
        <v>0</v>
      </c>
      <c r="F91" s="3" t="str">
        <f>IF($E91=0,"",VLOOKUP($E91,'nejml.žákyně seznam'!$A$2:$D$269,2))</f>
        <v/>
      </c>
      <c r="G91" s="3" t="str">
        <f>IF($E91=0,"",VLOOKUP($E91,'nejml.žákyně seznam'!$A$2:$E$269,4))</f>
        <v/>
      </c>
      <c r="H91" s="74"/>
      <c r="I91" s="75"/>
      <c r="J91" s="75"/>
      <c r="K91" s="75"/>
      <c r="L91" s="76"/>
      <c r="M91" s="3">
        <f t="shared" si="19"/>
        <v>0</v>
      </c>
      <c r="N91" s="3">
        <f t="shared" si="20"/>
        <v>0</v>
      </c>
      <c r="O91" s="3">
        <f t="shared" si="21"/>
        <v>0</v>
      </c>
      <c r="P91" s="3" t="str">
        <f>IF($O91=0,"",VLOOKUP($O91,'nejml.žákyně seznam'!$A$2:$D$269,2))</f>
        <v/>
      </c>
      <c r="Q91" s="3" t="str">
        <f t="shared" si="22"/>
        <v/>
      </c>
      <c r="R91" s="3" t="str">
        <f t="shared" si="23"/>
        <v/>
      </c>
      <c r="T91" s="30">
        <f t="shared" si="24"/>
        <v>0</v>
      </c>
      <c r="U91" s="30">
        <f t="shared" si="25"/>
        <v>0</v>
      </c>
      <c r="V91" s="30">
        <f t="shared" si="26"/>
        <v>0</v>
      </c>
      <c r="W91" s="30">
        <f t="shared" si="27"/>
        <v>0</v>
      </c>
      <c r="X91" s="30">
        <f t="shared" si="28"/>
        <v>0</v>
      </c>
    </row>
    <row r="92" spans="1:24">
      <c r="A92" s="3" t="e">
        <f>CONCATENATE("Útěcha ",#REF!," - 2.kolo")</f>
        <v>#REF!</v>
      </c>
      <c r="B92" s="3">
        <f>O52</f>
        <v>0</v>
      </c>
      <c r="C92" s="3" t="str">
        <f>IF($B92=0,"",VLOOKUP($B92,'nejml.žákyně seznam'!$A$2:$D$269,2))</f>
        <v/>
      </c>
      <c r="D92" s="3" t="str">
        <f>IF($B92=0,"",VLOOKUP($B92,'nejml.žákyně seznam'!$A$2:$E$269,4))</f>
        <v/>
      </c>
      <c r="E92" s="3">
        <f>O53</f>
        <v>0</v>
      </c>
      <c r="F92" s="3" t="str">
        <f>IF($E92=0,"",VLOOKUP($E92,'nejml.žákyně seznam'!$A$2:$D$269,2))</f>
        <v/>
      </c>
      <c r="G92" s="3" t="str">
        <f>IF($E92=0,"",VLOOKUP($E92,'nejml.žákyně seznam'!$A$2:$E$269,4))</f>
        <v/>
      </c>
      <c r="H92" s="74"/>
      <c r="I92" s="75"/>
      <c r="J92" s="75"/>
      <c r="K92" s="75"/>
      <c r="L92" s="76"/>
      <c r="M92" s="3">
        <f t="shared" si="19"/>
        <v>0</v>
      </c>
      <c r="N92" s="3">
        <f t="shared" si="20"/>
        <v>0</v>
      </c>
      <c r="O92" s="3">
        <f t="shared" si="21"/>
        <v>0</v>
      </c>
      <c r="P92" s="3" t="str">
        <f>IF($O92=0,"",VLOOKUP($O92,'nejml.žákyně seznam'!$A$2:$D$269,2))</f>
        <v/>
      </c>
      <c r="Q92" s="3" t="str">
        <f t="shared" si="22"/>
        <v/>
      </c>
      <c r="R92" s="3" t="str">
        <f t="shared" si="23"/>
        <v/>
      </c>
      <c r="T92" s="30">
        <f t="shared" si="24"/>
        <v>0</v>
      </c>
      <c r="U92" s="30">
        <f t="shared" si="25"/>
        <v>0</v>
      </c>
      <c r="V92" s="30">
        <f t="shared" si="26"/>
        <v>0</v>
      </c>
      <c r="W92" s="30">
        <f t="shared" si="27"/>
        <v>0</v>
      </c>
      <c r="X92" s="30">
        <f t="shared" si="28"/>
        <v>0</v>
      </c>
    </row>
    <row r="93" spans="1:24">
      <c r="A93" s="3" t="e">
        <f>CONCATENATE("Útěcha ",#REF!," - 2.kolo")</f>
        <v>#REF!</v>
      </c>
      <c r="B93" s="3">
        <f>O54</f>
        <v>0</v>
      </c>
      <c r="C93" s="3" t="str">
        <f>IF($B93=0,"",VLOOKUP($B93,'nejml.žákyně seznam'!$A$2:$D$269,2))</f>
        <v/>
      </c>
      <c r="D93" s="3" t="str">
        <f>IF($B93=0,"",VLOOKUP($B93,'nejml.žákyně seznam'!$A$2:$E$269,4))</f>
        <v/>
      </c>
      <c r="E93" s="3">
        <f>O55</f>
        <v>0</v>
      </c>
      <c r="F93" s="3" t="str">
        <f>IF($E93=0,"",VLOOKUP($E93,'nejml.žákyně seznam'!$A$2:$D$269,2))</f>
        <v/>
      </c>
      <c r="G93" s="3" t="str">
        <f>IF($E93=0,"",VLOOKUP($E93,'nejml.žákyně seznam'!$A$2:$E$269,4))</f>
        <v/>
      </c>
      <c r="H93" s="74"/>
      <c r="I93" s="75"/>
      <c r="J93" s="75"/>
      <c r="K93" s="75"/>
      <c r="L93" s="76"/>
      <c r="M93" s="3">
        <f t="shared" si="19"/>
        <v>0</v>
      </c>
      <c r="N93" s="3">
        <f t="shared" si="20"/>
        <v>0</v>
      </c>
      <c r="O93" s="3">
        <f t="shared" si="21"/>
        <v>0</v>
      </c>
      <c r="P93" s="3" t="str">
        <f>IF($O93=0,"",VLOOKUP($O93,'nejml.žákyně seznam'!$A$2:$D$269,2))</f>
        <v/>
      </c>
      <c r="Q93" s="3" t="str">
        <f t="shared" si="22"/>
        <v/>
      </c>
      <c r="R93" s="3" t="str">
        <f t="shared" si="23"/>
        <v/>
      </c>
      <c r="T93" s="30">
        <f t="shared" si="24"/>
        <v>0</v>
      </c>
      <c r="U93" s="30">
        <f t="shared" si="25"/>
        <v>0</v>
      </c>
      <c r="V93" s="30">
        <f t="shared" si="26"/>
        <v>0</v>
      </c>
      <c r="W93" s="30">
        <f t="shared" si="27"/>
        <v>0</v>
      </c>
      <c r="X93" s="30">
        <f t="shared" si="28"/>
        <v>0</v>
      </c>
    </row>
    <row r="94" spans="1:24">
      <c r="A94" s="3" t="e">
        <f>CONCATENATE("Útěcha ",#REF!," - 2.kolo")</f>
        <v>#REF!</v>
      </c>
      <c r="B94" s="3">
        <f>O56</f>
        <v>0</v>
      </c>
      <c r="C94" s="3" t="str">
        <f>IF($B94=0,"",VLOOKUP($B94,'nejml.žákyně seznam'!$A$2:$D$269,2))</f>
        <v/>
      </c>
      <c r="D94" s="3" t="str">
        <f>IF($B94=0,"",VLOOKUP($B94,'nejml.žákyně seznam'!$A$2:$E$269,4))</f>
        <v/>
      </c>
      <c r="E94" s="3">
        <f>O57</f>
        <v>0</v>
      </c>
      <c r="F94" s="3" t="str">
        <f>IF($E94=0,"",VLOOKUP($E94,'nejml.žákyně seznam'!$A$2:$D$269,2))</f>
        <v/>
      </c>
      <c r="G94" s="3" t="str">
        <f>IF($E94=0,"",VLOOKUP($E94,'nejml.žákyně seznam'!$A$2:$E$269,4))</f>
        <v/>
      </c>
      <c r="H94" s="74"/>
      <c r="I94" s="75"/>
      <c r="J94" s="75"/>
      <c r="K94" s="75"/>
      <c r="L94" s="76"/>
      <c r="M94" s="3">
        <f t="shared" si="19"/>
        <v>0</v>
      </c>
      <c r="N94" s="3">
        <f t="shared" si="20"/>
        <v>0</v>
      </c>
      <c r="O94" s="3">
        <f t="shared" si="21"/>
        <v>0</v>
      </c>
      <c r="P94" s="3" t="str">
        <f>IF($O94=0,"",VLOOKUP($O94,'nejml.žákyně seznam'!$A$2:$D$269,2))</f>
        <v/>
      </c>
      <c r="Q94" s="3" t="str">
        <f t="shared" si="22"/>
        <v/>
      </c>
      <c r="R94" s="3" t="str">
        <f t="shared" si="23"/>
        <v/>
      </c>
      <c r="T94" s="30">
        <f t="shared" si="24"/>
        <v>0</v>
      </c>
      <c r="U94" s="30">
        <f t="shared" si="25"/>
        <v>0</v>
      </c>
      <c r="V94" s="30">
        <f t="shared" si="26"/>
        <v>0</v>
      </c>
      <c r="W94" s="30">
        <f t="shared" si="27"/>
        <v>0</v>
      </c>
      <c r="X94" s="30">
        <f t="shared" si="28"/>
        <v>0</v>
      </c>
    </row>
    <row r="95" spans="1:24">
      <c r="A95" s="3" t="e">
        <f>CONCATENATE("Útěcha ",#REF!," - 2.kolo")</f>
        <v>#REF!</v>
      </c>
      <c r="B95" s="3">
        <f>O58</f>
        <v>0</v>
      </c>
      <c r="C95" s="3" t="str">
        <f>IF($B95=0,"",VLOOKUP($B95,'nejml.žákyně seznam'!$A$2:$D$269,2))</f>
        <v/>
      </c>
      <c r="D95" s="3" t="str">
        <f>IF($B95=0,"",VLOOKUP($B95,'nejml.žákyně seznam'!$A$2:$E$269,4))</f>
        <v/>
      </c>
      <c r="E95" s="3">
        <f>O59</f>
        <v>0</v>
      </c>
      <c r="F95" s="3" t="str">
        <f>IF($E95=0,"",VLOOKUP($E95,'nejml.žákyně seznam'!$A$2:$D$269,2))</f>
        <v/>
      </c>
      <c r="G95" s="3" t="str">
        <f>IF($E95=0,"",VLOOKUP($E95,'nejml.žákyně seznam'!$A$2:$E$269,4))</f>
        <v/>
      </c>
      <c r="H95" s="74"/>
      <c r="I95" s="75"/>
      <c r="J95" s="75"/>
      <c r="K95" s="75"/>
      <c r="L95" s="76"/>
      <c r="M95" s="3">
        <f t="shared" si="19"/>
        <v>0</v>
      </c>
      <c r="N95" s="3">
        <f t="shared" si="20"/>
        <v>0</v>
      </c>
      <c r="O95" s="3">
        <f t="shared" si="21"/>
        <v>0</v>
      </c>
      <c r="P95" s="3" t="str">
        <f>IF($O95=0,"",VLOOKUP($O95,'nejml.žákyně seznam'!$A$2:$D$269,2))</f>
        <v/>
      </c>
      <c r="Q95" s="3" t="str">
        <f t="shared" si="22"/>
        <v/>
      </c>
      <c r="R95" s="3" t="str">
        <f t="shared" si="23"/>
        <v/>
      </c>
      <c r="T95" s="30">
        <f t="shared" si="24"/>
        <v>0</v>
      </c>
      <c r="U95" s="30">
        <f t="shared" si="25"/>
        <v>0</v>
      </c>
      <c r="V95" s="30">
        <f t="shared" si="26"/>
        <v>0</v>
      </c>
      <c r="W95" s="30">
        <f t="shared" si="27"/>
        <v>0</v>
      </c>
      <c r="X95" s="30">
        <f t="shared" si="28"/>
        <v>0</v>
      </c>
    </row>
    <row r="96" spans="1:24">
      <c r="A96" s="3" t="e">
        <f>CONCATENATE("Útěcha ",#REF!," - 2.kolo")</f>
        <v>#REF!</v>
      </c>
      <c r="B96" s="3">
        <f>O60</f>
        <v>0</v>
      </c>
      <c r="C96" s="3" t="str">
        <f>IF($B96=0,"",VLOOKUP($B96,'nejml.žákyně seznam'!$A$2:$D$269,2))</f>
        <v/>
      </c>
      <c r="D96" s="3" t="str">
        <f>IF($B96=0,"",VLOOKUP($B96,'nejml.žákyně seznam'!$A$2:$E$269,4))</f>
        <v/>
      </c>
      <c r="E96" s="3">
        <f>O61</f>
        <v>0</v>
      </c>
      <c r="F96" s="3" t="str">
        <f>IF($E96=0,"",VLOOKUP($E96,'nejml.žákyně seznam'!$A$2:$D$269,2))</f>
        <v/>
      </c>
      <c r="G96" s="3" t="str">
        <f>IF($E96=0,"",VLOOKUP($E96,'nejml.žákyně seznam'!$A$2:$E$269,4))</f>
        <v/>
      </c>
      <c r="H96" s="74"/>
      <c r="I96" s="75"/>
      <c r="J96" s="75"/>
      <c r="K96" s="75"/>
      <c r="L96" s="76"/>
      <c r="M96" s="3">
        <f t="shared" si="19"/>
        <v>0</v>
      </c>
      <c r="N96" s="3">
        <f t="shared" si="20"/>
        <v>0</v>
      </c>
      <c r="O96" s="3">
        <f t="shared" si="21"/>
        <v>0</v>
      </c>
      <c r="P96" s="3" t="str">
        <f>IF($O96=0,"",VLOOKUP($O96,'nejml.žákyně seznam'!$A$2:$D$269,2))</f>
        <v/>
      </c>
      <c r="Q96" s="3" t="str">
        <f t="shared" si="22"/>
        <v/>
      </c>
      <c r="R96" s="3" t="str">
        <f t="shared" si="23"/>
        <v/>
      </c>
      <c r="T96" s="30">
        <f t="shared" si="24"/>
        <v>0</v>
      </c>
      <c r="U96" s="30">
        <f t="shared" si="25"/>
        <v>0</v>
      </c>
      <c r="V96" s="30">
        <f t="shared" si="26"/>
        <v>0</v>
      </c>
      <c r="W96" s="30">
        <f t="shared" si="27"/>
        <v>0</v>
      </c>
      <c r="X96" s="30">
        <f t="shared" si="28"/>
        <v>0</v>
      </c>
    </row>
    <row r="97" spans="1:24">
      <c r="A97" s="3" t="e">
        <f>CONCATENATE("Útěcha ",#REF!," - 2.kolo")</f>
        <v>#REF!</v>
      </c>
      <c r="B97" s="3">
        <f>O62</f>
        <v>0</v>
      </c>
      <c r="C97" s="3" t="str">
        <f>IF($B97=0,"",VLOOKUP($B97,'nejml.žákyně seznam'!$A$2:$D$269,2))</f>
        <v/>
      </c>
      <c r="D97" s="3" t="str">
        <f>IF($B97=0,"",VLOOKUP($B97,'nejml.žákyně seznam'!$A$2:$E$269,4))</f>
        <v/>
      </c>
      <c r="E97" s="3">
        <f>O63</f>
        <v>0</v>
      </c>
      <c r="F97" s="3" t="str">
        <f>IF($E97=0,"",VLOOKUP($E97,'nejml.žákyně seznam'!$A$2:$D$269,2))</f>
        <v/>
      </c>
      <c r="G97" s="3" t="str">
        <f>IF($E97=0,"",VLOOKUP($E97,'nejml.žákyně seznam'!$A$2:$E$269,4))</f>
        <v/>
      </c>
      <c r="H97" s="74"/>
      <c r="I97" s="75"/>
      <c r="J97" s="75"/>
      <c r="K97" s="75"/>
      <c r="L97" s="76"/>
      <c r="M97" s="3">
        <f t="shared" si="19"/>
        <v>0</v>
      </c>
      <c r="N97" s="3">
        <f t="shared" si="20"/>
        <v>0</v>
      </c>
      <c r="O97" s="3">
        <f t="shared" si="21"/>
        <v>0</v>
      </c>
      <c r="P97" s="3" t="str">
        <f>IF($O97=0,"",VLOOKUP($O97,'nejml.žákyně seznam'!$A$2:$D$269,2))</f>
        <v/>
      </c>
      <c r="Q97" s="3" t="str">
        <f t="shared" si="22"/>
        <v/>
      </c>
      <c r="R97" s="3" t="str">
        <f t="shared" si="23"/>
        <v/>
      </c>
      <c r="T97" s="30">
        <f t="shared" si="24"/>
        <v>0</v>
      </c>
      <c r="U97" s="30">
        <f t="shared" si="25"/>
        <v>0</v>
      </c>
      <c r="V97" s="30">
        <f t="shared" si="26"/>
        <v>0</v>
      </c>
      <c r="W97" s="30">
        <f t="shared" si="27"/>
        <v>0</v>
      </c>
      <c r="X97" s="30">
        <f t="shared" si="28"/>
        <v>0</v>
      </c>
    </row>
    <row r="98" spans="1:24" ht="13.5" thickBot="1">
      <c r="A98" s="3" t="e">
        <f>CONCATENATE("Útěcha ",#REF!," - 2.kolo")</f>
        <v>#REF!</v>
      </c>
      <c r="B98" s="3">
        <f>O64</f>
        <v>0</v>
      </c>
      <c r="C98" s="3" t="str">
        <f>IF($B98=0,"",VLOOKUP($B98,'nejml.žákyně seznam'!$A$2:$D$269,2))</f>
        <v/>
      </c>
      <c r="D98" s="3" t="str">
        <f>IF($B98=0,"",VLOOKUP($B98,'nejml.žákyně seznam'!$A$2:$E$269,4))</f>
        <v/>
      </c>
      <c r="E98" s="3">
        <f>O65</f>
        <v>0</v>
      </c>
      <c r="F98" s="3" t="str">
        <f>IF($E98=0,"",VLOOKUP($E98,'nejml.žákyně seznam'!$A$2:$D$269,2))</f>
        <v/>
      </c>
      <c r="G98" s="3" t="str">
        <f>IF($E98=0,"",VLOOKUP($E98,'nejml.žákyně seznam'!$A$2:$E$269,4))</f>
        <v/>
      </c>
      <c r="H98" s="77"/>
      <c r="I98" s="78"/>
      <c r="J98" s="78"/>
      <c r="K98" s="78"/>
      <c r="L98" s="79"/>
      <c r="M98" s="3">
        <f t="shared" si="19"/>
        <v>0</v>
      </c>
      <c r="N98" s="3">
        <f t="shared" si="20"/>
        <v>0</v>
      </c>
      <c r="O98" s="3">
        <f t="shared" si="21"/>
        <v>0</v>
      </c>
      <c r="P98" s="3" t="str">
        <f>IF($O98=0,"",VLOOKUP($O98,'nejml.žákyně seznam'!$A$2:$D$269,2))</f>
        <v/>
      </c>
      <c r="Q98" s="3" t="str">
        <f t="shared" si="22"/>
        <v/>
      </c>
      <c r="R98" s="3" t="str">
        <f t="shared" si="23"/>
        <v/>
      </c>
      <c r="T98" s="30">
        <f t="shared" si="24"/>
        <v>0</v>
      </c>
      <c r="U98" s="30">
        <f t="shared" si="25"/>
        <v>0</v>
      </c>
      <c r="V98" s="30">
        <f t="shared" si="26"/>
        <v>0</v>
      </c>
      <c r="W98" s="30">
        <f t="shared" si="27"/>
        <v>0</v>
      </c>
      <c r="X98" s="30">
        <f t="shared" si="28"/>
        <v>0</v>
      </c>
    </row>
    <row r="99" spans="1:24" ht="14.25" thickTop="1" thickBot="1">
      <c r="H99" s="21"/>
      <c r="I99" s="21"/>
      <c r="J99" s="21"/>
      <c r="K99" s="21"/>
      <c r="L99" s="21"/>
    </row>
    <row r="100" spans="1:24" ht="13.5" thickTop="1">
      <c r="A100" s="3" t="e">
        <f>CONCATENATE("Útěcha ",#REF!," - 3.kolo")</f>
        <v>#REF!</v>
      </c>
      <c r="B100" s="3">
        <f>O67</f>
        <v>0</v>
      </c>
      <c r="C100" s="3" t="str">
        <f>IF($B100=0,"",VLOOKUP($B100,'nejml.žákyně seznam'!$A$2:$D$269,2))</f>
        <v/>
      </c>
      <c r="D100" s="3" t="str">
        <f>IF($B100=0,"",VLOOKUP($B100,'nejml.žákyně seznam'!$A$2:$E$269,4))</f>
        <v/>
      </c>
      <c r="E100" s="3">
        <f>O68</f>
        <v>0</v>
      </c>
      <c r="F100" s="3" t="str">
        <f>IF($E100=0,"",VLOOKUP($E100,'nejml.žákyně seznam'!$A$2:$D$269,2))</f>
        <v/>
      </c>
      <c r="G100" s="3" t="str">
        <f>IF($E100=0,"",VLOOKUP($E100,'nejml.žákyně seznam'!$A$2:$E$269,4))</f>
        <v/>
      </c>
      <c r="H100" s="71"/>
      <c r="I100" s="72"/>
      <c r="J100" s="72"/>
      <c r="K100" s="72"/>
      <c r="L100" s="73"/>
      <c r="M100" s="3">
        <f t="shared" ref="M100:M115" si="29">COUNTIF(T100:X100,"&gt;0")</f>
        <v>0</v>
      </c>
      <c r="N100" s="3">
        <f t="shared" ref="N100:N115" si="30">COUNTIF(T100:X100,"&lt;0")</f>
        <v>0</v>
      </c>
      <c r="O100" s="3">
        <f t="shared" ref="O100:O115" si="31">IF(M100=N100,0,IF(M100&gt;N100,B100,E100))</f>
        <v>0</v>
      </c>
      <c r="P100" s="3" t="str">
        <f>IF($O100=0,"",VLOOKUP($O100,'nejml.žákyně seznam'!$A$2:$D$269,2))</f>
        <v/>
      </c>
      <c r="Q100" s="3" t="str">
        <f t="shared" ref="Q100:Q115" si="32">IF(M100=N100,"",IF(M100&gt;N100,CONCATENATE(M100,":",N100," (",H100,",",I100,",",J100,IF(SUM(M100:N100)&gt;3,",",""),K100,IF(SUM(M100:N100)&gt;4,",",""),L100,")"),CONCATENATE(N100,":",M100," (",IF(H100="0","-0",-H100),",",IF(I100="0","-0",-I100),",",IF(J100="0","-0",-J100),IF(SUM(M100:N100)&gt;3,CONCATENATE(",",IF(K100="0","-0",-K100)),""),IF(SUM(M100:N100)&gt;4,CONCATENATE(",",IF(L100="0","-0",-L100)),""),")")))</f>
        <v/>
      </c>
      <c r="R100" s="3" t="str">
        <f t="shared" ref="R100:R115" si="33">IF(MAX(M100:N100)=3,Q100,"")</f>
        <v/>
      </c>
      <c r="T100" s="30">
        <f t="shared" ref="T100:T115" si="34">IF(H100="",0,IF(MID(H100,1,1)="-",-1,1))</f>
        <v>0</v>
      </c>
      <c r="U100" s="30">
        <f t="shared" ref="U100:U115" si="35">IF(I100="",0,IF(MID(I100,1,1)="-",-1,1))</f>
        <v>0</v>
      </c>
      <c r="V100" s="30">
        <f t="shared" ref="V100:V115" si="36">IF(J100="",0,IF(MID(J100,1,1)="-",-1,1))</f>
        <v>0</v>
      </c>
      <c r="W100" s="30">
        <f t="shared" ref="W100:W115" si="37">IF(K100="",0,IF(MID(K100,1,1)="-",-1,1))</f>
        <v>0</v>
      </c>
      <c r="X100" s="30">
        <f t="shared" ref="X100:X115" si="38">IF(L100="",0,IF(MID(L100,1,1)="-",-1,1))</f>
        <v>0</v>
      </c>
    </row>
    <row r="101" spans="1:24">
      <c r="A101" s="3" t="e">
        <f>CONCATENATE("Útěcha ",#REF!," - 3.kolo")</f>
        <v>#REF!</v>
      </c>
      <c r="B101" s="3">
        <f>O69</f>
        <v>0</v>
      </c>
      <c r="C101" s="3" t="str">
        <f>IF($B101=0,"",VLOOKUP($B101,'nejml.žákyně seznam'!$A$2:$D$269,2))</f>
        <v/>
      </c>
      <c r="D101" s="3" t="str">
        <f>IF($B101=0,"",VLOOKUP($B101,'nejml.žákyně seznam'!$A$2:$E$269,4))</f>
        <v/>
      </c>
      <c r="E101" s="3">
        <f>O70</f>
        <v>0</v>
      </c>
      <c r="F101" s="3" t="str">
        <f>IF($E101=0,"",VLOOKUP($E101,'nejml.žákyně seznam'!$A$2:$D$269,2))</f>
        <v/>
      </c>
      <c r="G101" s="3" t="str">
        <f>IF($E101=0,"",VLOOKUP($E101,'nejml.žákyně seznam'!$A$2:$E$269,4))</f>
        <v/>
      </c>
      <c r="H101" s="74"/>
      <c r="I101" s="75"/>
      <c r="J101" s="75"/>
      <c r="K101" s="75"/>
      <c r="L101" s="76"/>
      <c r="M101" s="3">
        <f t="shared" si="29"/>
        <v>0</v>
      </c>
      <c r="N101" s="3">
        <f t="shared" si="30"/>
        <v>0</v>
      </c>
      <c r="O101" s="3">
        <f t="shared" si="31"/>
        <v>0</v>
      </c>
      <c r="P101" s="3" t="str">
        <f>IF($O101=0,"",VLOOKUP($O101,'nejml.žákyně seznam'!$A$2:$D$269,2))</f>
        <v/>
      </c>
      <c r="Q101" s="3" t="str">
        <f t="shared" si="32"/>
        <v/>
      </c>
      <c r="R101" s="3" t="str">
        <f t="shared" si="33"/>
        <v/>
      </c>
      <c r="T101" s="30">
        <f t="shared" si="34"/>
        <v>0</v>
      </c>
      <c r="U101" s="30">
        <f t="shared" si="35"/>
        <v>0</v>
      </c>
      <c r="V101" s="30">
        <f t="shared" si="36"/>
        <v>0</v>
      </c>
      <c r="W101" s="30">
        <f t="shared" si="37"/>
        <v>0</v>
      </c>
      <c r="X101" s="30">
        <f t="shared" si="38"/>
        <v>0</v>
      </c>
    </row>
    <row r="102" spans="1:24">
      <c r="A102" s="3" t="e">
        <f>CONCATENATE("Útěcha ",#REF!," - 3.kolo")</f>
        <v>#REF!</v>
      </c>
      <c r="B102" s="3">
        <f>O71</f>
        <v>0</v>
      </c>
      <c r="C102" s="3" t="str">
        <f>IF($B102=0,"",VLOOKUP($B102,'nejml.žákyně seznam'!$A$2:$D$269,2))</f>
        <v/>
      </c>
      <c r="D102" s="3" t="str">
        <f>IF($B102=0,"",VLOOKUP($B102,'nejml.žákyně seznam'!$A$2:$E$269,4))</f>
        <v/>
      </c>
      <c r="E102" s="3">
        <f>O72</f>
        <v>0</v>
      </c>
      <c r="F102" s="3" t="str">
        <f>IF($E102=0,"",VLOOKUP($E102,'nejml.žákyně seznam'!$A$2:$D$269,2))</f>
        <v/>
      </c>
      <c r="G102" s="3" t="str">
        <f>IF($E102=0,"",VLOOKUP($E102,'nejml.žákyně seznam'!$A$2:$E$269,4))</f>
        <v/>
      </c>
      <c r="H102" s="74"/>
      <c r="I102" s="75"/>
      <c r="J102" s="75"/>
      <c r="K102" s="75"/>
      <c r="L102" s="76"/>
      <c r="M102" s="3">
        <f t="shared" si="29"/>
        <v>0</v>
      </c>
      <c r="N102" s="3">
        <f t="shared" si="30"/>
        <v>0</v>
      </c>
      <c r="O102" s="3">
        <f t="shared" si="31"/>
        <v>0</v>
      </c>
      <c r="P102" s="3" t="str">
        <f>IF($O102=0,"",VLOOKUP($O102,'nejml.žákyně seznam'!$A$2:$D$269,2))</f>
        <v/>
      </c>
      <c r="Q102" s="3" t="str">
        <f t="shared" si="32"/>
        <v/>
      </c>
      <c r="R102" s="3" t="str">
        <f t="shared" si="33"/>
        <v/>
      </c>
      <c r="T102" s="30">
        <f t="shared" si="34"/>
        <v>0</v>
      </c>
      <c r="U102" s="30">
        <f t="shared" si="35"/>
        <v>0</v>
      </c>
      <c r="V102" s="30">
        <f t="shared" si="36"/>
        <v>0</v>
      </c>
      <c r="W102" s="30">
        <f t="shared" si="37"/>
        <v>0</v>
      </c>
      <c r="X102" s="30">
        <f t="shared" si="38"/>
        <v>0</v>
      </c>
    </row>
    <row r="103" spans="1:24">
      <c r="A103" s="3" t="e">
        <f>CONCATENATE("Útěcha ",#REF!," - 3.kolo")</f>
        <v>#REF!</v>
      </c>
      <c r="B103" s="3">
        <f>O73</f>
        <v>0</v>
      </c>
      <c r="C103" s="3" t="str">
        <f>IF($B103=0,"",VLOOKUP($B103,'nejml.žákyně seznam'!$A$2:$D$269,2))</f>
        <v/>
      </c>
      <c r="D103" s="3" t="str">
        <f>IF($B103=0,"",VLOOKUP($B103,'nejml.žákyně seznam'!$A$2:$E$269,4))</f>
        <v/>
      </c>
      <c r="E103" s="3">
        <f>O74</f>
        <v>0</v>
      </c>
      <c r="F103" s="3" t="str">
        <f>IF($E103=0,"",VLOOKUP($E103,'nejml.žákyně seznam'!$A$2:$D$269,2))</f>
        <v/>
      </c>
      <c r="G103" s="3" t="str">
        <f>IF($E103=0,"",VLOOKUP($E103,'nejml.žákyně seznam'!$A$2:$E$269,4))</f>
        <v/>
      </c>
      <c r="H103" s="74"/>
      <c r="I103" s="75"/>
      <c r="J103" s="75"/>
      <c r="K103" s="75"/>
      <c r="L103" s="76"/>
      <c r="M103" s="3">
        <f t="shared" si="29"/>
        <v>0</v>
      </c>
      <c r="N103" s="3">
        <f t="shared" si="30"/>
        <v>0</v>
      </c>
      <c r="O103" s="3">
        <f t="shared" si="31"/>
        <v>0</v>
      </c>
      <c r="P103" s="3" t="str">
        <f>IF($O103=0,"",VLOOKUP($O103,'nejml.žákyně seznam'!$A$2:$D$269,2))</f>
        <v/>
      </c>
      <c r="Q103" s="3" t="str">
        <f t="shared" si="32"/>
        <v/>
      </c>
      <c r="R103" s="3" t="str">
        <f t="shared" si="33"/>
        <v/>
      </c>
      <c r="T103" s="30">
        <f t="shared" si="34"/>
        <v>0</v>
      </c>
      <c r="U103" s="30">
        <f t="shared" si="35"/>
        <v>0</v>
      </c>
      <c r="V103" s="30">
        <f t="shared" si="36"/>
        <v>0</v>
      </c>
      <c r="W103" s="30">
        <f t="shared" si="37"/>
        <v>0</v>
      </c>
      <c r="X103" s="30">
        <f t="shared" si="38"/>
        <v>0</v>
      </c>
    </row>
    <row r="104" spans="1:24">
      <c r="A104" s="3" t="e">
        <f>CONCATENATE("Útěcha ",#REF!," - 3.kolo")</f>
        <v>#REF!</v>
      </c>
      <c r="B104" s="3">
        <f>O75</f>
        <v>0</v>
      </c>
      <c r="C104" s="3" t="str">
        <f>IF($B104=0,"",VLOOKUP($B104,'nejml.žákyně seznam'!$A$2:$D$269,2))</f>
        <v/>
      </c>
      <c r="D104" s="3" t="str">
        <f>IF($B104=0,"",VLOOKUP($B104,'nejml.žákyně seznam'!$A$2:$E$269,4))</f>
        <v/>
      </c>
      <c r="E104" s="3">
        <f>O76</f>
        <v>0</v>
      </c>
      <c r="F104" s="3" t="str">
        <f>IF($E104=0,"",VLOOKUP($E104,'nejml.žákyně seznam'!$A$2:$D$269,2))</f>
        <v/>
      </c>
      <c r="G104" s="3" t="str">
        <f>IF($E104=0,"",VLOOKUP($E104,'nejml.žákyně seznam'!$A$2:$E$269,4))</f>
        <v/>
      </c>
      <c r="H104" s="74"/>
      <c r="I104" s="75"/>
      <c r="J104" s="75"/>
      <c r="K104" s="75"/>
      <c r="L104" s="76"/>
      <c r="M104" s="3">
        <f t="shared" si="29"/>
        <v>0</v>
      </c>
      <c r="N104" s="3">
        <f t="shared" si="30"/>
        <v>0</v>
      </c>
      <c r="O104" s="3">
        <f t="shared" si="31"/>
        <v>0</v>
      </c>
      <c r="P104" s="3" t="str">
        <f>IF($O104=0,"",VLOOKUP($O104,'nejml.žákyně seznam'!$A$2:$D$269,2))</f>
        <v/>
      </c>
      <c r="Q104" s="3" t="str">
        <f t="shared" si="32"/>
        <v/>
      </c>
      <c r="R104" s="3" t="str">
        <f t="shared" si="33"/>
        <v/>
      </c>
      <c r="T104" s="30">
        <f t="shared" si="34"/>
        <v>0</v>
      </c>
      <c r="U104" s="30">
        <f t="shared" si="35"/>
        <v>0</v>
      </c>
      <c r="V104" s="30">
        <f t="shared" si="36"/>
        <v>0</v>
      </c>
      <c r="W104" s="30">
        <f t="shared" si="37"/>
        <v>0</v>
      </c>
      <c r="X104" s="30">
        <f t="shared" si="38"/>
        <v>0</v>
      </c>
    </row>
    <row r="105" spans="1:24">
      <c r="A105" s="3" t="e">
        <f>CONCATENATE("Útěcha ",#REF!," - 3.kolo")</f>
        <v>#REF!</v>
      </c>
      <c r="B105" s="3">
        <f>O77</f>
        <v>0</v>
      </c>
      <c r="C105" s="3" t="str">
        <f>IF($B105=0,"",VLOOKUP($B105,'nejml.žákyně seznam'!$A$2:$D$269,2))</f>
        <v/>
      </c>
      <c r="D105" s="3" t="str">
        <f>IF($B105=0,"",VLOOKUP($B105,'nejml.žákyně seznam'!$A$2:$E$269,4))</f>
        <v/>
      </c>
      <c r="E105" s="3">
        <f>O78</f>
        <v>0</v>
      </c>
      <c r="F105" s="3" t="str">
        <f>IF($E105=0,"",VLOOKUP($E105,'nejml.žákyně seznam'!$A$2:$D$269,2))</f>
        <v/>
      </c>
      <c r="G105" s="3" t="str">
        <f>IF($E105=0,"",VLOOKUP($E105,'nejml.žákyně seznam'!$A$2:$E$269,4))</f>
        <v/>
      </c>
      <c r="H105" s="74"/>
      <c r="I105" s="75"/>
      <c r="J105" s="75"/>
      <c r="K105" s="75"/>
      <c r="L105" s="76"/>
      <c r="M105" s="3">
        <f t="shared" si="29"/>
        <v>0</v>
      </c>
      <c r="N105" s="3">
        <f t="shared" si="30"/>
        <v>0</v>
      </c>
      <c r="O105" s="3">
        <f t="shared" si="31"/>
        <v>0</v>
      </c>
      <c r="P105" s="3" t="str">
        <f>IF($O105=0,"",VLOOKUP($O105,'nejml.žákyně seznam'!$A$2:$D$269,2))</f>
        <v/>
      </c>
      <c r="Q105" s="3" t="str">
        <f t="shared" si="32"/>
        <v/>
      </c>
      <c r="R105" s="3" t="str">
        <f t="shared" si="33"/>
        <v/>
      </c>
      <c r="T105" s="30">
        <f t="shared" si="34"/>
        <v>0</v>
      </c>
      <c r="U105" s="30">
        <f t="shared" si="35"/>
        <v>0</v>
      </c>
      <c r="V105" s="30">
        <f t="shared" si="36"/>
        <v>0</v>
      </c>
      <c r="W105" s="30">
        <f t="shared" si="37"/>
        <v>0</v>
      </c>
      <c r="X105" s="30">
        <f t="shared" si="38"/>
        <v>0</v>
      </c>
    </row>
    <row r="106" spans="1:24">
      <c r="A106" s="3" t="e">
        <f>CONCATENATE("Útěcha ",#REF!," - 3.kolo")</f>
        <v>#REF!</v>
      </c>
      <c r="B106" s="3">
        <f>O79</f>
        <v>0</v>
      </c>
      <c r="C106" s="3" t="str">
        <f>IF($B106=0,"",VLOOKUP($B106,'nejml.žákyně seznam'!$A$2:$D$269,2))</f>
        <v/>
      </c>
      <c r="D106" s="3" t="str">
        <f>IF($B106=0,"",VLOOKUP($B106,'nejml.žákyně seznam'!$A$2:$E$269,4))</f>
        <v/>
      </c>
      <c r="E106" s="3">
        <f>O80</f>
        <v>0</v>
      </c>
      <c r="F106" s="3" t="str">
        <f>IF($E106=0,"",VLOOKUP($E106,'nejml.žákyně seznam'!$A$2:$D$269,2))</f>
        <v/>
      </c>
      <c r="G106" s="3" t="str">
        <f>IF($E106=0,"",VLOOKUP($E106,'nejml.žákyně seznam'!$A$2:$E$269,4))</f>
        <v/>
      </c>
      <c r="H106" s="74"/>
      <c r="I106" s="75"/>
      <c r="J106" s="75"/>
      <c r="K106" s="75"/>
      <c r="L106" s="76"/>
      <c r="M106" s="3">
        <f t="shared" si="29"/>
        <v>0</v>
      </c>
      <c r="N106" s="3">
        <f t="shared" si="30"/>
        <v>0</v>
      </c>
      <c r="O106" s="3">
        <f t="shared" si="31"/>
        <v>0</v>
      </c>
      <c r="P106" s="3" t="str">
        <f>IF($O106=0,"",VLOOKUP($O106,'nejml.žákyně seznam'!$A$2:$D$269,2))</f>
        <v/>
      </c>
      <c r="Q106" s="3" t="str">
        <f t="shared" si="32"/>
        <v/>
      </c>
      <c r="R106" s="3" t="str">
        <f t="shared" si="33"/>
        <v/>
      </c>
      <c r="T106" s="30">
        <f t="shared" si="34"/>
        <v>0</v>
      </c>
      <c r="U106" s="30">
        <f t="shared" si="35"/>
        <v>0</v>
      </c>
      <c r="V106" s="30">
        <f t="shared" si="36"/>
        <v>0</v>
      </c>
      <c r="W106" s="30">
        <f t="shared" si="37"/>
        <v>0</v>
      </c>
      <c r="X106" s="30">
        <f t="shared" si="38"/>
        <v>0</v>
      </c>
    </row>
    <row r="107" spans="1:24">
      <c r="A107" s="3" t="e">
        <f>CONCATENATE("Útěcha ",#REF!," - 3.kolo")</f>
        <v>#REF!</v>
      </c>
      <c r="B107" s="3">
        <f>O81</f>
        <v>0</v>
      </c>
      <c r="C107" s="3" t="str">
        <f>IF($B107=0,"",VLOOKUP($B107,'nejml.žákyně seznam'!$A$2:$D$269,2))</f>
        <v/>
      </c>
      <c r="D107" s="3" t="str">
        <f>IF($B107=0,"",VLOOKUP($B107,'nejml.žákyně seznam'!$A$2:$E$269,4))</f>
        <v/>
      </c>
      <c r="E107" s="3">
        <f>O82</f>
        <v>0</v>
      </c>
      <c r="F107" s="3" t="str">
        <f>IF($E107=0,"",VLOOKUP($E107,'nejml.žákyně seznam'!$A$2:$D$269,2))</f>
        <v/>
      </c>
      <c r="G107" s="3" t="str">
        <f>IF($E107=0,"",VLOOKUP($E107,'nejml.žákyně seznam'!$A$2:$E$269,4))</f>
        <v/>
      </c>
      <c r="H107" s="74"/>
      <c r="I107" s="75"/>
      <c r="J107" s="75"/>
      <c r="K107" s="75"/>
      <c r="L107" s="76"/>
      <c r="M107" s="3">
        <f t="shared" si="29"/>
        <v>0</v>
      </c>
      <c r="N107" s="3">
        <f t="shared" si="30"/>
        <v>0</v>
      </c>
      <c r="O107" s="3">
        <f t="shared" si="31"/>
        <v>0</v>
      </c>
      <c r="P107" s="3" t="str">
        <f>IF($O107=0,"",VLOOKUP($O107,'nejml.žákyně seznam'!$A$2:$D$269,2))</f>
        <v/>
      </c>
      <c r="Q107" s="3" t="str">
        <f t="shared" si="32"/>
        <v/>
      </c>
      <c r="R107" s="3" t="str">
        <f t="shared" si="33"/>
        <v/>
      </c>
      <c r="T107" s="30">
        <f t="shared" si="34"/>
        <v>0</v>
      </c>
      <c r="U107" s="30">
        <f t="shared" si="35"/>
        <v>0</v>
      </c>
      <c r="V107" s="30">
        <f t="shared" si="36"/>
        <v>0</v>
      </c>
      <c r="W107" s="30">
        <f t="shared" si="37"/>
        <v>0</v>
      </c>
      <c r="X107" s="30">
        <f t="shared" si="38"/>
        <v>0</v>
      </c>
    </row>
    <row r="108" spans="1:24">
      <c r="A108" s="3" t="e">
        <f>CONCATENATE("Útěcha ",#REF!," - 3.kolo")</f>
        <v>#REF!</v>
      </c>
      <c r="B108" s="3">
        <f>O83</f>
        <v>0</v>
      </c>
      <c r="C108" s="3" t="str">
        <f>IF($B108=0,"",VLOOKUP($B108,'nejml.žákyně seznam'!$A$2:$D$269,2))</f>
        <v/>
      </c>
      <c r="D108" s="3" t="str">
        <f>IF($B108=0,"",VLOOKUP($B108,'nejml.žákyně seznam'!$A$2:$E$269,4))</f>
        <v/>
      </c>
      <c r="E108" s="3">
        <f>O84</f>
        <v>0</v>
      </c>
      <c r="F108" s="3" t="str">
        <f>IF($E108=0,"",VLOOKUP($E108,'nejml.žákyně seznam'!$A$2:$D$269,2))</f>
        <v/>
      </c>
      <c r="G108" s="3" t="str">
        <f>IF($E108=0,"",VLOOKUP($E108,'nejml.žákyně seznam'!$A$2:$E$269,4))</f>
        <v/>
      </c>
      <c r="H108" s="74"/>
      <c r="I108" s="75"/>
      <c r="J108" s="75"/>
      <c r="K108" s="75"/>
      <c r="L108" s="76"/>
      <c r="M108" s="3">
        <f t="shared" si="29"/>
        <v>0</v>
      </c>
      <c r="N108" s="3">
        <f t="shared" si="30"/>
        <v>0</v>
      </c>
      <c r="O108" s="3">
        <f t="shared" si="31"/>
        <v>0</v>
      </c>
      <c r="P108" s="3" t="str">
        <f>IF($O108=0,"",VLOOKUP($O108,'nejml.žákyně seznam'!$A$2:$D$269,2))</f>
        <v/>
      </c>
      <c r="Q108" s="3" t="str">
        <f t="shared" si="32"/>
        <v/>
      </c>
      <c r="R108" s="3" t="str">
        <f t="shared" si="33"/>
        <v/>
      </c>
      <c r="T108" s="30">
        <f t="shared" si="34"/>
        <v>0</v>
      </c>
      <c r="U108" s="30">
        <f t="shared" si="35"/>
        <v>0</v>
      </c>
      <c r="V108" s="30">
        <f t="shared" si="36"/>
        <v>0</v>
      </c>
      <c r="W108" s="30">
        <f t="shared" si="37"/>
        <v>0</v>
      </c>
      <c r="X108" s="30">
        <f t="shared" si="38"/>
        <v>0</v>
      </c>
    </row>
    <row r="109" spans="1:24">
      <c r="A109" s="3" t="e">
        <f>CONCATENATE("Útěcha ",#REF!," - 3.kolo")</f>
        <v>#REF!</v>
      </c>
      <c r="B109" s="3">
        <f>O85</f>
        <v>0</v>
      </c>
      <c r="C109" s="3" t="str">
        <f>IF($B109=0,"",VLOOKUP($B109,'nejml.žákyně seznam'!$A$2:$D$269,2))</f>
        <v/>
      </c>
      <c r="D109" s="3" t="str">
        <f>IF($B109=0,"",VLOOKUP($B109,'nejml.žákyně seznam'!$A$2:$E$269,4))</f>
        <v/>
      </c>
      <c r="E109" s="3">
        <f>O86</f>
        <v>0</v>
      </c>
      <c r="F109" s="3" t="str">
        <f>IF($E109=0,"",VLOOKUP($E109,'nejml.žákyně seznam'!$A$2:$D$269,2))</f>
        <v/>
      </c>
      <c r="G109" s="3" t="str">
        <f>IF($E109=0,"",VLOOKUP($E109,'nejml.žákyně seznam'!$A$2:$E$269,4))</f>
        <v/>
      </c>
      <c r="H109" s="74"/>
      <c r="I109" s="75"/>
      <c r="J109" s="75"/>
      <c r="K109" s="75"/>
      <c r="L109" s="76"/>
      <c r="M109" s="3">
        <f t="shared" si="29"/>
        <v>0</v>
      </c>
      <c r="N109" s="3">
        <f t="shared" si="30"/>
        <v>0</v>
      </c>
      <c r="O109" s="3">
        <f t="shared" si="31"/>
        <v>0</v>
      </c>
      <c r="P109" s="3" t="str">
        <f>IF($O109=0,"",VLOOKUP($O109,'nejml.žákyně seznam'!$A$2:$D$269,2))</f>
        <v/>
      </c>
      <c r="Q109" s="3" t="str">
        <f t="shared" si="32"/>
        <v/>
      </c>
      <c r="R109" s="3" t="str">
        <f t="shared" si="33"/>
        <v/>
      </c>
      <c r="T109" s="30">
        <f t="shared" si="34"/>
        <v>0</v>
      </c>
      <c r="U109" s="30">
        <f t="shared" si="35"/>
        <v>0</v>
      </c>
      <c r="V109" s="30">
        <f t="shared" si="36"/>
        <v>0</v>
      </c>
      <c r="W109" s="30">
        <f t="shared" si="37"/>
        <v>0</v>
      </c>
      <c r="X109" s="30">
        <f t="shared" si="38"/>
        <v>0</v>
      </c>
    </row>
    <row r="110" spans="1:24">
      <c r="A110" s="3" t="e">
        <f>CONCATENATE("Útěcha ",#REF!," - 3.kolo")</f>
        <v>#REF!</v>
      </c>
      <c r="B110" s="3">
        <f>O87</f>
        <v>0</v>
      </c>
      <c r="C110" s="3" t="str">
        <f>IF($B110=0,"",VLOOKUP($B110,'nejml.žákyně seznam'!$A$2:$D$269,2))</f>
        <v/>
      </c>
      <c r="D110" s="3" t="str">
        <f>IF($B110=0,"",VLOOKUP($B110,'nejml.žákyně seznam'!$A$2:$E$269,4))</f>
        <v/>
      </c>
      <c r="E110" s="3">
        <f>O88</f>
        <v>0</v>
      </c>
      <c r="F110" s="3" t="str">
        <f>IF($E110=0,"",VLOOKUP($E110,'nejml.žákyně seznam'!$A$2:$D$269,2))</f>
        <v/>
      </c>
      <c r="G110" s="3" t="str">
        <f>IF($E110=0,"",VLOOKUP($E110,'nejml.žákyně seznam'!$A$2:$E$269,4))</f>
        <v/>
      </c>
      <c r="H110" s="74"/>
      <c r="I110" s="75"/>
      <c r="J110" s="75"/>
      <c r="K110" s="75"/>
      <c r="L110" s="76"/>
      <c r="M110" s="3">
        <f t="shared" si="29"/>
        <v>0</v>
      </c>
      <c r="N110" s="3">
        <f t="shared" si="30"/>
        <v>0</v>
      </c>
      <c r="O110" s="3">
        <f t="shared" si="31"/>
        <v>0</v>
      </c>
      <c r="P110" s="3" t="str">
        <f>IF($O110=0,"",VLOOKUP($O110,'nejml.žákyně seznam'!$A$2:$D$269,2))</f>
        <v/>
      </c>
      <c r="Q110" s="3" t="str">
        <f t="shared" si="32"/>
        <v/>
      </c>
      <c r="R110" s="3" t="str">
        <f t="shared" si="33"/>
        <v/>
      </c>
      <c r="T110" s="30">
        <f t="shared" si="34"/>
        <v>0</v>
      </c>
      <c r="U110" s="30">
        <f t="shared" si="35"/>
        <v>0</v>
      </c>
      <c r="V110" s="30">
        <f t="shared" si="36"/>
        <v>0</v>
      </c>
      <c r="W110" s="30">
        <f t="shared" si="37"/>
        <v>0</v>
      </c>
      <c r="X110" s="30">
        <f t="shared" si="38"/>
        <v>0</v>
      </c>
    </row>
    <row r="111" spans="1:24">
      <c r="A111" s="3" t="e">
        <f>CONCATENATE("Útěcha ",#REF!," - 3.kolo")</f>
        <v>#REF!</v>
      </c>
      <c r="B111" s="3">
        <f>O89</f>
        <v>0</v>
      </c>
      <c r="C111" s="3" t="str">
        <f>IF($B111=0,"",VLOOKUP($B111,'nejml.žákyně seznam'!$A$2:$D$269,2))</f>
        <v/>
      </c>
      <c r="D111" s="3" t="str">
        <f>IF($B111=0,"",VLOOKUP($B111,'nejml.žákyně seznam'!$A$2:$E$269,4))</f>
        <v/>
      </c>
      <c r="E111" s="3">
        <f>O90</f>
        <v>0</v>
      </c>
      <c r="F111" s="3" t="str">
        <f>IF($E111=0,"",VLOOKUP($E111,'nejml.žákyně seznam'!$A$2:$D$269,2))</f>
        <v/>
      </c>
      <c r="G111" s="3" t="str">
        <f>IF($E111=0,"",VLOOKUP($E111,'nejml.žákyně seznam'!$A$2:$E$269,4))</f>
        <v/>
      </c>
      <c r="H111" s="74"/>
      <c r="I111" s="75"/>
      <c r="J111" s="75"/>
      <c r="K111" s="75"/>
      <c r="L111" s="76"/>
      <c r="M111" s="3">
        <f t="shared" si="29"/>
        <v>0</v>
      </c>
      <c r="N111" s="3">
        <f t="shared" si="30"/>
        <v>0</v>
      </c>
      <c r="O111" s="3">
        <f t="shared" si="31"/>
        <v>0</v>
      </c>
      <c r="P111" s="3" t="str">
        <f>IF($O111=0,"",VLOOKUP($O111,'nejml.žákyně seznam'!$A$2:$D$269,2))</f>
        <v/>
      </c>
      <c r="Q111" s="3" t="str">
        <f t="shared" si="32"/>
        <v/>
      </c>
      <c r="R111" s="3" t="str">
        <f t="shared" si="33"/>
        <v/>
      </c>
      <c r="T111" s="30">
        <f t="shared" si="34"/>
        <v>0</v>
      </c>
      <c r="U111" s="30">
        <f t="shared" si="35"/>
        <v>0</v>
      </c>
      <c r="V111" s="30">
        <f t="shared" si="36"/>
        <v>0</v>
      </c>
      <c r="W111" s="30">
        <f t="shared" si="37"/>
        <v>0</v>
      </c>
      <c r="X111" s="30">
        <f t="shared" si="38"/>
        <v>0</v>
      </c>
    </row>
    <row r="112" spans="1:24">
      <c r="A112" s="3" t="e">
        <f>CONCATENATE("Útěcha ",#REF!," - 3.kolo")</f>
        <v>#REF!</v>
      </c>
      <c r="B112" s="3">
        <f>O91</f>
        <v>0</v>
      </c>
      <c r="C112" s="3" t="str">
        <f>IF($B112=0,"",VLOOKUP($B112,'nejml.žákyně seznam'!$A$2:$D$269,2))</f>
        <v/>
      </c>
      <c r="D112" s="3" t="str">
        <f>IF($B112=0,"",VLOOKUP($B112,'nejml.žákyně seznam'!$A$2:$E$269,4))</f>
        <v/>
      </c>
      <c r="E112" s="3">
        <f>O92</f>
        <v>0</v>
      </c>
      <c r="F112" s="3" t="str">
        <f>IF($E112=0,"",VLOOKUP($E112,'nejml.žákyně seznam'!$A$2:$D$269,2))</f>
        <v/>
      </c>
      <c r="G112" s="3" t="str">
        <f>IF($E112=0,"",VLOOKUP($E112,'nejml.žákyně seznam'!$A$2:$E$269,4))</f>
        <v/>
      </c>
      <c r="H112" s="74"/>
      <c r="I112" s="75"/>
      <c r="J112" s="75"/>
      <c r="K112" s="75"/>
      <c r="L112" s="76"/>
      <c r="M112" s="3">
        <f t="shared" si="29"/>
        <v>0</v>
      </c>
      <c r="N112" s="3">
        <f t="shared" si="30"/>
        <v>0</v>
      </c>
      <c r="O112" s="3">
        <f t="shared" si="31"/>
        <v>0</v>
      </c>
      <c r="P112" s="3" t="str">
        <f>IF($O112=0,"",VLOOKUP($O112,'nejml.žákyně seznam'!$A$2:$D$269,2))</f>
        <v/>
      </c>
      <c r="Q112" s="3" t="str">
        <f t="shared" si="32"/>
        <v/>
      </c>
      <c r="R112" s="3" t="str">
        <f t="shared" si="33"/>
        <v/>
      </c>
      <c r="T112" s="30">
        <f t="shared" si="34"/>
        <v>0</v>
      </c>
      <c r="U112" s="30">
        <f t="shared" si="35"/>
        <v>0</v>
      </c>
      <c r="V112" s="30">
        <f t="shared" si="36"/>
        <v>0</v>
      </c>
      <c r="W112" s="30">
        <f t="shared" si="37"/>
        <v>0</v>
      </c>
      <c r="X112" s="30">
        <f t="shared" si="38"/>
        <v>0</v>
      </c>
    </row>
    <row r="113" spans="1:24">
      <c r="A113" s="3" t="e">
        <f>CONCATENATE("Útěcha ",#REF!," - 3.kolo")</f>
        <v>#REF!</v>
      </c>
      <c r="B113" s="3">
        <f>O93</f>
        <v>0</v>
      </c>
      <c r="C113" s="3" t="str">
        <f>IF($B113=0,"",VLOOKUP($B113,'nejml.žákyně seznam'!$A$2:$D$269,2))</f>
        <v/>
      </c>
      <c r="D113" s="3" t="str">
        <f>IF($B113=0,"",VLOOKUP($B113,'nejml.žákyně seznam'!$A$2:$E$269,4))</f>
        <v/>
      </c>
      <c r="E113" s="3">
        <f>O94</f>
        <v>0</v>
      </c>
      <c r="F113" s="3" t="str">
        <f>IF($E113=0,"",VLOOKUP($E113,'nejml.žákyně seznam'!$A$2:$D$269,2))</f>
        <v/>
      </c>
      <c r="G113" s="3" t="str">
        <f>IF($E113=0,"",VLOOKUP($E113,'nejml.žákyně seznam'!$A$2:$E$269,4))</f>
        <v/>
      </c>
      <c r="H113" s="74"/>
      <c r="I113" s="75"/>
      <c r="J113" s="75"/>
      <c r="K113" s="75"/>
      <c r="L113" s="76"/>
      <c r="M113" s="3">
        <f t="shared" si="29"/>
        <v>0</v>
      </c>
      <c r="N113" s="3">
        <f t="shared" si="30"/>
        <v>0</v>
      </c>
      <c r="O113" s="3">
        <f t="shared" si="31"/>
        <v>0</v>
      </c>
      <c r="P113" s="3" t="str">
        <f>IF($O113=0,"",VLOOKUP($O113,'nejml.žákyně seznam'!$A$2:$D$269,2))</f>
        <v/>
      </c>
      <c r="Q113" s="3" t="str">
        <f t="shared" si="32"/>
        <v/>
      </c>
      <c r="R113" s="3" t="str">
        <f t="shared" si="33"/>
        <v/>
      </c>
      <c r="T113" s="30">
        <f t="shared" si="34"/>
        <v>0</v>
      </c>
      <c r="U113" s="30">
        <f t="shared" si="35"/>
        <v>0</v>
      </c>
      <c r="V113" s="30">
        <f t="shared" si="36"/>
        <v>0</v>
      </c>
      <c r="W113" s="30">
        <f t="shared" si="37"/>
        <v>0</v>
      </c>
      <c r="X113" s="30">
        <f t="shared" si="38"/>
        <v>0</v>
      </c>
    </row>
    <row r="114" spans="1:24">
      <c r="A114" s="3" t="e">
        <f>CONCATENATE("Útěcha ",#REF!," - 3.kolo")</f>
        <v>#REF!</v>
      </c>
      <c r="B114" s="3">
        <f>O95</f>
        <v>0</v>
      </c>
      <c r="C114" s="3" t="str">
        <f>IF($B114=0,"",VLOOKUP($B114,'nejml.žákyně seznam'!$A$2:$D$269,2))</f>
        <v/>
      </c>
      <c r="D114" s="3" t="str">
        <f>IF($B114=0,"",VLOOKUP($B114,'nejml.žákyně seznam'!$A$2:$E$269,4))</f>
        <v/>
      </c>
      <c r="E114" s="3">
        <f>O96</f>
        <v>0</v>
      </c>
      <c r="F114" s="3" t="str">
        <f>IF($E114=0,"",VLOOKUP($E114,'nejml.žákyně seznam'!$A$2:$D$269,2))</f>
        <v/>
      </c>
      <c r="G114" s="3" t="str">
        <f>IF($E114=0,"",VLOOKUP($E114,'nejml.žákyně seznam'!$A$2:$E$269,4))</f>
        <v/>
      </c>
      <c r="H114" s="74"/>
      <c r="I114" s="75"/>
      <c r="J114" s="75"/>
      <c r="K114" s="75"/>
      <c r="L114" s="76"/>
      <c r="M114" s="3">
        <f t="shared" si="29"/>
        <v>0</v>
      </c>
      <c r="N114" s="3">
        <f t="shared" si="30"/>
        <v>0</v>
      </c>
      <c r="O114" s="3">
        <f t="shared" si="31"/>
        <v>0</v>
      </c>
      <c r="P114" s="3" t="str">
        <f>IF($O114=0,"",VLOOKUP($O114,'nejml.žákyně seznam'!$A$2:$D$269,2))</f>
        <v/>
      </c>
      <c r="Q114" s="3" t="str">
        <f t="shared" si="32"/>
        <v/>
      </c>
      <c r="R114" s="3" t="str">
        <f t="shared" si="33"/>
        <v/>
      </c>
      <c r="T114" s="30">
        <f t="shared" si="34"/>
        <v>0</v>
      </c>
      <c r="U114" s="30">
        <f t="shared" si="35"/>
        <v>0</v>
      </c>
      <c r="V114" s="30">
        <f t="shared" si="36"/>
        <v>0</v>
      </c>
      <c r="W114" s="30">
        <f t="shared" si="37"/>
        <v>0</v>
      </c>
      <c r="X114" s="30">
        <f t="shared" si="38"/>
        <v>0</v>
      </c>
    </row>
    <row r="115" spans="1:24" ht="13.5" thickBot="1">
      <c r="A115" s="3" t="e">
        <f>CONCATENATE("Útěcha ",#REF!," - 3.kolo")</f>
        <v>#REF!</v>
      </c>
      <c r="B115" s="3">
        <f>O97</f>
        <v>0</v>
      </c>
      <c r="C115" s="3" t="str">
        <f>IF($B115=0,"",VLOOKUP($B115,'nejml.žákyně seznam'!$A$2:$D$269,2))</f>
        <v/>
      </c>
      <c r="D115" s="3" t="str">
        <f>IF($B115=0,"",VLOOKUP($B115,'nejml.žákyně seznam'!$A$2:$E$269,4))</f>
        <v/>
      </c>
      <c r="E115" s="3">
        <f>O98</f>
        <v>0</v>
      </c>
      <c r="F115" s="3" t="str">
        <f>IF($E115=0,"",VLOOKUP($E115,'nejml.žákyně seznam'!$A$2:$D$269,2))</f>
        <v/>
      </c>
      <c r="G115" s="3" t="str">
        <f>IF($E115=0,"",VLOOKUP($E115,'nejml.žákyně seznam'!$A$2:$E$269,4))</f>
        <v/>
      </c>
      <c r="H115" s="77"/>
      <c r="I115" s="78"/>
      <c r="J115" s="78"/>
      <c r="K115" s="78"/>
      <c r="L115" s="79"/>
      <c r="M115" s="3">
        <f t="shared" si="29"/>
        <v>0</v>
      </c>
      <c r="N115" s="3">
        <f t="shared" si="30"/>
        <v>0</v>
      </c>
      <c r="O115" s="3">
        <f t="shared" si="31"/>
        <v>0</v>
      </c>
      <c r="P115" s="3" t="str">
        <f>IF($O115=0,"",VLOOKUP($O115,'nejml.žákyně seznam'!$A$2:$D$269,2))</f>
        <v/>
      </c>
      <c r="Q115" s="3" t="str">
        <f t="shared" si="32"/>
        <v/>
      </c>
      <c r="R115" s="3" t="str">
        <f t="shared" si="33"/>
        <v/>
      </c>
      <c r="T115" s="30">
        <f t="shared" si="34"/>
        <v>0</v>
      </c>
      <c r="U115" s="30">
        <f t="shared" si="35"/>
        <v>0</v>
      </c>
      <c r="V115" s="30">
        <f t="shared" si="36"/>
        <v>0</v>
      </c>
      <c r="W115" s="30">
        <f t="shared" si="37"/>
        <v>0</v>
      </c>
      <c r="X115" s="30">
        <f t="shared" si="38"/>
        <v>0</v>
      </c>
    </row>
    <row r="116" spans="1:24" ht="14.25" thickTop="1" thickBot="1">
      <c r="H116" s="21"/>
      <c r="I116" s="21"/>
      <c r="J116" s="21"/>
      <c r="K116" s="21"/>
      <c r="L116" s="21"/>
    </row>
    <row r="117" spans="1:24" ht="13.5" thickTop="1">
      <c r="A117" s="3" t="e">
        <f>CONCATENATE("Útěcha ",#REF!," - 4.kolo")</f>
        <v>#REF!</v>
      </c>
      <c r="B117" s="3">
        <f>O100</f>
        <v>0</v>
      </c>
      <c r="C117" s="3" t="str">
        <f>IF($B117=0,"",VLOOKUP($B117,'nejml.žákyně seznam'!$A$2:$D$269,2))</f>
        <v/>
      </c>
      <c r="D117" s="3" t="str">
        <f>IF($B117=0,"",VLOOKUP($B117,'nejml.žákyně seznam'!$A$2:$E$269,4))</f>
        <v/>
      </c>
      <c r="E117" s="3">
        <f>O101</f>
        <v>0</v>
      </c>
      <c r="F117" s="3" t="str">
        <f>IF($E117=0,"",VLOOKUP($E117,'nejml.žákyně seznam'!$A$2:$D$269,2))</f>
        <v/>
      </c>
      <c r="G117" s="3" t="str">
        <f>IF($E117=0,"",VLOOKUP($E117,'nejml.žákyně seznam'!$A$2:$E$269,4))</f>
        <v/>
      </c>
      <c r="H117" s="71"/>
      <c r="I117" s="72"/>
      <c r="J117" s="72"/>
      <c r="K117" s="72"/>
      <c r="L117" s="73"/>
      <c r="M117" s="3">
        <f t="shared" ref="M117:M124" si="39">COUNTIF(T117:X117,"&gt;0")</f>
        <v>0</v>
      </c>
      <c r="N117" s="3">
        <f t="shared" ref="N117:N124" si="40">COUNTIF(T117:X117,"&lt;0")</f>
        <v>0</v>
      </c>
      <c r="O117" s="3">
        <f t="shared" ref="O117:O124" si="41">IF(M117=N117,0,IF(M117&gt;N117,B117,E117))</f>
        <v>0</v>
      </c>
      <c r="P117" s="3" t="str">
        <f>IF($O117=0,"",VLOOKUP($O117,'nejml.žákyně seznam'!$A$2:$D$269,2))</f>
        <v/>
      </c>
      <c r="Q117" s="3" t="str">
        <f t="shared" ref="Q117:Q124" si="42">IF(M117=N117,"",IF(M117&gt;N117,CONCATENATE(M117,":",N117," (",H117,",",I117,",",J117,IF(SUM(M117:N117)&gt;3,",",""),K117,IF(SUM(M117:N117)&gt;4,",",""),L117,")"),CONCATENATE(N117,":",M117," (",IF(H117="0","-0",-H117),",",IF(I117="0","-0",-I117),",",IF(J117="0","-0",-J117),IF(SUM(M117:N117)&gt;3,CONCATENATE(",",IF(K117="0","-0",-K117)),""),IF(SUM(M117:N117)&gt;4,CONCATENATE(",",IF(L117="0","-0",-L117)),""),")")))</f>
        <v/>
      </c>
      <c r="R117" s="3" t="str">
        <f t="shared" ref="R117:R124" si="43">IF(MAX(M117:N117)=3,Q117,"")</f>
        <v/>
      </c>
      <c r="T117" s="30">
        <f t="shared" ref="T117:T124" si="44">IF(H117="",0,IF(MID(H117,1,1)="-",-1,1))</f>
        <v>0</v>
      </c>
      <c r="U117" s="30">
        <f t="shared" ref="U117:U124" si="45">IF(I117="",0,IF(MID(I117,1,1)="-",-1,1))</f>
        <v>0</v>
      </c>
      <c r="V117" s="30">
        <f t="shared" ref="V117:V124" si="46">IF(J117="",0,IF(MID(J117,1,1)="-",-1,1))</f>
        <v>0</v>
      </c>
      <c r="W117" s="30">
        <f t="shared" ref="W117:W124" si="47">IF(K117="",0,IF(MID(K117,1,1)="-",-1,1))</f>
        <v>0</v>
      </c>
      <c r="X117" s="30">
        <f t="shared" ref="X117:X124" si="48">IF(L117="",0,IF(MID(L117,1,1)="-",-1,1))</f>
        <v>0</v>
      </c>
    </row>
    <row r="118" spans="1:24">
      <c r="A118" s="3" t="e">
        <f>CONCATENATE("Útěcha ",#REF!," - 4.kolo")</f>
        <v>#REF!</v>
      </c>
      <c r="B118" s="3">
        <f>O102</f>
        <v>0</v>
      </c>
      <c r="C118" s="3" t="str">
        <f>IF($B118=0,"",VLOOKUP($B118,'nejml.žákyně seznam'!$A$2:$D$269,2))</f>
        <v/>
      </c>
      <c r="D118" s="3" t="str">
        <f>IF($B118=0,"",VLOOKUP($B118,'nejml.žákyně seznam'!$A$2:$E$269,4))</f>
        <v/>
      </c>
      <c r="E118" s="3">
        <f>O103</f>
        <v>0</v>
      </c>
      <c r="F118" s="3" t="str">
        <f>IF($E118=0,"",VLOOKUP($E118,'nejml.žákyně seznam'!$A$2:$D$269,2))</f>
        <v/>
      </c>
      <c r="G118" s="3" t="str">
        <f>IF($E118=0,"",VLOOKUP($E118,'nejml.žákyně seznam'!$A$2:$E$269,4))</f>
        <v/>
      </c>
      <c r="H118" s="74"/>
      <c r="I118" s="75"/>
      <c r="J118" s="75"/>
      <c r="K118" s="75"/>
      <c r="L118" s="76"/>
      <c r="M118" s="3">
        <f t="shared" si="39"/>
        <v>0</v>
      </c>
      <c r="N118" s="3">
        <f t="shared" si="40"/>
        <v>0</v>
      </c>
      <c r="O118" s="3">
        <f t="shared" si="41"/>
        <v>0</v>
      </c>
      <c r="P118" s="3" t="str">
        <f>IF($O118=0,"",VLOOKUP($O118,'nejml.žákyně seznam'!$A$2:$D$269,2))</f>
        <v/>
      </c>
      <c r="Q118" s="3" t="str">
        <f t="shared" si="42"/>
        <v/>
      </c>
      <c r="R118" s="3" t="str">
        <f t="shared" si="43"/>
        <v/>
      </c>
      <c r="T118" s="30">
        <f t="shared" si="44"/>
        <v>0</v>
      </c>
      <c r="U118" s="30">
        <f t="shared" si="45"/>
        <v>0</v>
      </c>
      <c r="V118" s="30">
        <f t="shared" si="46"/>
        <v>0</v>
      </c>
      <c r="W118" s="30">
        <f t="shared" si="47"/>
        <v>0</v>
      </c>
      <c r="X118" s="30">
        <f t="shared" si="48"/>
        <v>0</v>
      </c>
    </row>
    <row r="119" spans="1:24">
      <c r="A119" s="3" t="e">
        <f>CONCATENATE("Útěcha ",#REF!," - 4.kolo")</f>
        <v>#REF!</v>
      </c>
      <c r="B119" s="3">
        <f>O104</f>
        <v>0</v>
      </c>
      <c r="C119" s="3" t="str">
        <f>IF($B119=0,"",VLOOKUP($B119,'nejml.žákyně seznam'!$A$2:$D$269,2))</f>
        <v/>
      </c>
      <c r="D119" s="3" t="str">
        <f>IF($B119=0,"",VLOOKUP($B119,'nejml.žákyně seznam'!$A$2:$E$269,4))</f>
        <v/>
      </c>
      <c r="E119" s="3">
        <f>O105</f>
        <v>0</v>
      </c>
      <c r="F119" s="3" t="str">
        <f>IF($E119=0,"",VLOOKUP($E119,'nejml.žákyně seznam'!$A$2:$D$269,2))</f>
        <v/>
      </c>
      <c r="G119" s="3" t="str">
        <f>IF($E119=0,"",VLOOKUP($E119,'nejml.žákyně seznam'!$A$2:$E$269,4))</f>
        <v/>
      </c>
      <c r="H119" s="74"/>
      <c r="I119" s="75"/>
      <c r="J119" s="75"/>
      <c r="K119" s="75"/>
      <c r="L119" s="76"/>
      <c r="M119" s="3">
        <f t="shared" si="39"/>
        <v>0</v>
      </c>
      <c r="N119" s="3">
        <f t="shared" si="40"/>
        <v>0</v>
      </c>
      <c r="O119" s="3">
        <f t="shared" si="41"/>
        <v>0</v>
      </c>
      <c r="P119" s="3" t="str">
        <f>IF($O119=0,"",VLOOKUP($O119,'nejml.žákyně seznam'!$A$2:$D$269,2))</f>
        <v/>
      </c>
      <c r="Q119" s="3" t="str">
        <f t="shared" si="42"/>
        <v/>
      </c>
      <c r="R119" s="3" t="str">
        <f t="shared" si="43"/>
        <v/>
      </c>
      <c r="T119" s="30">
        <f t="shared" si="44"/>
        <v>0</v>
      </c>
      <c r="U119" s="30">
        <f t="shared" si="45"/>
        <v>0</v>
      </c>
      <c r="V119" s="30">
        <f t="shared" si="46"/>
        <v>0</v>
      </c>
      <c r="W119" s="30">
        <f t="shared" si="47"/>
        <v>0</v>
      </c>
      <c r="X119" s="30">
        <f t="shared" si="48"/>
        <v>0</v>
      </c>
    </row>
    <row r="120" spans="1:24">
      <c r="A120" s="3" t="e">
        <f>CONCATENATE("Útěcha ",#REF!," - 4.kolo")</f>
        <v>#REF!</v>
      </c>
      <c r="B120" s="3">
        <f>O106</f>
        <v>0</v>
      </c>
      <c r="C120" s="3" t="str">
        <f>IF($B120=0,"",VLOOKUP($B120,'nejml.žákyně seznam'!$A$2:$D$269,2))</f>
        <v/>
      </c>
      <c r="D120" s="3" t="str">
        <f>IF($B120=0,"",VLOOKUP($B120,'nejml.žákyně seznam'!$A$2:$E$269,4))</f>
        <v/>
      </c>
      <c r="E120" s="3">
        <f>O107</f>
        <v>0</v>
      </c>
      <c r="F120" s="3" t="str">
        <f>IF($E120=0,"",VLOOKUP($E120,'nejml.žákyně seznam'!$A$2:$D$269,2))</f>
        <v/>
      </c>
      <c r="G120" s="3" t="str">
        <f>IF($E120=0,"",VLOOKUP($E120,'nejml.žákyně seznam'!$A$2:$E$269,4))</f>
        <v/>
      </c>
      <c r="H120" s="74"/>
      <c r="I120" s="75"/>
      <c r="J120" s="75"/>
      <c r="K120" s="75"/>
      <c r="L120" s="76"/>
      <c r="M120" s="3">
        <f t="shared" si="39"/>
        <v>0</v>
      </c>
      <c r="N120" s="3">
        <f t="shared" si="40"/>
        <v>0</v>
      </c>
      <c r="O120" s="3">
        <f t="shared" si="41"/>
        <v>0</v>
      </c>
      <c r="P120" s="3" t="str">
        <f>IF($O120=0,"",VLOOKUP($O120,'nejml.žákyně seznam'!$A$2:$D$269,2))</f>
        <v/>
      </c>
      <c r="Q120" s="3" t="str">
        <f t="shared" si="42"/>
        <v/>
      </c>
      <c r="R120" s="3" t="str">
        <f t="shared" si="43"/>
        <v/>
      </c>
      <c r="T120" s="30">
        <f t="shared" si="44"/>
        <v>0</v>
      </c>
      <c r="U120" s="30">
        <f t="shared" si="45"/>
        <v>0</v>
      </c>
      <c r="V120" s="30">
        <f t="shared" si="46"/>
        <v>0</v>
      </c>
      <c r="W120" s="30">
        <f t="shared" si="47"/>
        <v>0</v>
      </c>
      <c r="X120" s="30">
        <f t="shared" si="48"/>
        <v>0</v>
      </c>
    </row>
    <row r="121" spans="1:24">
      <c r="A121" s="3" t="e">
        <f>CONCATENATE("Útěcha ",#REF!," - 4.kolo")</f>
        <v>#REF!</v>
      </c>
      <c r="B121" s="3">
        <f>O108</f>
        <v>0</v>
      </c>
      <c r="C121" s="3" t="str">
        <f>IF($B121=0,"",VLOOKUP($B121,'nejml.žákyně seznam'!$A$2:$D$269,2))</f>
        <v/>
      </c>
      <c r="D121" s="3" t="str">
        <f>IF($B121=0,"",VLOOKUP($B121,'nejml.žákyně seznam'!$A$2:$E$269,4))</f>
        <v/>
      </c>
      <c r="E121" s="3">
        <f>O109</f>
        <v>0</v>
      </c>
      <c r="F121" s="3" t="str">
        <f>IF($E121=0,"",VLOOKUP($E121,'nejml.žákyně seznam'!$A$2:$D$269,2))</f>
        <v/>
      </c>
      <c r="G121" s="3" t="str">
        <f>IF($E121=0,"",VLOOKUP($E121,'nejml.žákyně seznam'!$A$2:$E$269,4))</f>
        <v/>
      </c>
      <c r="H121" s="74"/>
      <c r="I121" s="75"/>
      <c r="J121" s="75"/>
      <c r="K121" s="75"/>
      <c r="L121" s="76"/>
      <c r="M121" s="3">
        <f t="shared" si="39"/>
        <v>0</v>
      </c>
      <c r="N121" s="3">
        <f t="shared" si="40"/>
        <v>0</v>
      </c>
      <c r="O121" s="3">
        <f t="shared" si="41"/>
        <v>0</v>
      </c>
      <c r="P121" s="3" t="str">
        <f>IF($O121=0,"",VLOOKUP($O121,'nejml.žákyně seznam'!$A$2:$D$269,2))</f>
        <v/>
      </c>
      <c r="Q121" s="3" t="str">
        <f t="shared" si="42"/>
        <v/>
      </c>
      <c r="R121" s="3" t="str">
        <f t="shared" si="43"/>
        <v/>
      </c>
      <c r="T121" s="30">
        <f t="shared" si="44"/>
        <v>0</v>
      </c>
      <c r="U121" s="30">
        <f t="shared" si="45"/>
        <v>0</v>
      </c>
      <c r="V121" s="30">
        <f t="shared" si="46"/>
        <v>0</v>
      </c>
      <c r="W121" s="30">
        <f t="shared" si="47"/>
        <v>0</v>
      </c>
      <c r="X121" s="30">
        <f t="shared" si="48"/>
        <v>0</v>
      </c>
    </row>
    <row r="122" spans="1:24">
      <c r="A122" s="3" t="e">
        <f>CONCATENATE("Útěcha ",#REF!," - 4.kolo")</f>
        <v>#REF!</v>
      </c>
      <c r="B122" s="3">
        <f>O110</f>
        <v>0</v>
      </c>
      <c r="C122" s="3" t="str">
        <f>IF($B122=0,"",VLOOKUP($B122,'nejml.žákyně seznam'!$A$2:$D$269,2))</f>
        <v/>
      </c>
      <c r="D122" s="3" t="str">
        <f>IF($B122=0,"",VLOOKUP($B122,'nejml.žákyně seznam'!$A$2:$E$269,4))</f>
        <v/>
      </c>
      <c r="E122" s="3">
        <f>O111</f>
        <v>0</v>
      </c>
      <c r="F122" s="3" t="str">
        <f>IF($E122=0,"",VLOOKUP($E122,'nejml.žákyně seznam'!$A$2:$D$269,2))</f>
        <v/>
      </c>
      <c r="G122" s="3" t="str">
        <f>IF($E122=0,"",VLOOKUP($E122,'nejml.žákyně seznam'!$A$2:$E$269,4))</f>
        <v/>
      </c>
      <c r="H122" s="74"/>
      <c r="I122" s="75"/>
      <c r="J122" s="75"/>
      <c r="K122" s="75"/>
      <c r="L122" s="76"/>
      <c r="M122" s="3">
        <f t="shared" si="39"/>
        <v>0</v>
      </c>
      <c r="N122" s="3">
        <f t="shared" si="40"/>
        <v>0</v>
      </c>
      <c r="O122" s="3">
        <f t="shared" si="41"/>
        <v>0</v>
      </c>
      <c r="P122" s="3" t="str">
        <f>IF($O122=0,"",VLOOKUP($O122,'nejml.žákyně seznam'!$A$2:$D$269,2))</f>
        <v/>
      </c>
      <c r="Q122" s="3" t="str">
        <f t="shared" si="42"/>
        <v/>
      </c>
      <c r="R122" s="3" t="str">
        <f t="shared" si="43"/>
        <v/>
      </c>
      <c r="T122" s="30">
        <f t="shared" si="44"/>
        <v>0</v>
      </c>
      <c r="U122" s="30">
        <f t="shared" si="45"/>
        <v>0</v>
      </c>
      <c r="V122" s="30">
        <f t="shared" si="46"/>
        <v>0</v>
      </c>
      <c r="W122" s="30">
        <f t="shared" si="47"/>
        <v>0</v>
      </c>
      <c r="X122" s="30">
        <f t="shared" si="48"/>
        <v>0</v>
      </c>
    </row>
    <row r="123" spans="1:24">
      <c r="A123" s="3" t="e">
        <f>CONCATENATE("Útěcha ",#REF!," - 4.kolo")</f>
        <v>#REF!</v>
      </c>
      <c r="B123" s="3">
        <f>O112</f>
        <v>0</v>
      </c>
      <c r="C123" s="3" t="str">
        <f>IF($B123=0,"",VLOOKUP($B123,'nejml.žákyně seznam'!$A$2:$D$269,2))</f>
        <v/>
      </c>
      <c r="D123" s="3" t="str">
        <f>IF($B123=0,"",VLOOKUP($B123,'nejml.žákyně seznam'!$A$2:$E$269,4))</f>
        <v/>
      </c>
      <c r="E123" s="3">
        <f>O113</f>
        <v>0</v>
      </c>
      <c r="F123" s="3" t="str">
        <f>IF($E123=0,"",VLOOKUP($E123,'nejml.žákyně seznam'!$A$2:$D$269,2))</f>
        <v/>
      </c>
      <c r="G123" s="3" t="str">
        <f>IF($E123=0,"",VLOOKUP($E123,'nejml.žákyně seznam'!$A$2:$E$269,4))</f>
        <v/>
      </c>
      <c r="H123" s="74"/>
      <c r="I123" s="75"/>
      <c r="J123" s="75"/>
      <c r="K123" s="75"/>
      <c r="L123" s="76"/>
      <c r="M123" s="3">
        <f t="shared" si="39"/>
        <v>0</v>
      </c>
      <c r="N123" s="3">
        <f t="shared" si="40"/>
        <v>0</v>
      </c>
      <c r="O123" s="3">
        <f t="shared" si="41"/>
        <v>0</v>
      </c>
      <c r="P123" s="3" t="str">
        <f>IF($O123=0,"",VLOOKUP($O123,'nejml.žákyně seznam'!$A$2:$D$269,2))</f>
        <v/>
      </c>
      <c r="Q123" s="3" t="str">
        <f t="shared" si="42"/>
        <v/>
      </c>
      <c r="R123" s="3" t="str">
        <f t="shared" si="43"/>
        <v/>
      </c>
      <c r="T123" s="30">
        <f t="shared" si="44"/>
        <v>0</v>
      </c>
      <c r="U123" s="30">
        <f t="shared" si="45"/>
        <v>0</v>
      </c>
      <c r="V123" s="30">
        <f t="shared" si="46"/>
        <v>0</v>
      </c>
      <c r="W123" s="30">
        <f t="shared" si="47"/>
        <v>0</v>
      </c>
      <c r="X123" s="30">
        <f t="shared" si="48"/>
        <v>0</v>
      </c>
    </row>
    <row r="124" spans="1:24" ht="13.5" thickBot="1">
      <c r="A124" s="3" t="e">
        <f>CONCATENATE("Útěcha ",#REF!," - 4.kolo")</f>
        <v>#REF!</v>
      </c>
      <c r="B124" s="3">
        <f>O114</f>
        <v>0</v>
      </c>
      <c r="C124" s="3" t="str">
        <f>IF($B124=0,"",VLOOKUP($B124,'nejml.žákyně seznam'!$A$2:$D$269,2))</f>
        <v/>
      </c>
      <c r="D124" s="3" t="str">
        <f>IF($B124=0,"",VLOOKUP($B124,'nejml.žákyně seznam'!$A$2:$E$269,4))</f>
        <v/>
      </c>
      <c r="E124" s="3">
        <f>O115</f>
        <v>0</v>
      </c>
      <c r="F124" s="3" t="str">
        <f>IF($E124=0,"",VLOOKUP($E124,'nejml.žákyně seznam'!$A$2:$D$269,2))</f>
        <v/>
      </c>
      <c r="G124" s="3" t="str">
        <f>IF($E124=0,"",VLOOKUP($E124,'nejml.žákyně seznam'!$A$2:$E$269,4))</f>
        <v/>
      </c>
      <c r="H124" s="77"/>
      <c r="I124" s="78"/>
      <c r="J124" s="78"/>
      <c r="K124" s="78"/>
      <c r="L124" s="79"/>
      <c r="M124" s="3">
        <f t="shared" si="39"/>
        <v>0</v>
      </c>
      <c r="N124" s="3">
        <f t="shared" si="40"/>
        <v>0</v>
      </c>
      <c r="O124" s="3">
        <f t="shared" si="41"/>
        <v>0</v>
      </c>
      <c r="P124" s="3" t="str">
        <f>IF($O124=0,"",VLOOKUP($O124,'nejml.žákyně seznam'!$A$2:$D$269,2))</f>
        <v/>
      </c>
      <c r="Q124" s="3" t="str">
        <f t="shared" si="42"/>
        <v/>
      </c>
      <c r="R124" s="3" t="str">
        <f t="shared" si="43"/>
        <v/>
      </c>
      <c r="T124" s="30">
        <f t="shared" si="44"/>
        <v>0</v>
      </c>
      <c r="U124" s="30">
        <f t="shared" si="45"/>
        <v>0</v>
      </c>
      <c r="V124" s="30">
        <f t="shared" si="46"/>
        <v>0</v>
      </c>
      <c r="W124" s="30">
        <f t="shared" si="47"/>
        <v>0</v>
      </c>
      <c r="X124" s="30">
        <f t="shared" si="48"/>
        <v>0</v>
      </c>
    </row>
    <row r="125" spans="1:24" ht="14.25" thickTop="1" thickBot="1"/>
    <row r="126" spans="1:24" ht="13.5" thickTop="1">
      <c r="A126" s="3" t="e">
        <f>CONCATENATE("Útěcha ",#REF!," - 5.kolo")</f>
        <v>#REF!</v>
      </c>
      <c r="B126" s="3">
        <f>O117</f>
        <v>0</v>
      </c>
      <c r="C126" s="3" t="str">
        <f>IF($B126=0,"",VLOOKUP($B126,'nejml.žákyně seznam'!$A$2:$D$269,2))</f>
        <v/>
      </c>
      <c r="D126" s="3" t="str">
        <f>IF($B126=0,"",VLOOKUP($B126,'nejml.žákyně seznam'!$A$2:$E$269,4))</f>
        <v/>
      </c>
      <c r="E126" s="3">
        <f>O118</f>
        <v>0</v>
      </c>
      <c r="F126" s="3" t="str">
        <f>IF($E126=0,"",VLOOKUP($E126,'nejml.žákyně seznam'!$A$2:$D$269,2))</f>
        <v/>
      </c>
      <c r="G126" s="3" t="str">
        <f>IF($E126=0,"",VLOOKUP($E126,'nejml.žákyně seznam'!$A$2:$E$269,4))</f>
        <v/>
      </c>
      <c r="H126" s="71"/>
      <c r="I126" s="72"/>
      <c r="J126" s="72"/>
      <c r="K126" s="72"/>
      <c r="L126" s="73"/>
      <c r="M126" s="3">
        <f>COUNTIF(T126:X126,"&gt;0")</f>
        <v>0</v>
      </c>
      <c r="N126" s="3">
        <f>COUNTIF(T126:X126,"&lt;0")</f>
        <v>0</v>
      </c>
      <c r="O126" s="3">
        <f>IF(M126=N126,0,IF(M126&gt;N126,B126,E126))</f>
        <v>0</v>
      </c>
      <c r="P126" s="3" t="str">
        <f>IF($O126=0,"",VLOOKUP($O126,'nejml.žákyně seznam'!$A$2:$D$269,2))</f>
        <v/>
      </c>
      <c r="Q126" s="3" t="str">
        <f>IF(M126=N126,"",IF(M126&gt;N126,CONCATENATE(M126,":",N126," (",H126,",",I126,",",J126,IF(SUM(M126:N126)&gt;3,",",""),K126,IF(SUM(M126:N126)&gt;4,",",""),L126,")"),CONCATENATE(N126,":",M126," (",IF(H126="0","-0",-H126),",",IF(I126="0","-0",-I126),",",IF(J126="0","-0",-J126),IF(SUM(M126:N126)&gt;3,CONCATENATE(",",IF(K126="0","-0",-K126)),""),IF(SUM(M126:N126)&gt;4,CONCATENATE(",",IF(L126="0","-0",-L126)),""),")")))</f>
        <v/>
      </c>
      <c r="R126" s="3" t="str">
        <f>IF(MAX(M126:N126)=3,Q126,"")</f>
        <v/>
      </c>
      <c r="T126" s="30">
        <f t="shared" ref="T126:X129" si="49">IF(H126="",0,IF(MID(H126,1,1)="-",-1,1))</f>
        <v>0</v>
      </c>
      <c r="U126" s="30">
        <f t="shared" si="49"/>
        <v>0</v>
      </c>
      <c r="V126" s="30">
        <f t="shared" si="49"/>
        <v>0</v>
      </c>
      <c r="W126" s="30">
        <f t="shared" si="49"/>
        <v>0</v>
      </c>
      <c r="X126" s="30">
        <f t="shared" si="49"/>
        <v>0</v>
      </c>
    </row>
    <row r="127" spans="1:24">
      <c r="A127" s="3" t="e">
        <f>CONCATENATE("Útěcha ",#REF!," - 5.kolo")</f>
        <v>#REF!</v>
      </c>
      <c r="B127" s="3">
        <f>O119</f>
        <v>0</v>
      </c>
      <c r="C127" s="3" t="str">
        <f>IF($B127=0,"",VLOOKUP($B127,'nejml.žákyně seznam'!$A$2:$D$269,2))</f>
        <v/>
      </c>
      <c r="D127" s="3" t="str">
        <f>IF($B127=0,"",VLOOKUP($B127,'nejml.žákyně seznam'!$A$2:$E$269,4))</f>
        <v/>
      </c>
      <c r="E127" s="3">
        <f>O120</f>
        <v>0</v>
      </c>
      <c r="F127" s="3" t="str">
        <f>IF($E127=0,"",VLOOKUP($E127,'nejml.žákyně seznam'!$A$2:$D$269,2))</f>
        <v/>
      </c>
      <c r="G127" s="3" t="str">
        <f>IF($E127=0,"",VLOOKUP($E127,'nejml.žákyně seznam'!$A$2:$E$269,4))</f>
        <v/>
      </c>
      <c r="H127" s="74"/>
      <c r="I127" s="75"/>
      <c r="J127" s="75"/>
      <c r="K127" s="75"/>
      <c r="L127" s="76"/>
      <c r="M127" s="3">
        <f>COUNTIF(T127:X127,"&gt;0")</f>
        <v>0</v>
      </c>
      <c r="N127" s="3">
        <f>COUNTIF(T127:X127,"&lt;0")</f>
        <v>0</v>
      </c>
      <c r="O127" s="3">
        <f>IF(M127=N127,0,IF(M127&gt;N127,B127,E127))</f>
        <v>0</v>
      </c>
      <c r="P127" s="3" t="str">
        <f>IF($O127=0,"",VLOOKUP($O127,'nejml.žákyně seznam'!$A$2:$D$269,2))</f>
        <v/>
      </c>
      <c r="Q127" s="3" t="str">
        <f>IF(M127=N127,"",IF(M127&gt;N127,CONCATENATE(M127,":",N127," (",H127,",",I127,",",J127,IF(SUM(M127:N127)&gt;3,",",""),K127,IF(SUM(M127:N127)&gt;4,",",""),L127,")"),CONCATENATE(N127,":",M127," (",IF(H127="0","-0",-H127),",",IF(I127="0","-0",-I127),",",IF(J127="0","-0",-J127),IF(SUM(M127:N127)&gt;3,CONCATENATE(",",IF(K127="0","-0",-K127)),""),IF(SUM(M127:N127)&gt;4,CONCATENATE(",",IF(L127="0","-0",-L127)),""),")")))</f>
        <v/>
      </c>
      <c r="R127" s="3" t="str">
        <f>IF(MAX(M127:N127)=3,Q127,"")</f>
        <v/>
      </c>
      <c r="T127" s="30">
        <f t="shared" si="49"/>
        <v>0</v>
      </c>
      <c r="U127" s="30">
        <f t="shared" si="49"/>
        <v>0</v>
      </c>
      <c r="V127" s="30">
        <f t="shared" si="49"/>
        <v>0</v>
      </c>
      <c r="W127" s="30">
        <f t="shared" si="49"/>
        <v>0</v>
      </c>
      <c r="X127" s="30">
        <f t="shared" si="49"/>
        <v>0</v>
      </c>
    </row>
    <row r="128" spans="1:24">
      <c r="A128" s="3" t="e">
        <f>CONCATENATE("Útěcha ",#REF!," - 5.kolo")</f>
        <v>#REF!</v>
      </c>
      <c r="B128" s="3">
        <f>O121</f>
        <v>0</v>
      </c>
      <c r="C128" s="3" t="str">
        <f>IF($B128=0,"",VLOOKUP($B128,'nejml.žákyně seznam'!$A$2:$D$269,2))</f>
        <v/>
      </c>
      <c r="D128" s="3" t="str">
        <f>IF($B128=0,"",VLOOKUP($B128,'nejml.žákyně seznam'!$A$2:$E$269,4))</f>
        <v/>
      </c>
      <c r="E128" s="3">
        <f>O122</f>
        <v>0</v>
      </c>
      <c r="F128" s="3" t="str">
        <f>IF($E128=0,"",VLOOKUP($E128,'nejml.žákyně seznam'!$A$2:$D$269,2))</f>
        <v/>
      </c>
      <c r="G128" s="3" t="str">
        <f>IF($E128=0,"",VLOOKUP($E128,'nejml.žákyně seznam'!$A$2:$E$269,4))</f>
        <v/>
      </c>
      <c r="H128" s="74"/>
      <c r="I128" s="75"/>
      <c r="J128" s="75"/>
      <c r="K128" s="75"/>
      <c r="L128" s="76"/>
      <c r="M128" s="3">
        <f>COUNTIF(T128:X128,"&gt;0")</f>
        <v>0</v>
      </c>
      <c r="N128" s="3">
        <f>COUNTIF(T128:X128,"&lt;0")</f>
        <v>0</v>
      </c>
      <c r="O128" s="3">
        <f>IF(M128=N128,0,IF(M128&gt;N128,B128,E128))</f>
        <v>0</v>
      </c>
      <c r="P128" s="3" t="str">
        <f>IF($O128=0,"",VLOOKUP($O128,'nejml.žákyně seznam'!$A$2:$D$269,2))</f>
        <v/>
      </c>
      <c r="Q128" s="3" t="str">
        <f>IF(M128=N128,"",IF(M128&gt;N128,CONCATENATE(M128,":",N128," (",H128,",",I128,",",J128,IF(SUM(M128:N128)&gt;3,",",""),K128,IF(SUM(M128:N128)&gt;4,",",""),L128,")"),CONCATENATE(N128,":",M128," (",IF(H128="0","-0",-H128),",",IF(I128="0","-0",-I128),",",IF(J128="0","-0",-J128),IF(SUM(M128:N128)&gt;3,CONCATENATE(",",IF(K128="0","-0",-K128)),""),IF(SUM(M128:N128)&gt;4,CONCATENATE(",",IF(L128="0","-0",-L128)),""),")")))</f>
        <v/>
      </c>
      <c r="R128" s="3" t="str">
        <f>IF(MAX(M128:N128)=3,Q128,"")</f>
        <v/>
      </c>
      <c r="T128" s="30">
        <f t="shared" si="49"/>
        <v>0</v>
      </c>
      <c r="U128" s="30">
        <f t="shared" si="49"/>
        <v>0</v>
      </c>
      <c r="V128" s="30">
        <f t="shared" si="49"/>
        <v>0</v>
      </c>
      <c r="W128" s="30">
        <f t="shared" si="49"/>
        <v>0</v>
      </c>
      <c r="X128" s="30">
        <f t="shared" si="49"/>
        <v>0</v>
      </c>
    </row>
    <row r="129" spans="1:24" ht="13.5" thickBot="1">
      <c r="A129" s="3" t="e">
        <f>CONCATENATE("Útěcha ",#REF!," - 5.kolo")</f>
        <v>#REF!</v>
      </c>
      <c r="B129" s="3">
        <f>O123</f>
        <v>0</v>
      </c>
      <c r="C129" s="3" t="str">
        <f>IF($B129=0,"",VLOOKUP($B129,'nejml.žákyně seznam'!$A$2:$D$269,2))</f>
        <v/>
      </c>
      <c r="D129" s="3" t="str">
        <f>IF($B129=0,"",VLOOKUP($B129,'nejml.žákyně seznam'!$A$2:$E$269,4))</f>
        <v/>
      </c>
      <c r="E129" s="3">
        <f>O124</f>
        <v>0</v>
      </c>
      <c r="F129" s="3" t="str">
        <f>IF($E129=0,"",VLOOKUP($E129,'nejml.žákyně seznam'!$A$2:$D$269,2))</f>
        <v/>
      </c>
      <c r="G129" s="3" t="str">
        <f>IF($E129=0,"",VLOOKUP($E129,'nejml.žákyně seznam'!$A$2:$E$269,4))</f>
        <v/>
      </c>
      <c r="H129" s="77"/>
      <c r="I129" s="78"/>
      <c r="J129" s="78"/>
      <c r="K129" s="78"/>
      <c r="L129" s="79"/>
      <c r="M129" s="3">
        <f>COUNTIF(T129:X129,"&gt;0")</f>
        <v>0</v>
      </c>
      <c r="N129" s="3">
        <f>COUNTIF(T129:X129,"&lt;0")</f>
        <v>0</v>
      </c>
      <c r="O129" s="3">
        <f>IF(M129=N129,0,IF(M129&gt;N129,B129,E129))</f>
        <v>0</v>
      </c>
      <c r="P129" s="3" t="str">
        <f>IF($O129=0,"",VLOOKUP($O129,'nejml.žákyně seznam'!$A$2:$D$269,2))</f>
        <v/>
      </c>
      <c r="Q129" s="3" t="str">
        <f>IF(M129=N129,"",IF(M129&gt;N129,CONCATENATE(M129,":",N129," (",H129,",",I129,",",J129,IF(SUM(M129:N129)&gt;3,",",""),K129,IF(SUM(M129:N129)&gt;4,",",""),L129,")"),CONCATENATE(N129,":",M129," (",IF(H129="0","-0",-H129),",",IF(I129="0","-0",-I129),",",IF(J129="0","-0",-J129),IF(SUM(M129:N129)&gt;3,CONCATENATE(",",IF(K129="0","-0",-K129)),""),IF(SUM(M129:N129)&gt;4,CONCATENATE(",",IF(L129="0","-0",-L129)),""),")")))</f>
        <v/>
      </c>
      <c r="R129" s="3" t="str">
        <f>IF(MAX(M129:N129)=3,Q129,"")</f>
        <v/>
      </c>
      <c r="T129" s="30">
        <f t="shared" si="49"/>
        <v>0</v>
      </c>
      <c r="U129" s="30">
        <f t="shared" si="49"/>
        <v>0</v>
      </c>
      <c r="V129" s="30">
        <f t="shared" si="49"/>
        <v>0</v>
      </c>
      <c r="W129" s="30">
        <f t="shared" si="49"/>
        <v>0</v>
      </c>
      <c r="X129" s="30">
        <f t="shared" si="49"/>
        <v>0</v>
      </c>
    </row>
    <row r="130" spans="1:24" ht="14.25" thickTop="1" thickBot="1"/>
    <row r="131" spans="1:24" ht="13.5" thickTop="1">
      <c r="A131" s="3" t="e">
        <f>CONCATENATE("Útěcha ",#REF!," - 6.kolo")</f>
        <v>#REF!</v>
      </c>
      <c r="B131" s="3">
        <f>O126</f>
        <v>0</v>
      </c>
      <c r="C131" s="3" t="str">
        <f>IF($B131=0,"",VLOOKUP($B131,'nejml.žákyně seznam'!$A$2:$D$269,2))</f>
        <v/>
      </c>
      <c r="D131" s="3" t="str">
        <f>IF($B131=0,"",VLOOKUP($B131,'nejml.žákyně seznam'!$A$2:$E$269,4))</f>
        <v/>
      </c>
      <c r="E131" s="3">
        <f>O127</f>
        <v>0</v>
      </c>
      <c r="F131" s="3" t="str">
        <f>IF($E131=0,"",VLOOKUP($E131,'nejml.žákyně seznam'!$A$2:$D$269,2))</f>
        <v/>
      </c>
      <c r="G131" s="3" t="str">
        <f>IF($E131=0,"",VLOOKUP($E131,'nejml.žákyně seznam'!$A$2:$E$269,4))</f>
        <v/>
      </c>
      <c r="H131" s="71"/>
      <c r="I131" s="72"/>
      <c r="J131" s="72"/>
      <c r="K131" s="72"/>
      <c r="L131" s="73"/>
      <c r="M131" s="3">
        <f>COUNTIF(T131:X131,"&gt;0")</f>
        <v>0</v>
      </c>
      <c r="N131" s="3">
        <f>COUNTIF(T131:X131,"&lt;0")</f>
        <v>0</v>
      </c>
      <c r="O131" s="3">
        <f>IF(M131=N131,0,IF(M131&gt;N131,B131,E131))</f>
        <v>0</v>
      </c>
      <c r="P131" s="3" t="str">
        <f>IF($O131=0,"",VLOOKUP($O131,'nejml.žákyně seznam'!$A$2:$D$269,2))</f>
        <v/>
      </c>
      <c r="Q131" s="3" t="str">
        <f>IF(M131=N131,"",IF(M131&gt;N131,CONCATENATE(M131,":",N131," (",H131,",",I131,",",J131,IF(SUM(M131:N131)&gt;3,",",""),K131,IF(SUM(M131:N131)&gt;4,",",""),L131,")"),CONCATENATE(N131,":",M131," (",IF(H131="0","-0",-H131),",",IF(I131="0","-0",-I131),",",IF(J131="0","-0",-J131),IF(SUM(M131:N131)&gt;3,CONCATENATE(",",IF(K131="0","-0",-K131)),""),IF(SUM(M131:N131)&gt;4,CONCATENATE(",",IF(L131="0","-0",-L131)),""),")")))</f>
        <v/>
      </c>
      <c r="R131" s="3" t="str">
        <f>IF(MAX(M131:N131)=3,Q131,"")</f>
        <v/>
      </c>
      <c r="T131" s="30">
        <f t="shared" ref="T131:X132" si="50">IF(H131="",0,IF(MID(H131,1,1)="-",-1,1))</f>
        <v>0</v>
      </c>
      <c r="U131" s="30">
        <f t="shared" si="50"/>
        <v>0</v>
      </c>
      <c r="V131" s="30">
        <f t="shared" si="50"/>
        <v>0</v>
      </c>
      <c r="W131" s="30">
        <f t="shared" si="50"/>
        <v>0</v>
      </c>
      <c r="X131" s="30">
        <f t="shared" si="50"/>
        <v>0</v>
      </c>
    </row>
    <row r="132" spans="1:24" ht="13.5" thickBot="1">
      <c r="A132" s="3" t="e">
        <f>CONCATENATE("Útěcha ",#REF!," - 6.kolo")</f>
        <v>#REF!</v>
      </c>
      <c r="B132" s="3">
        <f>O128</f>
        <v>0</v>
      </c>
      <c r="C132" s="3" t="str">
        <f>IF($B132=0,"",VLOOKUP($B132,'nejml.žákyně seznam'!$A$2:$D$269,2))</f>
        <v/>
      </c>
      <c r="D132" s="3" t="str">
        <f>IF($B132=0,"",VLOOKUP($B132,'nejml.žákyně seznam'!$A$2:$E$269,4))</f>
        <v/>
      </c>
      <c r="E132" s="3">
        <f>O129</f>
        <v>0</v>
      </c>
      <c r="F132" s="3" t="str">
        <f>IF($E132=0,"",VLOOKUP($E132,'nejml.žákyně seznam'!$A$2:$D$269,2))</f>
        <v/>
      </c>
      <c r="G132" s="3" t="str">
        <f>IF($E132=0,"",VLOOKUP($E132,'nejml.žákyně seznam'!$A$2:$E$269,4))</f>
        <v/>
      </c>
      <c r="H132" s="77"/>
      <c r="I132" s="78"/>
      <c r="J132" s="78"/>
      <c r="K132" s="78"/>
      <c r="L132" s="79"/>
      <c r="M132" s="3">
        <f>COUNTIF(T132:X132,"&gt;0")</f>
        <v>0</v>
      </c>
      <c r="N132" s="3">
        <f>COUNTIF(T132:X132,"&lt;0")</f>
        <v>0</v>
      </c>
      <c r="O132" s="3">
        <f>IF(M132=N132,0,IF(M132&gt;N132,B132,E132))</f>
        <v>0</v>
      </c>
      <c r="P132" s="3" t="str">
        <f>IF($O132=0,"",VLOOKUP($O132,'nejml.žákyně seznam'!$A$2:$D$269,2))</f>
        <v/>
      </c>
      <c r="Q132" s="3" t="str">
        <f>IF(M132=N132,"",IF(M132&gt;N132,CONCATENATE(M132,":",N132," (",H132,",",I132,",",J132,IF(SUM(M132:N132)&gt;3,",",""),K132,IF(SUM(M132:N132)&gt;4,",",""),L132,")"),CONCATENATE(N132,":",M132," (",IF(H132="0","-0",-H132),",",IF(I132="0","-0",-I132),",",IF(J132="0","-0",-J132),IF(SUM(M132:N132)&gt;3,CONCATENATE(",",IF(K132="0","-0",-K132)),""),IF(SUM(M132:N132)&gt;4,CONCATENATE(",",IF(L132="0","-0",-L132)),""),")")))</f>
        <v/>
      </c>
      <c r="R132" s="3" t="str">
        <f>IF(MAX(M132:N132)=3,Q132,"")</f>
        <v/>
      </c>
      <c r="T132" s="30">
        <f t="shared" si="50"/>
        <v>0</v>
      </c>
      <c r="U132" s="30">
        <f t="shared" si="50"/>
        <v>0</v>
      </c>
      <c r="V132" s="30">
        <f t="shared" si="50"/>
        <v>0</v>
      </c>
      <c r="W132" s="30">
        <f t="shared" si="50"/>
        <v>0</v>
      </c>
      <c r="X132" s="30">
        <f t="shared" si="50"/>
        <v>0</v>
      </c>
    </row>
    <row r="133" spans="1:24" ht="14.25" thickTop="1" thickBot="1"/>
    <row r="134" spans="1:24" ht="14.25" thickTop="1" thickBot="1">
      <c r="A134" s="3" t="e">
        <f>CONCATENATE("Útěcha ",#REF!," - finále")</f>
        <v>#REF!</v>
      </c>
      <c r="B134" s="3">
        <f>O131</f>
        <v>0</v>
      </c>
      <c r="C134" s="3" t="str">
        <f>IF($B134=0,"",VLOOKUP($B134,'nejml.žákyně seznam'!$A$2:$D$269,2))</f>
        <v/>
      </c>
      <c r="D134" s="3" t="str">
        <f>IF($B134=0,"",VLOOKUP($B134,'nejml.žákyně seznam'!$A$2:$E$269,4))</f>
        <v/>
      </c>
      <c r="E134" s="3">
        <f>O132</f>
        <v>0</v>
      </c>
      <c r="F134" s="3" t="str">
        <f>IF($E134=0,"",VLOOKUP($E134,'nejml.žákyně seznam'!$A$2:$D$269,2))</f>
        <v/>
      </c>
      <c r="G134" s="3" t="str">
        <f>IF($E134=0,"",VLOOKUP($E134,'nejml.žákyně seznam'!$A$2:$E$269,4))</f>
        <v/>
      </c>
      <c r="H134" s="80"/>
      <c r="I134" s="81"/>
      <c r="J134" s="81"/>
      <c r="K134" s="81"/>
      <c r="L134" s="82"/>
      <c r="M134" s="3">
        <f>COUNTIF(T134:X134,"&gt;0")</f>
        <v>0</v>
      </c>
      <c r="N134" s="3">
        <f>COUNTIF(T134:X134,"&lt;0")</f>
        <v>0</v>
      </c>
      <c r="O134" s="3">
        <f>IF(M134=N134,0,IF(M134&gt;N134,B134,E134))</f>
        <v>0</v>
      </c>
      <c r="P134" s="3" t="str">
        <f>IF($O134=0,"",VLOOKUP($O134,'nejml.žákyně seznam'!$A$2:$D$269,2))</f>
        <v/>
      </c>
      <c r="Q134" s="3" t="str">
        <f>IF(M134=N134,"",IF(M134&gt;N134,CONCATENATE(M134,":",N134," (",H134,",",I134,",",J134,IF(SUM(M134:N134)&gt;3,",",""),K134,IF(SUM(M134:N134)&gt;4,",",""),L134,")"),CONCATENATE(N134,":",M134," (",IF(H134="0","-0",-H134),",",IF(I134="0","-0",-I134),",",IF(J134="0","-0",-J134),IF(SUM(M134:N134)&gt;3,CONCATENATE(",",IF(K134="0","-0",-K134)),""),IF(SUM(M134:N134)&gt;4,CONCATENATE(",",IF(L134="0","-0",-L134)),""),")")))</f>
        <v/>
      </c>
      <c r="R134" s="3" t="str">
        <f>IF(MAX(M134:N134)=3,Q134,"")</f>
        <v/>
      </c>
      <c r="T134" s="30">
        <f>IF(H134="",0,IF(MID(H134,1,1)="-",-1,1))</f>
        <v>0</v>
      </c>
      <c r="U134" s="30">
        <f>IF(I134="",0,IF(MID(I134,1,1)="-",-1,1))</f>
        <v>0</v>
      </c>
      <c r="V134" s="30">
        <f>IF(J134="",0,IF(MID(J134,1,1)="-",-1,1))</f>
        <v>0</v>
      </c>
      <c r="W134" s="30">
        <f>IF(K134="",0,IF(MID(K134,1,1)="-",-1,1))</f>
        <v>0</v>
      </c>
      <c r="X134" s="30">
        <f>IF(L134="",0,IF(MID(L134,1,1)="-",-1,1))</f>
        <v>0</v>
      </c>
    </row>
    <row r="135" spans="1:24" ht="13.5" thickTop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view="pageBreakPreview" zoomScale="85" zoomScaleNormal="75" workbookViewId="0">
      <selection activeCell="H52" sqref="H52"/>
    </sheetView>
  </sheetViews>
  <sheetFormatPr defaultRowHeight="12.75"/>
  <cols>
    <col min="1" max="1" width="4.140625" style="3" bestFit="1" customWidth="1"/>
    <col min="2" max="2" width="5.140625" style="3" customWidth="1"/>
    <col min="3" max="3" width="29.42578125" style="3" bestFit="1" customWidth="1"/>
    <col min="4" max="4" width="0.85546875" style="3" customWidth="1"/>
    <col min="5" max="8" width="19.42578125" style="3" customWidth="1"/>
    <col min="9" max="16384" width="9.140625" style="3"/>
  </cols>
  <sheetData>
    <row r="1" spans="1:8" ht="27" customHeight="1">
      <c r="B1" s="4" t="e">
        <f>#REF!</f>
        <v>#REF!</v>
      </c>
      <c r="H1" s="106" t="s">
        <v>60</v>
      </c>
    </row>
    <row r="2" spans="1:8" ht="21" customHeight="1">
      <c r="B2" s="5" t="s">
        <v>48</v>
      </c>
      <c r="H2" s="23" t="e">
        <f>CONCATENATE("Útěcha ",#REF!)</f>
        <v>#REF!</v>
      </c>
    </row>
    <row r="3" spans="1:8" ht="15.75">
      <c r="D3" s="5"/>
      <c r="H3" s="95" t="e">
        <f>#REF!</f>
        <v>#REF!</v>
      </c>
    </row>
    <row r="4" spans="1:8">
      <c r="A4" s="3">
        <v>1</v>
      </c>
      <c r="C4" s="6" t="str">
        <f>IF($B4="","bye",CONCATENATE(VLOOKUP($B4,'nejml.žákyně seznam'!$A$2:$E$269,2)," (",VLOOKUP($B4,'nejml.žákyně seznam'!$A$2:$E$269,4),")"))</f>
        <v>bye</v>
      </c>
    </row>
    <row r="5" spans="1:8">
      <c r="D5" s="15"/>
      <c r="E5" s="6" t="str">
        <f>'V-U 64'!P2</f>
        <v/>
      </c>
    </row>
    <row r="6" spans="1:8">
      <c r="A6" s="3">
        <v>2</v>
      </c>
      <c r="C6" s="6" t="str">
        <f>IF($B6="","bye",CONCATENATE(VLOOKUP($B6,'nejml.žákyně seznam'!$A$2:$E$269,2)," (",VLOOKUP($B6,'nejml.žákyně seznam'!$A$2:$E$269,4),")"))</f>
        <v>bye</v>
      </c>
      <c r="D6" s="16"/>
      <c r="E6" s="7" t="str">
        <f>'V-U 64'!R2</f>
        <v/>
      </c>
    </row>
    <row r="7" spans="1:8">
      <c r="D7" s="17"/>
      <c r="E7" s="9"/>
      <c r="F7" s="10" t="str">
        <f>'V-U 64'!P35</f>
        <v/>
      </c>
    </row>
    <row r="8" spans="1:8">
      <c r="A8" s="3">
        <v>3</v>
      </c>
      <c r="C8" s="6" t="str">
        <f>IF($B8="","bye",CONCATENATE(VLOOKUP($B8,'nejml.žákyně seznam'!$A$2:$E$269,2)," (",VLOOKUP($B8,'nejml.žákyně seznam'!$A$2:$E$269,4),")"))</f>
        <v>bye</v>
      </c>
      <c r="D8" s="14"/>
      <c r="E8" s="9"/>
      <c r="F8" s="7" t="str">
        <f>'V-U 64'!R35</f>
        <v/>
      </c>
    </row>
    <row r="9" spans="1:8">
      <c r="D9" s="15"/>
      <c r="E9" s="8" t="str">
        <f>'V-U 64'!P3</f>
        <v/>
      </c>
      <c r="F9" s="9"/>
    </row>
    <row r="10" spans="1:8">
      <c r="A10" s="3">
        <v>4</v>
      </c>
      <c r="C10" s="6" t="str">
        <f>IF($B10="","bye",CONCATENATE(VLOOKUP($B10,'nejml.žákyně seznam'!$A$2:$E$269,2)," (",VLOOKUP($B10,'nejml.žákyně seznam'!$A$2:$E$269,4),")"))</f>
        <v>bye</v>
      </c>
      <c r="D10" s="16"/>
      <c r="E10" s="3" t="str">
        <f>'V-U 64'!R3</f>
        <v/>
      </c>
      <c r="F10" s="9"/>
    </row>
    <row r="11" spans="1:8">
      <c r="D11" s="17"/>
      <c r="F11" s="9"/>
      <c r="G11" s="10" t="str">
        <f>'V-U 64'!P52</f>
        <v/>
      </c>
    </row>
    <row r="12" spans="1:8">
      <c r="A12" s="3">
        <v>5</v>
      </c>
      <c r="C12" s="6" t="str">
        <f>IF($B12="","bye",CONCATENATE(VLOOKUP($B12,'nejml.žákyně seznam'!$A$2:$E$269,2)," (",VLOOKUP($B12,'nejml.žákyně seznam'!$A$2:$E$269,4),")"))</f>
        <v>bye</v>
      </c>
      <c r="D12" s="14"/>
      <c r="F12" s="9"/>
      <c r="G12" s="7" t="str">
        <f>'V-U 64'!R52</f>
        <v/>
      </c>
    </row>
    <row r="13" spans="1:8">
      <c r="D13" s="15"/>
      <c r="E13" s="6" t="str">
        <f>'V-U 64'!P4</f>
        <v/>
      </c>
      <c r="F13" s="9"/>
      <c r="G13" s="9"/>
    </row>
    <row r="14" spans="1:8">
      <c r="A14" s="3">
        <v>6</v>
      </c>
      <c r="C14" s="6" t="str">
        <f>IF($B14="","bye",CONCATENATE(VLOOKUP($B14,'nejml.žákyně seznam'!$A$2:$E$269,2)," (",VLOOKUP($B14,'nejml.žákyně seznam'!$A$2:$E$269,4),")"))</f>
        <v>bye</v>
      </c>
      <c r="D14" s="16"/>
      <c r="E14" s="7" t="str">
        <f>'V-U 64'!R4</f>
        <v/>
      </c>
      <c r="F14" s="9"/>
      <c r="G14" s="9"/>
    </row>
    <row r="15" spans="1:8">
      <c r="D15" s="17"/>
      <c r="E15" s="9"/>
      <c r="F15" s="11" t="str">
        <f>'V-U 64'!P36</f>
        <v/>
      </c>
      <c r="G15" s="9"/>
    </row>
    <row r="16" spans="1:8">
      <c r="A16" s="3">
        <v>7</v>
      </c>
      <c r="C16" s="6" t="str">
        <f>IF($B16="","bye",CONCATENATE(VLOOKUP($B16,'nejml.žákyně seznam'!$A$2:$E$269,2)," (",VLOOKUP($B16,'nejml.žákyně seznam'!$A$2:$E$269,4),")"))</f>
        <v>bye</v>
      </c>
      <c r="D16" s="14"/>
      <c r="E16" s="9"/>
      <c r="F16" s="3" t="str">
        <f>'V-U 64'!R36</f>
        <v/>
      </c>
      <c r="G16" s="9"/>
    </row>
    <row r="17" spans="1:8">
      <c r="D17" s="15"/>
      <c r="E17" s="8" t="str">
        <f>'V-U 64'!P5</f>
        <v/>
      </c>
      <c r="G17" s="9"/>
    </row>
    <row r="18" spans="1:8">
      <c r="A18" s="3">
        <v>8</v>
      </c>
      <c r="C18" s="6" t="str">
        <f>IF($B18="","bye",CONCATENATE(VLOOKUP($B18,'nejml.žákyně seznam'!$A$2:$E$269,2)," (",VLOOKUP($B18,'nejml.žákyně seznam'!$A$2:$E$269,4),")"))</f>
        <v>bye</v>
      </c>
      <c r="D18" s="16"/>
      <c r="E18" s="3" t="str">
        <f>'V-U 64'!R5</f>
        <v/>
      </c>
      <c r="G18" s="9"/>
    </row>
    <row r="19" spans="1:8">
      <c r="D19" s="17"/>
      <c r="H19" s="24" t="str">
        <f>'V-U 64'!P61</f>
        <v/>
      </c>
    </row>
    <row r="20" spans="1:8">
      <c r="A20" s="3">
        <v>9</v>
      </c>
      <c r="C20" s="6" t="str">
        <f>IF($B20="","bye",CONCATENATE(VLOOKUP($B20,'nejml.žákyně seznam'!$A$2:$E$269,2)," (",VLOOKUP($B20,'nejml.žákyně seznam'!$A$2:$E$269,4),")"))</f>
        <v>bye</v>
      </c>
      <c r="D20" s="14"/>
      <c r="F20" s="96"/>
      <c r="H20" s="97" t="str">
        <f>'V-U 64'!R61</f>
        <v/>
      </c>
    </row>
    <row r="21" spans="1:8">
      <c r="D21" s="15"/>
      <c r="E21" s="6" t="str">
        <f>'V-U 64'!P6</f>
        <v/>
      </c>
      <c r="G21" s="9"/>
      <c r="H21" s="9"/>
    </row>
    <row r="22" spans="1:8">
      <c r="A22" s="3">
        <v>10</v>
      </c>
      <c r="C22" s="6" t="str">
        <f>IF($B22="","bye",CONCATENATE(VLOOKUP($B22,'nejml.žákyně seznam'!$A$2:$E$269,2)," (",VLOOKUP($B22,'nejml.žákyně seznam'!$A$2:$E$269,4),")"))</f>
        <v>bye</v>
      </c>
      <c r="D22" s="16"/>
      <c r="E22" s="7" t="str">
        <f>'V-U 64'!R6</f>
        <v/>
      </c>
      <c r="G22" s="9"/>
      <c r="H22" s="9"/>
    </row>
    <row r="23" spans="1:8">
      <c r="D23" s="17"/>
      <c r="E23" s="9"/>
      <c r="F23" s="10" t="str">
        <f>'V-U 64'!P37</f>
        <v/>
      </c>
      <c r="G23" s="9"/>
      <c r="H23" s="9"/>
    </row>
    <row r="24" spans="1:8">
      <c r="A24" s="3">
        <v>11</v>
      </c>
      <c r="C24" s="6" t="str">
        <f>IF($B24="","bye",CONCATENATE(VLOOKUP($B24,'nejml.žákyně seznam'!$A$2:$E$269,2)," (",VLOOKUP($B24,'nejml.žákyně seznam'!$A$2:$E$269,4),")"))</f>
        <v>bye</v>
      </c>
      <c r="D24" s="14"/>
      <c r="E24" s="9"/>
      <c r="F24" s="7" t="str">
        <f>'V-U 64'!R37</f>
        <v/>
      </c>
      <c r="G24" s="9"/>
      <c r="H24" s="9"/>
    </row>
    <row r="25" spans="1:8">
      <c r="D25" s="15"/>
      <c r="E25" s="8" t="str">
        <f>'V-U 64'!P7</f>
        <v/>
      </c>
      <c r="F25" s="9"/>
      <c r="G25" s="9"/>
      <c r="H25" s="9"/>
    </row>
    <row r="26" spans="1:8">
      <c r="A26" s="3">
        <v>12</v>
      </c>
      <c r="C26" s="6" t="str">
        <f>IF($B26="","bye",CONCATENATE(VLOOKUP($B26,'nejml.žákyně seznam'!$A$2:$E$269,2)," (",VLOOKUP($B26,'nejml.žákyně seznam'!$A$2:$E$269,4),")"))</f>
        <v>bye</v>
      </c>
      <c r="D26" s="16"/>
      <c r="E26" s="3" t="str">
        <f>'V-U 64'!R7</f>
        <v/>
      </c>
      <c r="F26" s="9"/>
      <c r="G26" s="9"/>
      <c r="H26" s="9"/>
    </row>
    <row r="27" spans="1:8">
      <c r="D27" s="17"/>
      <c r="F27" s="9"/>
      <c r="G27" s="11" t="str">
        <f>'V-U 64'!P53</f>
        <v/>
      </c>
      <c r="H27" s="9"/>
    </row>
    <row r="28" spans="1:8">
      <c r="A28" s="3">
        <v>13</v>
      </c>
      <c r="C28" s="6" t="str">
        <f>IF($B28="","bye",CONCATENATE(VLOOKUP($B28,'nejml.žákyně seznam'!$A$2:$E$269,2)," (",VLOOKUP($B28,'nejml.žákyně seznam'!$A$2:$E$269,4),")"))</f>
        <v>bye</v>
      </c>
      <c r="D28" s="14"/>
      <c r="F28" s="9"/>
      <c r="G28" s="3" t="str">
        <f>'V-U 64'!R53</f>
        <v/>
      </c>
      <c r="H28" s="9"/>
    </row>
    <row r="29" spans="1:8">
      <c r="D29" s="15"/>
      <c r="E29" s="6" t="str">
        <f>'V-U 64'!P8</f>
        <v/>
      </c>
      <c r="F29" s="9"/>
      <c r="H29" s="9"/>
    </row>
    <row r="30" spans="1:8">
      <c r="A30" s="3">
        <v>14</v>
      </c>
      <c r="C30" s="6" t="str">
        <f>IF($B30="","bye",CONCATENATE(VLOOKUP($B30,'nejml.žákyně seznam'!$A$2:$E$269,2)," (",VLOOKUP($B30,'nejml.žákyně seznam'!$A$2:$E$269,4),")"))</f>
        <v>bye</v>
      </c>
      <c r="D30" s="16"/>
      <c r="E30" s="7" t="str">
        <f>'V-U 64'!R8</f>
        <v/>
      </c>
      <c r="F30" s="9"/>
      <c r="H30" s="9"/>
    </row>
    <row r="31" spans="1:8">
      <c r="D31" s="17"/>
      <c r="E31" s="9"/>
      <c r="F31" s="11" t="str">
        <f>'V-U 64'!P38</f>
        <v/>
      </c>
      <c r="H31" s="9"/>
    </row>
    <row r="32" spans="1:8">
      <c r="A32" s="3">
        <v>15</v>
      </c>
      <c r="C32" s="6" t="str">
        <f>IF($B32="","bye",CONCATENATE(VLOOKUP($B32,'nejml.žákyně seznam'!$A$2:$E$269,2)," (",VLOOKUP($B32,'nejml.žákyně seznam'!$A$2:$E$269,4),")"))</f>
        <v>bye</v>
      </c>
      <c r="D32" s="14"/>
      <c r="E32" s="9"/>
      <c r="F32" s="3" t="str">
        <f>'V-U 64'!R38</f>
        <v/>
      </c>
      <c r="H32" s="9"/>
    </row>
    <row r="33" spans="1:8">
      <c r="D33" s="15"/>
      <c r="E33" s="8" t="str">
        <f>'V-U 64'!P9</f>
        <v/>
      </c>
      <c r="H33" s="9"/>
    </row>
    <row r="34" spans="1:8">
      <c r="A34" s="3">
        <v>16</v>
      </c>
      <c r="C34" s="6" t="str">
        <f>IF($B34="","bye",CONCATENATE(VLOOKUP($B34,'nejml.žákyně seznam'!$A$2:$E$269,2)," (",VLOOKUP($B34,'nejml.žákyně seznam'!$A$2:$E$269,4),")"))</f>
        <v>bye</v>
      </c>
      <c r="D34" s="16"/>
      <c r="E34" s="3" t="str">
        <f>'V-U 64'!R9</f>
        <v/>
      </c>
      <c r="H34" s="9"/>
    </row>
    <row r="35" spans="1:8">
      <c r="H35" s="13" t="str">
        <f>'V-U 64'!P66</f>
        <v/>
      </c>
    </row>
    <row r="36" spans="1:8">
      <c r="A36" s="3">
        <v>17</v>
      </c>
      <c r="C36" s="6" t="str">
        <f>IF($B36="","bye",CONCATENATE(VLOOKUP($B36,'nejml.žákyně seznam'!$A$2:$E$269,2)," (",VLOOKUP($B36,'nejml.žákyně seznam'!$A$2:$E$269,4),")"))</f>
        <v>bye</v>
      </c>
      <c r="H36" s="7" t="str">
        <f>'V-U 64'!R66</f>
        <v/>
      </c>
    </row>
    <row r="37" spans="1:8">
      <c r="D37" s="15"/>
      <c r="E37" s="6" t="str">
        <f>'V-U 64'!P10</f>
        <v/>
      </c>
      <c r="H37" s="9"/>
    </row>
    <row r="38" spans="1:8">
      <c r="A38" s="3">
        <v>18</v>
      </c>
      <c r="C38" s="6" t="str">
        <f>IF($B38="","bye",CONCATENATE(VLOOKUP($B38,'nejml.žákyně seznam'!$A$2:$E$269,2)," (",VLOOKUP($B38,'nejml.žákyně seznam'!$A$2:$E$269,4),")"))</f>
        <v>bye</v>
      </c>
      <c r="D38" s="16"/>
      <c r="E38" s="7" t="str">
        <f>'V-U 64'!R10</f>
        <v/>
      </c>
      <c r="H38" s="9"/>
    </row>
    <row r="39" spans="1:8">
      <c r="D39" s="17"/>
      <c r="E39" s="9"/>
      <c r="F39" s="10" t="str">
        <f>'V-U 64'!P39</f>
        <v/>
      </c>
      <c r="H39" s="9"/>
    </row>
    <row r="40" spans="1:8">
      <c r="A40" s="3">
        <v>19</v>
      </c>
      <c r="C40" s="6" t="str">
        <f>IF($B40="","bye",CONCATENATE(VLOOKUP($B40,'nejml.žákyně seznam'!$A$2:$E$269,2)," (",VLOOKUP($B40,'nejml.žákyně seznam'!$A$2:$E$269,4),")"))</f>
        <v>bye</v>
      </c>
      <c r="D40" s="14"/>
      <c r="E40" s="9"/>
      <c r="F40" s="7" t="str">
        <f>'V-U 64'!R39</f>
        <v/>
      </c>
      <c r="H40" s="9"/>
    </row>
    <row r="41" spans="1:8">
      <c r="D41" s="15"/>
      <c r="E41" s="8" t="str">
        <f>'V-U 64'!P11</f>
        <v/>
      </c>
      <c r="F41" s="9"/>
      <c r="H41" s="9"/>
    </row>
    <row r="42" spans="1:8">
      <c r="A42" s="3">
        <v>20</v>
      </c>
      <c r="C42" s="6" t="str">
        <f>IF($B42="","bye",CONCATENATE(VLOOKUP($B42,'nejml.žákyně seznam'!$A$2:$E$269,2)," (",VLOOKUP($B42,'nejml.žákyně seznam'!$A$2:$E$269,4),")"))</f>
        <v>bye</v>
      </c>
      <c r="D42" s="16"/>
      <c r="E42" s="3" t="str">
        <f>'V-U 64'!R11</f>
        <v/>
      </c>
      <c r="F42" s="9"/>
      <c r="H42" s="9"/>
    </row>
    <row r="43" spans="1:8">
      <c r="D43" s="17"/>
      <c r="F43" s="9"/>
      <c r="G43" s="10" t="str">
        <f>'V-U 64'!P54</f>
        <v/>
      </c>
      <c r="H43" s="9"/>
    </row>
    <row r="44" spans="1:8">
      <c r="A44" s="3">
        <v>21</v>
      </c>
      <c r="C44" s="6" t="str">
        <f>IF($B44="","bye",CONCATENATE(VLOOKUP($B44,'nejml.žákyně seznam'!$A$2:$E$269,2)," (",VLOOKUP($B44,'nejml.žákyně seznam'!$A$2:$E$269,4),")"))</f>
        <v>bye</v>
      </c>
      <c r="D44" s="14"/>
      <c r="F44" s="9"/>
      <c r="G44" s="7" t="str">
        <f>'V-U 64'!R54</f>
        <v/>
      </c>
      <c r="H44" s="9"/>
    </row>
    <row r="45" spans="1:8">
      <c r="D45" s="15"/>
      <c r="E45" s="6" t="str">
        <f>'V-U 64'!P12</f>
        <v/>
      </c>
      <c r="F45" s="9"/>
      <c r="G45" s="9"/>
      <c r="H45" s="9"/>
    </row>
    <row r="46" spans="1:8">
      <c r="A46" s="3">
        <v>22</v>
      </c>
      <c r="C46" s="6" t="str">
        <f>IF($B46="","bye",CONCATENATE(VLOOKUP($B46,'nejml.žákyně seznam'!$A$2:$E$269,2)," (",VLOOKUP($B46,'nejml.žákyně seznam'!$A$2:$E$269,4),")"))</f>
        <v>bye</v>
      </c>
      <c r="D46" s="16"/>
      <c r="E46" s="7" t="str">
        <f>'V-U 64'!R12</f>
        <v/>
      </c>
      <c r="F46" s="9"/>
      <c r="G46" s="9"/>
      <c r="H46" s="9"/>
    </row>
    <row r="47" spans="1:8">
      <c r="D47" s="17"/>
      <c r="E47" s="9"/>
      <c r="F47" s="11" t="str">
        <f>'V-U 64'!P40</f>
        <v/>
      </c>
      <c r="G47" s="9"/>
      <c r="H47" s="9"/>
    </row>
    <row r="48" spans="1:8">
      <c r="A48" s="3">
        <v>23</v>
      </c>
      <c r="C48" s="6" t="str">
        <f>IF($B48="","bye",CONCATENATE(VLOOKUP($B48,'nejml.žákyně seznam'!$A$2:$E$269,2)," (",VLOOKUP($B48,'nejml.žákyně seznam'!$A$2:$E$269,4),")"))</f>
        <v>bye</v>
      </c>
      <c r="D48" s="14"/>
      <c r="E48" s="9"/>
      <c r="F48" s="3" t="str">
        <f>'V-U 64'!R40</f>
        <v/>
      </c>
      <c r="G48" s="9"/>
      <c r="H48" s="9"/>
    </row>
    <row r="49" spans="1:8">
      <c r="D49" s="15"/>
      <c r="E49" s="8" t="str">
        <f>'V-U 64'!P13</f>
        <v/>
      </c>
      <c r="G49" s="9"/>
      <c r="H49" s="9"/>
    </row>
    <row r="50" spans="1:8">
      <c r="A50" s="3">
        <v>24</v>
      </c>
      <c r="C50" s="6" t="str">
        <f>IF($B50="","bye",CONCATENATE(VLOOKUP($B50,'nejml.žákyně seznam'!$A$2:$E$269,2)," (",VLOOKUP($B50,'nejml.žákyně seznam'!$A$2:$E$269,4),")"))</f>
        <v>bye</v>
      </c>
      <c r="D50" s="16"/>
      <c r="E50" s="3" t="str">
        <f>'V-U 64'!R13</f>
        <v/>
      </c>
      <c r="G50" s="9"/>
      <c r="H50" s="9"/>
    </row>
    <row r="51" spans="1:8">
      <c r="D51" s="17"/>
      <c r="H51" s="25" t="str">
        <f>'V-U 64'!P62</f>
        <v/>
      </c>
    </row>
    <row r="52" spans="1:8">
      <c r="A52" s="3">
        <v>25</v>
      </c>
      <c r="C52" s="6" t="str">
        <f>IF($B52="","bye",CONCATENATE(VLOOKUP($B52,'nejml.žákyně seznam'!$A$2:$E$269,2)," (",VLOOKUP($B52,'nejml.žákyně seznam'!$A$2:$E$269,4),")"))</f>
        <v>bye</v>
      </c>
      <c r="D52" s="14"/>
      <c r="H52" s="83" t="str">
        <f>'V-U 64'!R62</f>
        <v/>
      </c>
    </row>
    <row r="53" spans="1:8">
      <c r="D53" s="15"/>
      <c r="E53" s="6" t="str">
        <f>'V-U 64'!P14</f>
        <v/>
      </c>
      <c r="G53" s="9"/>
    </row>
    <row r="54" spans="1:8">
      <c r="A54" s="3">
        <v>26</v>
      </c>
      <c r="C54" s="6" t="str">
        <f>IF($B54="","bye",CONCATENATE(VLOOKUP($B54,'nejml.žákyně seznam'!$A$2:$E$269,2)," (",VLOOKUP($B54,'nejml.žákyně seznam'!$A$2:$E$269,4),")"))</f>
        <v>bye</v>
      </c>
      <c r="D54" s="16"/>
      <c r="E54" s="7" t="str">
        <f>'V-U 64'!R14</f>
        <v/>
      </c>
      <c r="G54" s="9"/>
    </row>
    <row r="55" spans="1:8">
      <c r="D55" s="17"/>
      <c r="E55" s="9"/>
      <c r="F55" s="10" t="str">
        <f>'V-U 64'!P41</f>
        <v/>
      </c>
      <c r="G55" s="9"/>
    </row>
    <row r="56" spans="1:8">
      <c r="A56" s="3">
        <v>27</v>
      </c>
      <c r="C56" s="6" t="str">
        <f>IF($B56="","bye",CONCATENATE(VLOOKUP($B56,'nejml.žákyně seznam'!$A$2:$E$269,2)," (",VLOOKUP($B56,'nejml.žákyně seznam'!$A$2:$E$269,4),")"))</f>
        <v>bye</v>
      </c>
      <c r="D56" s="14"/>
      <c r="E56" s="9"/>
      <c r="F56" s="7" t="str">
        <f>'V-U 64'!R41</f>
        <v/>
      </c>
      <c r="G56" s="9"/>
    </row>
    <row r="57" spans="1:8">
      <c r="D57" s="15"/>
      <c r="E57" s="8" t="str">
        <f>'V-U 64'!P15</f>
        <v/>
      </c>
      <c r="F57" s="9"/>
      <c r="G57" s="9"/>
    </row>
    <row r="58" spans="1:8">
      <c r="A58" s="3">
        <v>28</v>
      </c>
      <c r="C58" s="6" t="str">
        <f>IF($B58="","bye",CONCATENATE(VLOOKUP($B58,'nejml.žákyně seznam'!$A$2:$E$269,2)," (",VLOOKUP($B58,'nejml.žákyně seznam'!$A$2:$E$269,4),")"))</f>
        <v>bye</v>
      </c>
      <c r="D58" s="16"/>
      <c r="E58" s="3" t="str">
        <f>'V-U 64'!R15</f>
        <v/>
      </c>
      <c r="F58" s="9"/>
      <c r="G58" s="9"/>
    </row>
    <row r="59" spans="1:8">
      <c r="D59" s="17"/>
      <c r="F59" s="9"/>
      <c r="G59" s="11" t="str">
        <f>'V-U 64'!P55</f>
        <v/>
      </c>
    </row>
    <row r="60" spans="1:8">
      <c r="A60" s="3">
        <v>29</v>
      </c>
      <c r="C60" s="6" t="str">
        <f>IF($B60="","bye",CONCATENATE(VLOOKUP($B60,'nejml.žákyně seznam'!$A$2:$E$269,2)," (",VLOOKUP($B60,'nejml.žákyně seznam'!$A$2:$E$269,4),")"))</f>
        <v>bye</v>
      </c>
      <c r="D60" s="14"/>
      <c r="F60" s="9"/>
      <c r="G60" s="3" t="str">
        <f>'V-U 64'!R55</f>
        <v/>
      </c>
    </row>
    <row r="61" spans="1:8">
      <c r="D61" s="15"/>
      <c r="E61" s="6" t="str">
        <f>'V-U 64'!P16</f>
        <v/>
      </c>
      <c r="F61" s="9"/>
    </row>
    <row r="62" spans="1:8">
      <c r="A62" s="3">
        <v>30</v>
      </c>
      <c r="C62" s="6" t="str">
        <f>IF($B62="","bye",CONCATENATE(VLOOKUP($B62,'nejml.žákyně seznam'!$A$2:$E$269,2)," (",VLOOKUP($B62,'nejml.žákyně seznam'!$A$2:$E$269,4),")"))</f>
        <v>bye</v>
      </c>
      <c r="D62" s="16"/>
      <c r="E62" s="7" t="str">
        <f>'V-U 64'!R16</f>
        <v/>
      </c>
      <c r="F62" s="9"/>
    </row>
    <row r="63" spans="1:8">
      <c r="D63" s="17"/>
      <c r="E63" s="9"/>
      <c r="F63" s="11" t="str">
        <f>'V-U 64'!P42</f>
        <v/>
      </c>
    </row>
    <row r="64" spans="1:8">
      <c r="A64" s="3">
        <v>31</v>
      </c>
      <c r="C64" s="6" t="str">
        <f>IF($B64="","bye",CONCATENATE(VLOOKUP($B64,'nejml.žákyně seznam'!$A$2:$E$269,2)," (",VLOOKUP($B64,'nejml.žákyně seznam'!$A$2:$E$269,4),")"))</f>
        <v>bye</v>
      </c>
      <c r="D64" s="14"/>
      <c r="E64" s="9"/>
      <c r="F64" s="3" t="str">
        <f>'V-U 64'!R42</f>
        <v/>
      </c>
      <c r="H64" s="6" t="str">
        <f>H35</f>
        <v/>
      </c>
    </row>
    <row r="65" spans="1:8">
      <c r="D65" s="15"/>
      <c r="E65" s="8" t="str">
        <f>'V-U 64'!P17</f>
        <v/>
      </c>
      <c r="G65" s="6" t="str">
        <f>'V-U 64'!P69</f>
        <v/>
      </c>
      <c r="H65" s="83"/>
    </row>
    <row r="66" spans="1:8">
      <c r="A66" s="3">
        <v>32</v>
      </c>
      <c r="C66" s="6" t="str">
        <f>IF($B66="","bye",CONCATENATE(VLOOKUP($B66,'nejml.žákyně seznam'!$A$2:$E$269,2)," (",VLOOKUP($B66,'nejml.žákyně seznam'!$A$2:$E$269,4),")"))</f>
        <v>bye</v>
      </c>
      <c r="D66" s="16"/>
      <c r="E66" s="3" t="str">
        <f>'V-U 64'!R17</f>
        <v/>
      </c>
      <c r="G66" s="3" t="str">
        <f>'V-U 64'!R69</f>
        <v/>
      </c>
      <c r="H66" s="10" t="str">
        <f>H101</f>
        <v/>
      </c>
    </row>
    <row r="67" spans="1:8" ht="27" customHeight="1">
      <c r="B67" s="4" t="e">
        <f>#REF!</f>
        <v>#REF!</v>
      </c>
      <c r="H67" s="106" t="s">
        <v>59</v>
      </c>
    </row>
    <row r="68" spans="1:8" ht="21" customHeight="1">
      <c r="B68" s="5" t="s">
        <v>48</v>
      </c>
      <c r="H68" s="23" t="e">
        <f>CONCATENATE("Útěcha ",#REF!)</f>
        <v>#REF!</v>
      </c>
    </row>
    <row r="69" spans="1:8" ht="15.75">
      <c r="D69" s="5"/>
      <c r="H69" s="95" t="e">
        <f>#REF!</f>
        <v>#REF!</v>
      </c>
    </row>
    <row r="70" spans="1:8">
      <c r="A70" s="3">
        <f>A4+32</f>
        <v>33</v>
      </c>
      <c r="C70" s="6" t="str">
        <f>IF($B70="","bye",CONCATENATE(VLOOKUP($B70,'nejml.žákyně seznam'!$A$2:$E$269,2)," (",VLOOKUP($B70,'nejml.žákyně seznam'!$A$2:$E$269,4),")"))</f>
        <v>bye</v>
      </c>
    </row>
    <row r="71" spans="1:8">
      <c r="D71" s="15"/>
      <c r="E71" s="6" t="str">
        <f>'V-U 64'!P18</f>
        <v/>
      </c>
    </row>
    <row r="72" spans="1:8">
      <c r="A72" s="3">
        <f>A6+32</f>
        <v>34</v>
      </c>
      <c r="C72" s="6" t="str">
        <f>IF($B72="","bye",CONCATENATE(VLOOKUP($B72,'nejml.žákyně seznam'!$A$2:$E$269,2)," (",VLOOKUP($B72,'nejml.žákyně seznam'!$A$2:$E$269,4),")"))</f>
        <v>bye</v>
      </c>
      <c r="D72" s="16"/>
      <c r="E72" s="7" t="str">
        <f>'V-U 64'!R18</f>
        <v/>
      </c>
    </row>
    <row r="73" spans="1:8">
      <c r="D73" s="17"/>
      <c r="E73" s="9"/>
      <c r="F73" s="10" t="str">
        <f>'V-U 64'!P43</f>
        <v/>
      </c>
    </row>
    <row r="74" spans="1:8">
      <c r="A74" s="3">
        <f>A8+32</f>
        <v>35</v>
      </c>
      <c r="C74" s="6" t="str">
        <f>IF($B74="","bye",CONCATENATE(VLOOKUP($B74,'nejml.žákyně seznam'!$A$2:$E$269,2)," (",VLOOKUP($B74,'nejml.žákyně seznam'!$A$2:$E$269,4),")"))</f>
        <v>bye</v>
      </c>
      <c r="D74" s="14"/>
      <c r="E74" s="9"/>
      <c r="F74" s="7" t="str">
        <f>'V-U 64'!R43</f>
        <v/>
      </c>
    </row>
    <row r="75" spans="1:8">
      <c r="D75" s="15"/>
      <c r="E75" s="8" t="str">
        <f>'V-U 64'!P19</f>
        <v/>
      </c>
      <c r="F75" s="9"/>
    </row>
    <row r="76" spans="1:8">
      <c r="A76" s="3">
        <f>A10+32</f>
        <v>36</v>
      </c>
      <c r="C76" s="6" t="str">
        <f>IF($B76="","bye",CONCATENATE(VLOOKUP($B76,'nejml.žákyně seznam'!$A$2:$E$269,2)," (",VLOOKUP($B76,'nejml.žákyně seznam'!$A$2:$E$269,4),")"))</f>
        <v>bye</v>
      </c>
      <c r="D76" s="16"/>
      <c r="E76" s="3" t="str">
        <f>'V-U 64'!R19</f>
        <v/>
      </c>
      <c r="F76" s="9"/>
    </row>
    <row r="77" spans="1:8">
      <c r="D77" s="17"/>
      <c r="F77" s="9"/>
      <c r="G77" s="10" t="str">
        <f>'V-U 64'!P56</f>
        <v/>
      </c>
    </row>
    <row r="78" spans="1:8">
      <c r="A78" s="3">
        <f>A12+32</f>
        <v>37</v>
      </c>
      <c r="C78" s="6" t="str">
        <f>IF($B78="","bye",CONCATENATE(VLOOKUP($B78,'nejml.žákyně seznam'!$A$2:$E$269,2)," (",VLOOKUP($B78,'nejml.žákyně seznam'!$A$2:$E$269,4),")"))</f>
        <v>bye</v>
      </c>
      <c r="D78" s="14"/>
      <c r="F78" s="9"/>
      <c r="G78" s="7" t="str">
        <f>'V-U 64'!R56</f>
        <v/>
      </c>
    </row>
    <row r="79" spans="1:8">
      <c r="D79" s="15"/>
      <c r="E79" s="6" t="str">
        <f>'V-U 64'!P20</f>
        <v/>
      </c>
      <c r="F79" s="9"/>
      <c r="G79" s="9"/>
    </row>
    <row r="80" spans="1:8">
      <c r="A80" s="3">
        <f>A14+32</f>
        <v>38</v>
      </c>
      <c r="C80" s="6" t="str">
        <f>IF($B80="","bye",CONCATENATE(VLOOKUP($B80,'nejml.žákyně seznam'!$A$2:$E$269,2)," (",VLOOKUP($B80,'nejml.žákyně seznam'!$A$2:$E$269,4),")"))</f>
        <v>bye</v>
      </c>
      <c r="D80" s="16"/>
      <c r="E80" s="7" t="str">
        <f>'V-U 64'!R20</f>
        <v/>
      </c>
      <c r="F80" s="9"/>
      <c r="G80" s="9"/>
    </row>
    <row r="81" spans="1:8">
      <c r="D81" s="17"/>
      <c r="E81" s="9"/>
      <c r="F81" s="11" t="str">
        <f>'V-U 64'!P44</f>
        <v/>
      </c>
      <c r="G81" s="9"/>
    </row>
    <row r="82" spans="1:8">
      <c r="A82" s="3">
        <f>A16+32</f>
        <v>39</v>
      </c>
      <c r="C82" s="6" t="str">
        <f>IF($B82="","bye",CONCATENATE(VLOOKUP($B82,'nejml.žákyně seznam'!$A$2:$E$269,2)," (",VLOOKUP($B82,'nejml.žákyně seznam'!$A$2:$E$269,4),")"))</f>
        <v>bye</v>
      </c>
      <c r="D82" s="14"/>
      <c r="E82" s="9"/>
      <c r="F82" s="3" t="str">
        <f>'V-U 64'!R44</f>
        <v/>
      </c>
      <c r="G82" s="9"/>
    </row>
    <row r="83" spans="1:8">
      <c r="D83" s="15"/>
      <c r="E83" s="8" t="str">
        <f>'V-U 64'!P21</f>
        <v/>
      </c>
      <c r="G83" s="9"/>
    </row>
    <row r="84" spans="1:8">
      <c r="A84" s="3">
        <f>A18+32</f>
        <v>40</v>
      </c>
      <c r="C84" s="6" t="str">
        <f>IF($B84="","bye",CONCATENATE(VLOOKUP($B84,'nejml.žákyně seznam'!$A$2:$E$269,2)," (",VLOOKUP($B84,'nejml.žákyně seznam'!$A$2:$E$269,4),")"))</f>
        <v>bye</v>
      </c>
      <c r="D84" s="16"/>
      <c r="E84" s="3" t="str">
        <f>'V-U 64'!R21</f>
        <v/>
      </c>
      <c r="G84" s="9"/>
    </row>
    <row r="85" spans="1:8">
      <c r="D85" s="17"/>
      <c r="H85" s="24" t="str">
        <f>'V-U 64'!P63</f>
        <v/>
      </c>
    </row>
    <row r="86" spans="1:8">
      <c r="A86" s="3">
        <f>A20+32</f>
        <v>41</v>
      </c>
      <c r="C86" s="6" t="str">
        <f>IF($B86="","bye",CONCATENATE(VLOOKUP($B86,'nejml.žákyně seznam'!$A$2:$E$269,2)," (",VLOOKUP($B86,'nejml.žákyně seznam'!$A$2:$E$269,4),")"))</f>
        <v>bye</v>
      </c>
      <c r="D86" s="14"/>
      <c r="H86" s="97" t="str">
        <f>'V-U 64'!R63</f>
        <v/>
      </c>
    </row>
    <row r="87" spans="1:8">
      <c r="D87" s="15"/>
      <c r="E87" s="6" t="str">
        <f>'V-U 64'!P22</f>
        <v/>
      </c>
      <c r="G87" s="9"/>
      <c r="H87" s="9"/>
    </row>
    <row r="88" spans="1:8">
      <c r="A88" s="3">
        <f>A22+32</f>
        <v>42</v>
      </c>
      <c r="C88" s="6" t="str">
        <f>IF($B88="","bye",CONCATENATE(VLOOKUP($B88,'nejml.žákyně seznam'!$A$2:$E$269,2)," (",VLOOKUP($B88,'nejml.žákyně seznam'!$A$2:$E$269,4),")"))</f>
        <v>bye</v>
      </c>
      <c r="D88" s="16"/>
      <c r="E88" s="7" t="str">
        <f>'V-U 64'!R22</f>
        <v/>
      </c>
      <c r="G88" s="9"/>
      <c r="H88" s="9"/>
    </row>
    <row r="89" spans="1:8">
      <c r="D89" s="17"/>
      <c r="E89" s="9"/>
      <c r="F89" s="10" t="str">
        <f>'V-U 64'!P45</f>
        <v/>
      </c>
      <c r="G89" s="9"/>
      <c r="H89" s="9"/>
    </row>
    <row r="90" spans="1:8">
      <c r="A90" s="3">
        <f>A24+32</f>
        <v>43</v>
      </c>
      <c r="C90" s="6" t="str">
        <f>IF($B90="","bye",CONCATENATE(VLOOKUP($B90,'nejml.žákyně seznam'!$A$2:$E$269,2)," (",VLOOKUP($B90,'nejml.žákyně seznam'!$A$2:$E$269,4),")"))</f>
        <v>bye</v>
      </c>
      <c r="D90" s="14"/>
      <c r="E90" s="9"/>
      <c r="F90" s="7" t="str">
        <f>'V-U 64'!R45</f>
        <v/>
      </c>
      <c r="G90" s="9"/>
      <c r="H90" s="9"/>
    </row>
    <row r="91" spans="1:8">
      <c r="D91" s="15"/>
      <c r="E91" s="8" t="str">
        <f>'V-U 64'!P23</f>
        <v/>
      </c>
      <c r="F91" s="9"/>
      <c r="G91" s="9"/>
      <c r="H91" s="9"/>
    </row>
    <row r="92" spans="1:8">
      <c r="A92" s="3">
        <f>A26+32</f>
        <v>44</v>
      </c>
      <c r="C92" s="6" t="str">
        <f>IF($B92="","bye",CONCATENATE(VLOOKUP($B92,'nejml.žákyně seznam'!$A$2:$E$269,2)," (",VLOOKUP($B92,'nejml.žákyně seznam'!$A$2:$E$269,4),")"))</f>
        <v>bye</v>
      </c>
      <c r="D92" s="16"/>
      <c r="E92" s="3" t="str">
        <f>'V-U 64'!R23</f>
        <v/>
      </c>
      <c r="F92" s="9"/>
      <c r="G92" s="9"/>
      <c r="H92" s="9"/>
    </row>
    <row r="93" spans="1:8">
      <c r="D93" s="17"/>
      <c r="F93" s="9"/>
      <c r="G93" s="11" t="str">
        <f>'V-U 64'!P57</f>
        <v/>
      </c>
      <c r="H93" s="9"/>
    </row>
    <row r="94" spans="1:8">
      <c r="A94" s="3">
        <f>A28+32</f>
        <v>45</v>
      </c>
      <c r="C94" s="6" t="str">
        <f>IF($B94="","bye",CONCATENATE(VLOOKUP($B94,'nejml.žákyně seznam'!$A$2:$E$269,2)," (",VLOOKUP($B94,'nejml.žákyně seznam'!$A$2:$E$269,4),")"))</f>
        <v>bye</v>
      </c>
      <c r="D94" s="14"/>
      <c r="F94" s="9"/>
      <c r="G94" s="3" t="str">
        <f>'V-U 64'!R57</f>
        <v/>
      </c>
      <c r="H94" s="9"/>
    </row>
    <row r="95" spans="1:8">
      <c r="D95" s="15"/>
      <c r="E95" s="6" t="str">
        <f>'V-U 64'!P24</f>
        <v/>
      </c>
      <c r="F95" s="9"/>
      <c r="H95" s="9"/>
    </row>
    <row r="96" spans="1:8">
      <c r="A96" s="3">
        <f>A30+32</f>
        <v>46</v>
      </c>
      <c r="C96" s="6" t="str">
        <f>IF($B96="","bye",CONCATENATE(VLOOKUP($B96,'nejml.žákyně seznam'!$A$2:$E$269,2)," (",VLOOKUP($B96,'nejml.žákyně seznam'!$A$2:$E$269,4),")"))</f>
        <v>bye</v>
      </c>
      <c r="D96" s="16"/>
      <c r="E96" s="7" t="str">
        <f>'V-U 64'!R24</f>
        <v/>
      </c>
      <c r="F96" s="9"/>
      <c r="H96" s="9"/>
    </row>
    <row r="97" spans="1:8">
      <c r="D97" s="17"/>
      <c r="E97" s="9"/>
      <c r="F97" s="11" t="str">
        <f>'V-U 64'!P46</f>
        <v/>
      </c>
      <c r="H97" s="9"/>
    </row>
    <row r="98" spans="1:8">
      <c r="A98" s="3">
        <f>A32+32</f>
        <v>47</v>
      </c>
      <c r="C98" s="6" t="str">
        <f>IF($B98="","bye",CONCATENATE(VLOOKUP($B98,'nejml.žákyně seznam'!$A$2:$E$269,2)," (",VLOOKUP($B98,'nejml.žákyně seznam'!$A$2:$E$269,4),")"))</f>
        <v>bye</v>
      </c>
      <c r="D98" s="14"/>
      <c r="E98" s="9"/>
      <c r="F98" s="3" t="str">
        <f>'V-U 64'!R46</f>
        <v/>
      </c>
      <c r="H98" s="9"/>
    </row>
    <row r="99" spans="1:8">
      <c r="D99" s="15"/>
      <c r="E99" s="8" t="str">
        <f>'V-U 64'!P25</f>
        <v/>
      </c>
      <c r="H99" s="9"/>
    </row>
    <row r="100" spans="1:8">
      <c r="A100" s="3">
        <f>A34+32</f>
        <v>48</v>
      </c>
      <c r="C100" s="6" t="str">
        <f>IF($B100="","bye",CONCATENATE(VLOOKUP($B100,'nejml.žákyně seznam'!$A$2:$E$269,2)," (",VLOOKUP($B100,'nejml.žákyně seznam'!$A$2:$E$269,4),")"))</f>
        <v>bye</v>
      </c>
      <c r="D100" s="16"/>
      <c r="E100" s="3" t="str">
        <f>'V-U 64'!R25</f>
        <v/>
      </c>
      <c r="H100" s="9"/>
    </row>
    <row r="101" spans="1:8">
      <c r="H101" s="13" t="str">
        <f>'V-U 64'!P67</f>
        <v/>
      </c>
    </row>
    <row r="102" spans="1:8">
      <c r="A102" s="3">
        <f>A36+32</f>
        <v>49</v>
      </c>
      <c r="C102" s="6" t="str">
        <f>IF($B102="","bye",CONCATENATE(VLOOKUP($B102,'nejml.žákyně seznam'!$A$2:$E$269,2)," (",VLOOKUP($B102,'nejml.žákyně seznam'!$A$2:$E$269,4),")"))</f>
        <v>bye</v>
      </c>
      <c r="H102" s="7" t="str">
        <f>'V-U 64'!R67</f>
        <v/>
      </c>
    </row>
    <row r="103" spans="1:8">
      <c r="D103" s="15"/>
      <c r="E103" s="6" t="str">
        <f>'V-U 64'!P26</f>
        <v/>
      </c>
      <c r="H103" s="9"/>
    </row>
    <row r="104" spans="1:8">
      <c r="A104" s="3">
        <f>A38+32</f>
        <v>50</v>
      </c>
      <c r="C104" s="6" t="str">
        <f>IF($B104="","bye",CONCATENATE(VLOOKUP($B104,'nejml.žákyně seznam'!$A$2:$E$269,2)," (",VLOOKUP($B104,'nejml.žákyně seznam'!$A$2:$E$269,4),")"))</f>
        <v>bye</v>
      </c>
      <c r="D104" s="16"/>
      <c r="E104" s="7" t="str">
        <f>'V-U 64'!R26</f>
        <v/>
      </c>
      <c r="H104" s="9"/>
    </row>
    <row r="105" spans="1:8">
      <c r="D105" s="17"/>
      <c r="E105" s="9"/>
      <c r="F105" s="10" t="str">
        <f>'V-U 64'!P47</f>
        <v/>
      </c>
      <c r="H105" s="9"/>
    </row>
    <row r="106" spans="1:8">
      <c r="A106" s="3">
        <f>A40+32</f>
        <v>51</v>
      </c>
      <c r="C106" s="6" t="str">
        <f>IF($B106="","bye",CONCATENATE(VLOOKUP($B106,'nejml.žákyně seznam'!$A$2:$E$269,2)," (",VLOOKUP($B106,'nejml.žákyně seznam'!$A$2:$E$269,4),")"))</f>
        <v>bye</v>
      </c>
      <c r="D106" s="14"/>
      <c r="E106" s="9"/>
      <c r="F106" s="7" t="str">
        <f>'V-U 64'!R47</f>
        <v/>
      </c>
      <c r="H106" s="9"/>
    </row>
    <row r="107" spans="1:8">
      <c r="D107" s="15"/>
      <c r="E107" s="8" t="str">
        <f>'V-U 64'!P27</f>
        <v/>
      </c>
      <c r="F107" s="9"/>
      <c r="H107" s="9"/>
    </row>
    <row r="108" spans="1:8">
      <c r="A108" s="3">
        <f>A42+32</f>
        <v>52</v>
      </c>
      <c r="C108" s="6" t="str">
        <f>IF($B108="","bye",CONCATENATE(VLOOKUP($B108,'nejml.žákyně seznam'!$A$2:$E$269,2)," (",VLOOKUP($B108,'nejml.žákyně seznam'!$A$2:$E$269,4),")"))</f>
        <v>bye</v>
      </c>
      <c r="D108" s="16"/>
      <c r="E108" s="3" t="str">
        <f>'V-U 64'!R27</f>
        <v/>
      </c>
      <c r="F108" s="9"/>
      <c r="H108" s="9"/>
    </row>
    <row r="109" spans="1:8">
      <c r="D109" s="17"/>
      <c r="F109" s="9"/>
      <c r="G109" s="10" t="str">
        <f>'V-U 64'!P58</f>
        <v/>
      </c>
      <c r="H109" s="9"/>
    </row>
    <row r="110" spans="1:8">
      <c r="A110" s="3">
        <f>A44+32</f>
        <v>53</v>
      </c>
      <c r="C110" s="6" t="str">
        <f>IF($B110="","bye",CONCATENATE(VLOOKUP($B110,'nejml.žákyně seznam'!$A$2:$E$269,2)," (",VLOOKUP($B110,'nejml.žákyně seznam'!$A$2:$E$269,4),")"))</f>
        <v>bye</v>
      </c>
      <c r="D110" s="14"/>
      <c r="F110" s="9"/>
      <c r="G110" s="7" t="str">
        <f>'V-U 64'!R58</f>
        <v/>
      </c>
      <c r="H110" s="9"/>
    </row>
    <row r="111" spans="1:8">
      <c r="D111" s="15"/>
      <c r="E111" s="6" t="str">
        <f>'V-U 64'!P28</f>
        <v/>
      </c>
      <c r="F111" s="9"/>
      <c r="G111" s="9"/>
      <c r="H111" s="9"/>
    </row>
    <row r="112" spans="1:8">
      <c r="A112" s="3">
        <f>A46+32</f>
        <v>54</v>
      </c>
      <c r="C112" s="6" t="str">
        <f>IF($B112="","bye",CONCATENATE(VLOOKUP($B112,'nejml.žákyně seznam'!$A$2:$E$269,2)," (",VLOOKUP($B112,'nejml.žákyně seznam'!$A$2:$E$269,4),")"))</f>
        <v>bye</v>
      </c>
      <c r="D112" s="16"/>
      <c r="E112" s="7" t="str">
        <f>'V-U 64'!R28</f>
        <v/>
      </c>
      <c r="F112" s="9"/>
      <c r="G112" s="9"/>
      <c r="H112" s="9"/>
    </row>
    <row r="113" spans="1:8">
      <c r="D113" s="17"/>
      <c r="E113" s="9"/>
      <c r="F113" s="11" t="str">
        <f>'V-U 64'!P48</f>
        <v/>
      </c>
      <c r="G113" s="9"/>
      <c r="H113" s="9"/>
    </row>
    <row r="114" spans="1:8">
      <c r="A114" s="3">
        <f>A48+32</f>
        <v>55</v>
      </c>
      <c r="C114" s="6" t="str">
        <f>IF($B114="","bye",CONCATENATE(VLOOKUP($B114,'nejml.žákyně seznam'!$A$2:$E$269,2)," (",VLOOKUP($B114,'nejml.žákyně seznam'!$A$2:$E$269,4),")"))</f>
        <v>bye</v>
      </c>
      <c r="D114" s="14"/>
      <c r="E114" s="9"/>
      <c r="F114" s="3" t="str">
        <f>'V-U 64'!R48</f>
        <v/>
      </c>
      <c r="G114" s="9"/>
      <c r="H114" s="9"/>
    </row>
    <row r="115" spans="1:8">
      <c r="D115" s="15"/>
      <c r="E115" s="8" t="str">
        <f>'V-U 64'!P29</f>
        <v/>
      </c>
      <c r="G115" s="9"/>
      <c r="H115" s="9"/>
    </row>
    <row r="116" spans="1:8">
      <c r="A116" s="3">
        <f>A50+32</f>
        <v>56</v>
      </c>
      <c r="C116" s="6" t="str">
        <f>IF($B116="","bye",CONCATENATE(VLOOKUP($B116,'nejml.žákyně seznam'!$A$2:$E$269,2)," (",VLOOKUP($B116,'nejml.žákyně seznam'!$A$2:$E$269,4),")"))</f>
        <v>bye</v>
      </c>
      <c r="D116" s="16"/>
      <c r="E116" s="3" t="str">
        <f>'V-U 64'!R29</f>
        <v/>
      </c>
      <c r="G116" s="9"/>
      <c r="H116" s="9"/>
    </row>
    <row r="117" spans="1:8">
      <c r="D117" s="17"/>
      <c r="H117" s="25" t="str">
        <f>'V-U 64'!P64</f>
        <v/>
      </c>
    </row>
    <row r="118" spans="1:8">
      <c r="A118" s="3">
        <f>A52+32</f>
        <v>57</v>
      </c>
      <c r="C118" s="6" t="str">
        <f>IF($B118="","bye",CONCATENATE(VLOOKUP($B118,'nejml.žákyně seznam'!$A$2:$E$269,2)," (",VLOOKUP($B118,'nejml.žákyně seznam'!$A$2:$E$269,4),")"))</f>
        <v>bye</v>
      </c>
      <c r="D118" s="14"/>
      <c r="H118" s="83" t="str">
        <f>'V-U 64'!R64</f>
        <v/>
      </c>
    </row>
    <row r="119" spans="1:8">
      <c r="D119" s="15"/>
      <c r="E119" s="6" t="str">
        <f>'V-U 64'!P30</f>
        <v/>
      </c>
      <c r="G119" s="9"/>
    </row>
    <row r="120" spans="1:8">
      <c r="A120" s="3">
        <f>A54+32</f>
        <v>58</v>
      </c>
      <c r="C120" s="6" t="str">
        <f>IF($B120="","bye",CONCATENATE(VLOOKUP($B120,'nejml.žákyně seznam'!$A$2:$E$269,2)," (",VLOOKUP($B120,'nejml.žákyně seznam'!$A$2:$E$269,4),")"))</f>
        <v>bye</v>
      </c>
      <c r="D120" s="16"/>
      <c r="E120" s="7" t="str">
        <f>'V-U 64'!R30</f>
        <v/>
      </c>
      <c r="G120" s="9"/>
    </row>
    <row r="121" spans="1:8">
      <c r="D121" s="17"/>
      <c r="E121" s="9"/>
      <c r="F121" s="10" t="str">
        <f>'V-U 64'!P49</f>
        <v/>
      </c>
      <c r="G121" s="9"/>
    </row>
    <row r="122" spans="1:8">
      <c r="A122" s="3">
        <f>A56+32</f>
        <v>59</v>
      </c>
      <c r="C122" s="6" t="str">
        <f>IF($B122="","bye",CONCATENATE(VLOOKUP($B122,'nejml.žákyně seznam'!$A$2:$E$269,2)," (",VLOOKUP($B122,'nejml.žákyně seznam'!$A$2:$E$269,4),")"))</f>
        <v>bye</v>
      </c>
      <c r="D122" s="14"/>
      <c r="E122" s="9"/>
      <c r="F122" s="7" t="str">
        <f>'V-U 64'!R49</f>
        <v/>
      </c>
      <c r="G122" s="9"/>
    </row>
    <row r="123" spans="1:8">
      <c r="D123" s="15"/>
      <c r="E123" s="8" t="str">
        <f>'V-U 64'!P31</f>
        <v/>
      </c>
      <c r="F123" s="9"/>
      <c r="G123" s="9"/>
    </row>
    <row r="124" spans="1:8">
      <c r="A124" s="3">
        <f>A58+32</f>
        <v>60</v>
      </c>
      <c r="C124" s="6" t="str">
        <f>IF($B124="","bye",CONCATENATE(VLOOKUP($B124,'nejml.žákyně seznam'!$A$2:$E$269,2)," (",VLOOKUP($B124,'nejml.žákyně seznam'!$A$2:$E$269,4),")"))</f>
        <v>bye</v>
      </c>
      <c r="D124" s="16"/>
      <c r="E124" s="3" t="str">
        <f>'V-U 64'!R31</f>
        <v/>
      </c>
      <c r="F124" s="9"/>
      <c r="G124" s="9"/>
    </row>
    <row r="125" spans="1:8">
      <c r="D125" s="17"/>
      <c r="F125" s="9"/>
      <c r="G125" s="11" t="str">
        <f>'V-U 64'!P59</f>
        <v/>
      </c>
    </row>
    <row r="126" spans="1:8">
      <c r="A126" s="3">
        <f>A60+32</f>
        <v>61</v>
      </c>
      <c r="C126" s="6" t="str">
        <f>IF($B126="","bye",CONCATENATE(VLOOKUP($B126,'nejml.žákyně seznam'!$A$2:$E$269,2)," (",VLOOKUP($B126,'nejml.žákyně seznam'!$A$2:$E$269,4),")"))</f>
        <v>bye</v>
      </c>
      <c r="D126" s="14"/>
      <c r="F126" s="9"/>
      <c r="G126" s="3" t="str">
        <f>'V-U 64'!R59</f>
        <v/>
      </c>
    </row>
    <row r="127" spans="1:8">
      <c r="D127" s="15"/>
      <c r="E127" s="6" t="str">
        <f>'V-U 64'!P32</f>
        <v/>
      </c>
      <c r="F127" s="9"/>
    </row>
    <row r="128" spans="1:8">
      <c r="A128" s="3">
        <f>A62+32</f>
        <v>62</v>
      </c>
      <c r="C128" s="6" t="str">
        <f>IF($B128="","bye",CONCATENATE(VLOOKUP($B128,'nejml.žákyně seznam'!$A$2:$E$269,2)," (",VLOOKUP($B128,'nejml.žákyně seznam'!$A$2:$E$269,4),")"))</f>
        <v>bye</v>
      </c>
      <c r="D128" s="16"/>
      <c r="E128" s="7" t="str">
        <f>'V-U 64'!R32</f>
        <v/>
      </c>
      <c r="F128" s="9"/>
    </row>
    <row r="129" spans="1:6">
      <c r="D129" s="17"/>
      <c r="E129" s="9"/>
      <c r="F129" s="11" t="str">
        <f>'V-U 64'!P50</f>
        <v/>
      </c>
    </row>
    <row r="130" spans="1:6">
      <c r="A130" s="3">
        <f>A64+32</f>
        <v>63</v>
      </c>
      <c r="C130" s="6" t="str">
        <f>IF($B130="","bye",CONCATENATE(VLOOKUP($B130,'nejml.žákyně seznam'!$A$2:$E$269,2)," (",VLOOKUP($B130,'nejml.žákyně seznam'!$A$2:$E$269,4),")"))</f>
        <v>bye</v>
      </c>
      <c r="D130" s="14"/>
      <c r="E130" s="9"/>
      <c r="F130" s="3" t="str">
        <f>'V-U 64'!R50</f>
        <v/>
      </c>
    </row>
    <row r="131" spans="1:6">
      <c r="D131" s="15"/>
      <c r="E131" s="8" t="str">
        <f>'V-U 64'!P33</f>
        <v/>
      </c>
    </row>
    <row r="132" spans="1:6">
      <c r="A132" s="3">
        <f>A66+32</f>
        <v>64</v>
      </c>
      <c r="C132" s="6" t="str">
        <f>IF($B132="","bye",CONCATENATE(VLOOKUP($B132,'nejml.žákyně seznam'!$A$2:$E$269,2)," (",VLOOKUP($B132,'nejml.žákyně seznam'!$A$2:$E$269,4),")"))</f>
        <v>bye</v>
      </c>
      <c r="D132" s="16"/>
      <c r="E132" s="3" t="str">
        <f>'V-U 64'!R33</f>
        <v/>
      </c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2" fitToHeight="0" orientation="portrait" horizontalDpi="300" verticalDpi="300" r:id="rId1"/>
  <headerFooter alignWithMargins="0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workbookViewId="0">
      <selection activeCell="B1" sqref="B1:I12"/>
    </sheetView>
  </sheetViews>
  <sheetFormatPr defaultRowHeight="11.25"/>
  <cols>
    <col min="1" max="1" width="4.140625" style="87" customWidth="1"/>
    <col min="2" max="3" width="4" style="87" customWidth="1"/>
    <col min="4" max="7" width="18.140625" style="87" customWidth="1"/>
    <col min="8" max="8" width="9.42578125" style="87" bestFit="1" customWidth="1"/>
    <col min="9" max="16384" width="9.140625" style="87"/>
  </cols>
  <sheetData>
    <row r="1" spans="1:8">
      <c r="A1" s="87">
        <v>1</v>
      </c>
      <c r="B1" s="89">
        <v>1</v>
      </c>
      <c r="C1" s="89">
        <v>21</v>
      </c>
      <c r="D1" s="87" t="str">
        <f>IF($B1="","",VLOOKUP($B1,'nejml.žákyně seznam'!$A$2:$B$269,2,"nepravda"))</f>
        <v>Blašková Zdena</v>
      </c>
      <c r="E1" s="87" t="str">
        <f>IF($B1="","",VLOOKUP($B1,'nejml.žákyně seznam'!$A$2:$D$269,4,"nepravda"))</f>
        <v>Libín Prachatice</v>
      </c>
      <c r="F1" s="87" t="str">
        <f>IF($C1="","",VLOOKUP($C1,'nejml.žákyně seznam'!$A$2:$B$269,2,"nepravda"))</f>
        <v>Špačková Tereza</v>
      </c>
      <c r="G1" s="87" t="str">
        <f>IF($C1="","",VLOOKUP($C1,'nejml.žákyně seznam'!$A$2:$D$269,4,"nepravda"))</f>
        <v>TTC Litoměřice</v>
      </c>
      <c r="H1" s="87">
        <f>IF(C1="","",VLOOKUP($B1,'nejml.žákyně seznam'!$A$2:$E$269,5,"nepravda")+VLOOKUP($C1,'nejml.žákyně seznam'!$A$2:$E$269,5))</f>
        <v>5</v>
      </c>
    </row>
    <row r="2" spans="1:8">
      <c r="A2" s="87">
        <v>2</v>
      </c>
      <c r="B2" s="89">
        <v>7</v>
      </c>
      <c r="C2" s="89">
        <v>8</v>
      </c>
      <c r="D2" s="87" t="str">
        <f>IF($B2="","",VLOOKUP($B2,'nejml.žákyně seznam'!$A$2:$B$269,2,"nepravda"))</f>
        <v>Pytlíková Tereza</v>
      </c>
      <c r="E2" s="87" t="str">
        <f>IF($B2="","",VLOOKUP($B2,'nejml.žákyně seznam'!$A$2:$D$269,4,"nepravda"))</f>
        <v>SKST Vlašim</v>
      </c>
      <c r="F2" s="87" t="str">
        <f>IF($C2="","",VLOOKUP($C2,'nejml.žákyně seznam'!$A$2:$B$269,2,"nepravda"))</f>
        <v>Lajdová Karolína</v>
      </c>
      <c r="G2" s="87" t="str">
        <f>IF($C2="","",VLOOKUP($C2,'nejml.žákyně seznam'!$A$2:$D$269,4,"nepravda"))</f>
        <v>SKST Vlašim</v>
      </c>
      <c r="H2" s="87">
        <f>IF(C2="","",VLOOKUP($B2,'nejml.žákyně seznam'!$A$2:$E$269,5,"nepravda")+VLOOKUP($C2,'nejml.žákyně seznam'!$A$2:$E$269,5))</f>
        <v>20</v>
      </c>
    </row>
    <row r="3" spans="1:8">
      <c r="A3" s="87">
        <v>3</v>
      </c>
      <c r="B3" s="89">
        <v>10</v>
      </c>
      <c r="C3" s="89">
        <v>11</v>
      </c>
      <c r="D3" s="87" t="str">
        <f>IF($B3="","",VLOOKUP($B3,'nejml.žákyně seznam'!$A$2:$B$269,2,"nepravda"))</f>
        <v>Štricová Niamh</v>
      </c>
      <c r="E3" s="87" t="str">
        <f>IF($B3="","",VLOOKUP($B3,'nejml.žákyně seznam'!$A$2:$D$269,4,"nepravda"))</f>
        <v>STC Slaný</v>
      </c>
      <c r="F3" s="87" t="str">
        <f>IF($C3="","",VLOOKUP($C3,'nejml.žákyně seznam'!$A$2:$B$269,2,"nepravda"))</f>
        <v>Kohlmanová Aneta</v>
      </c>
      <c r="G3" s="87" t="str">
        <f>IF($C3="","",VLOOKUP($C3,'nejml.žákyně seznam'!$A$2:$D$269,4,"nepravda"))</f>
        <v>AŠ M.Boleslav</v>
      </c>
      <c r="H3" s="87">
        <f>IF(C3="","",VLOOKUP($B3,'nejml.žákyně seznam'!$A$2:$E$269,5,"nepravda")+VLOOKUP($C3,'nejml.žákyně seznam'!$A$2:$E$269,5))</f>
        <v>33</v>
      </c>
    </row>
    <row r="4" spans="1:8">
      <c r="A4" s="87">
        <v>4</v>
      </c>
      <c r="B4" s="89">
        <v>4</v>
      </c>
      <c r="C4" s="89">
        <v>3</v>
      </c>
      <c r="D4" s="87" t="str">
        <f>IF($B4="","",VLOOKUP($B4,'nejml.žákyně seznam'!$A$2:$B$269,2,"nepravda"))</f>
        <v>Synková Markéta</v>
      </c>
      <c r="E4" s="87" t="str">
        <f>IF($B4="","",VLOOKUP($B4,'nejml.žákyně seznam'!$A$2:$D$269,4,"nepravda"))</f>
        <v>Sokol Děhylov</v>
      </c>
      <c r="F4" s="87" t="str">
        <f>IF($C4="","",VLOOKUP($C4,'nejml.žákyně seznam'!$A$2:$B$269,2,"nepravda"))</f>
        <v>Štěpánová Gabriela</v>
      </c>
      <c r="G4" s="87" t="str">
        <f>IF($C4="","",VLOOKUP($C4,'nejml.žákyně seznam'!$A$2:$D$269,4,"nepravda"))</f>
        <v>Sokol Děhylov</v>
      </c>
      <c r="H4" s="87">
        <f>IF(C4="","",VLOOKUP($B4,'nejml.žákyně seznam'!$A$2:$E$269,5,"nepravda")+VLOOKUP($C4,'nejml.žákyně seznam'!$A$2:$E$269,5))</f>
        <v>11</v>
      </c>
    </row>
    <row r="5" spans="1:8">
      <c r="A5" s="87">
        <v>5</v>
      </c>
      <c r="B5" s="89">
        <v>17</v>
      </c>
      <c r="C5" s="89">
        <v>22</v>
      </c>
      <c r="D5" s="87" t="str">
        <f>IF($B5="","",VLOOKUP($B5,'nejml.žákyně seznam'!$A$2:$B$269,2,"nepravda"))</f>
        <v>Paletová Barbora</v>
      </c>
      <c r="E5" s="87" t="str">
        <f>IF($B5="","",VLOOKUP($B5,'nejml.žákyně seznam'!$A$2:$D$269,4,"nepravda"))</f>
        <v>Sokol Děhylov</v>
      </c>
      <c r="F5" s="87" t="str">
        <f>IF($C5="","",VLOOKUP($C5,'nejml.žákyně seznam'!$A$2:$B$269,2,"nepravda"))</f>
        <v>Pazderová Klára</v>
      </c>
      <c r="G5" s="87" t="str">
        <f>IF($C5="","",VLOOKUP($C5,'nejml.žákyně seznam'!$A$2:$D$269,4,"nepravda"))</f>
        <v>TJ Sokol Č.Budějovice</v>
      </c>
      <c r="H5" s="87">
        <f>IF(C5="","",VLOOKUP($B5,'nejml.žákyně seznam'!$A$2:$E$269,5,"nepravda")+VLOOKUP($C5,'nejml.žákyně seznam'!$A$2:$E$269,5))</f>
        <v>1012</v>
      </c>
    </row>
    <row r="6" spans="1:8">
      <c r="A6" s="87">
        <v>6</v>
      </c>
      <c r="B6" s="89">
        <v>24</v>
      </c>
      <c r="C6" s="89">
        <v>23</v>
      </c>
      <c r="D6" s="87" t="str">
        <f>IF($B6="","",VLOOKUP($B6,'nejml.žákyně seznam'!$A$2:$B$269,2,"nepravda"))</f>
        <v>Kacálková Krystýna</v>
      </c>
      <c r="E6" s="87" t="str">
        <f>IF($B6="","",VLOOKUP($B6,'nejml.žákyně seznam'!$A$2:$D$269,4,"nepravda"))</f>
        <v>SKST Děčín</v>
      </c>
      <c r="F6" s="87" t="str">
        <f>IF($C6="","",VLOOKUP($C6,'nejml.žákyně seznam'!$A$2:$B$269,2,"nepravda"))</f>
        <v>Vlachová Barbora</v>
      </c>
      <c r="G6" s="87" t="str">
        <f>IF($C6="","",VLOOKUP($C6,'nejml.žákyně seznam'!$A$2:$D$269,4,"nepravda"))</f>
        <v>SKST Děčín</v>
      </c>
      <c r="H6" s="87">
        <f>IF(C6="","",VLOOKUP($B6,'nejml.žákyně seznam'!$A$2:$E$269,5,"nepravda")+VLOOKUP($C6,'nejml.žákyně seznam'!$A$2:$E$269,5))</f>
        <v>1998</v>
      </c>
    </row>
    <row r="7" spans="1:8">
      <c r="A7" s="87">
        <v>7</v>
      </c>
      <c r="B7" s="89">
        <v>6</v>
      </c>
      <c r="C7" s="89">
        <v>14</v>
      </c>
      <c r="D7" s="87" t="str">
        <f>IF($B7="","",VLOOKUP($B7,'nejml.žákyně seznam'!$A$2:$B$269,2,"nepravda"))</f>
        <v>Šedová Eliška</v>
      </c>
      <c r="E7" s="87" t="str">
        <f>IF($B7="","",VLOOKUP($B7,'nejml.žákyně seznam'!$A$2:$D$269,4,"nepravda"))</f>
        <v>TTC Ústí nad Orlicí</v>
      </c>
      <c r="F7" s="87" t="str">
        <f>IF($C7="","",VLOOKUP($C7,'nejml.žákyně seznam'!$A$2:$B$269,2,"nepravda"))</f>
        <v>Cimrmanová Eliška</v>
      </c>
      <c r="G7" s="87" t="str">
        <f>IF($C7="","",VLOOKUP($C7,'nejml.žákyně seznam'!$A$2:$D$269,4,"nepravda"))</f>
        <v>STC Slaný</v>
      </c>
      <c r="H7" s="87">
        <f>IF(C7="","",VLOOKUP($B7,'nejml.žákyně seznam'!$A$2:$E$269,5,"nepravda")+VLOOKUP($C7,'nejml.žákyně seznam'!$A$2:$E$269,5))</f>
        <v>1007</v>
      </c>
    </row>
    <row r="8" spans="1:8">
      <c r="A8" s="87">
        <v>8</v>
      </c>
      <c r="B8" s="89">
        <v>12</v>
      </c>
      <c r="C8" s="89">
        <v>9</v>
      </c>
      <c r="D8" s="87" t="str">
        <f>IF($B8="","",VLOOKUP($B8,'nejml.žákyně seznam'!$A$2:$B$269,2,"nepravda"))</f>
        <v>Franková Barbora</v>
      </c>
      <c r="E8" s="87" t="str">
        <f>IF($B8="","",VLOOKUP($B8,'nejml.žákyně seznam'!$A$2:$D$269,4,"nepravda"))</f>
        <v>TJ Lomnice</v>
      </c>
      <c r="F8" s="87" t="str">
        <f>IF($C8="","",VLOOKUP($C8,'nejml.žákyně seznam'!$A$2:$B$269,2,"nepravda"))</f>
        <v>Vondrušková Nikola</v>
      </c>
      <c r="G8" s="87" t="str">
        <f>IF($C8="","",VLOOKUP($C8,'nejml.žákyně seznam'!$A$2:$D$269,4,"nepravda"))</f>
        <v>TJ Lomnice</v>
      </c>
      <c r="H8" s="87">
        <f>IF(C8="","",VLOOKUP($B8,'nejml.žákyně seznam'!$A$2:$E$269,5,"nepravda")+VLOOKUP($C8,'nejml.žákyně seznam'!$A$2:$E$269,5))</f>
        <v>34</v>
      </c>
    </row>
    <row r="9" spans="1:8">
      <c r="A9" s="87">
        <v>9</v>
      </c>
      <c r="B9" s="89">
        <v>13</v>
      </c>
      <c r="C9" s="89">
        <v>15</v>
      </c>
      <c r="D9" s="87" t="str">
        <f>IF($B9="","",VLOOKUP($B9,'nejml.žákyně seznam'!$A$2:$B$269,2,"nepravda"))</f>
        <v>Buchlovská Kristýna</v>
      </c>
      <c r="E9" s="87" t="str">
        <f>IF($B9="","",VLOOKUP($B9,'nejml.žákyně seznam'!$A$2:$D$269,4,"nepravda"))</f>
        <v>Libín Prachatice</v>
      </c>
      <c r="F9" s="87" t="str">
        <f>IF($C9="","",VLOOKUP($C9,'nejml.žákyně seznam'!$A$2:$B$269,2,"nepravda"))</f>
        <v>Jirásková Tereza</v>
      </c>
      <c r="G9" s="87" t="str">
        <f>IF($C9="","",VLOOKUP($C9,'nejml.žákyně seznam'!$A$2:$D$269,4,"nepravda"))</f>
        <v>TJ Sokol Valdice</v>
      </c>
      <c r="H9" s="87">
        <f>IF(C9="","",VLOOKUP($B9,'nejml.žákyně seznam'!$A$2:$E$269,5,"nepravda")+VLOOKUP($C9,'nejml.žákyně seznam'!$A$2:$E$269,5))</f>
        <v>1998</v>
      </c>
    </row>
    <row r="10" spans="1:8">
      <c r="A10" s="87">
        <v>10</v>
      </c>
      <c r="B10" s="89">
        <v>18</v>
      </c>
      <c r="C10" s="89">
        <v>19</v>
      </c>
      <c r="D10" s="87" t="str">
        <f>IF($B10="","",VLOOKUP($B10,'nejml.žákyně seznam'!$A$2:$B$269,2,"nepravda"))</f>
        <v>Prostějovská Eliška</v>
      </c>
      <c r="E10" s="87" t="str">
        <f>IF($B10="","",VLOOKUP($B10,'nejml.žákyně seznam'!$A$2:$D$269,4,"nepravda"))</f>
        <v>SK DDM Kotlářka</v>
      </c>
      <c r="F10" s="87" t="str">
        <f>IF($C10="","",VLOOKUP($C10,'nejml.žákyně seznam'!$A$2:$B$269,2,"nepravda"))</f>
        <v>Sommerová Helenka</v>
      </c>
      <c r="G10" s="87" t="str">
        <f>IF($C10="","",VLOOKUP($C10,'nejml.žákyně seznam'!$A$2:$D$269,4,"nepravda"))</f>
        <v>SK DDM Kotlářka</v>
      </c>
      <c r="H10" s="87">
        <f>IF(C10="","",VLOOKUP($B10,'nejml.žákyně seznam'!$A$2:$E$269,5,"nepravda")+VLOOKUP($C10,'nejml.žákyně seznam'!$A$2:$E$269,5))</f>
        <v>1998</v>
      </c>
    </row>
    <row r="11" spans="1:8">
      <c r="A11" s="87">
        <v>11</v>
      </c>
      <c r="B11" s="89">
        <v>5</v>
      </c>
      <c r="C11" s="89">
        <v>2</v>
      </c>
      <c r="D11" s="87" t="str">
        <f>IF($B11="","",VLOOKUP($B11,'nejml.žákyně seznam'!$A$2:$B$269,2,"nepravda"))</f>
        <v>Vašíčková Martina</v>
      </c>
      <c r="E11" s="87" t="str">
        <f>IF($B11="","",VLOOKUP($B11,'nejml.žákyně seznam'!$A$2:$D$269,4,"nepravda"))</f>
        <v>MSK Břeclav</v>
      </c>
      <c r="F11" s="87" t="str">
        <f>IF($C11="","",VLOOKUP($C11,'nejml.žákyně seznam'!$A$2:$B$269,2,"nepravda"))</f>
        <v>Bošinová Aneta</v>
      </c>
      <c r="G11" s="87" t="str">
        <f>IF($C11="","",VLOOKUP($C11,'nejml.žákyně seznam'!$A$2:$D$269,4,"nepravda"))</f>
        <v>SKST Vlašim</v>
      </c>
      <c r="H11" s="87">
        <f>IF(C11="","",VLOOKUP($B11,'nejml.žákyně seznam'!$A$2:$E$269,5,"nepravda")+VLOOKUP($C11,'nejml.žákyně seznam'!$A$2:$E$269,5))</f>
        <v>11</v>
      </c>
    </row>
    <row r="12" spans="1:8">
      <c r="A12" s="87">
        <v>12</v>
      </c>
      <c r="B12" s="89">
        <v>20</v>
      </c>
      <c r="C12" s="89">
        <v>16</v>
      </c>
      <c r="D12" s="87" t="str">
        <f>IF($B12="","",VLOOKUP($B12,'nejml.žákyně seznam'!$A$2:$B$269,2,"nepravda"))</f>
        <v>Vyčítalová Romana</v>
      </c>
      <c r="E12" s="87" t="str">
        <f>IF($B12="","",VLOOKUP($B12,'nejml.žákyně seznam'!$A$2:$D$269,4,"nepravda"))</f>
        <v>TJ Lomnice</v>
      </c>
      <c r="F12" s="87" t="str">
        <f>IF($C12="","",VLOOKUP($C12,'nejml.žákyně seznam'!$A$2:$B$269,2,"nepravda"))</f>
        <v>Koloničná Markéta</v>
      </c>
      <c r="G12" s="87" t="str">
        <f>IF($C12="","",VLOOKUP($C12,'nejml.žákyně seznam'!$A$2:$D$269,4,"nepravda"))</f>
        <v>TJ Sokol Hrabůvka</v>
      </c>
      <c r="H12" s="87">
        <f>IF(C12="","",VLOOKUP($B12,'nejml.žákyně seznam'!$A$2:$E$269,5,"nepravda")+VLOOKUP($C12,'nejml.žákyně seznam'!$A$2:$E$269,5))</f>
        <v>1998</v>
      </c>
    </row>
    <row r="13" spans="1:8">
      <c r="A13" s="87">
        <v>13</v>
      </c>
      <c r="B13" s="89"/>
      <c r="C13" s="89"/>
      <c r="D13" s="87" t="str">
        <f>IF($B13="","",VLOOKUP($B13,'nejml.žákyně seznam'!$A$2:$B$269,2,"nepravda"))</f>
        <v/>
      </c>
      <c r="E13" s="87" t="str">
        <f>IF($B13="","",VLOOKUP($B13,'nejml.žákyně seznam'!$A$2:$D$269,4,"nepravda"))</f>
        <v/>
      </c>
      <c r="F13" s="87" t="str">
        <f>IF($C13="","",VLOOKUP($C13,'nejml.žákyně seznam'!$A$2:$B$269,2,"nepravda"))</f>
        <v/>
      </c>
      <c r="G13" s="87" t="str">
        <f>IF($C13="","",VLOOKUP($C13,'nejml.žákyně seznam'!$A$2:$D$269,4,"nepravda"))</f>
        <v/>
      </c>
      <c r="H13" s="87" t="str">
        <f>IF(C13="","",VLOOKUP($B13,'nejml.žákyně seznam'!$A$2:$E$269,5,"nepravda")+VLOOKUP($C13,'nejml.žákyně seznam'!$A$2:$E$269,5))</f>
        <v/>
      </c>
    </row>
    <row r="14" spans="1:8">
      <c r="A14" s="87">
        <v>14</v>
      </c>
      <c r="B14" s="89"/>
      <c r="C14" s="89"/>
      <c r="D14" s="87" t="str">
        <f>IF($B14="","",VLOOKUP($B14,'nejml.žákyně seznam'!$A$2:$B$269,2,"nepravda"))</f>
        <v/>
      </c>
      <c r="E14" s="87" t="str">
        <f>IF($B14="","",VLOOKUP($B14,'nejml.žákyně seznam'!$A$2:$D$269,4,"nepravda"))</f>
        <v/>
      </c>
      <c r="F14" s="87" t="str">
        <f>IF($C14="","",VLOOKUP($C14,'nejml.žákyně seznam'!$A$2:$B$269,2,"nepravda"))</f>
        <v/>
      </c>
      <c r="G14" s="87" t="str">
        <f>IF($C14="","",VLOOKUP($C14,'nejml.žákyně seznam'!$A$2:$D$269,4,"nepravda"))</f>
        <v/>
      </c>
      <c r="H14" s="87" t="str">
        <f>IF(C14="","",VLOOKUP($B14,'nejml.žákyně seznam'!$A$2:$E$269,5,"nepravda")+VLOOKUP($C14,'nejml.žákyně seznam'!$A$2:$E$269,5))</f>
        <v/>
      </c>
    </row>
    <row r="15" spans="1:8">
      <c r="A15" s="87">
        <v>15</v>
      </c>
      <c r="B15" s="89"/>
      <c r="C15" s="89"/>
      <c r="D15" s="87" t="str">
        <f>IF($B15="","",VLOOKUP($B15,'nejml.žákyně seznam'!$A$2:$B$269,2,"nepravda"))</f>
        <v/>
      </c>
      <c r="E15" s="87" t="str">
        <f>IF($B15="","",VLOOKUP($B15,'nejml.žákyně seznam'!$A$2:$D$269,4,"nepravda"))</f>
        <v/>
      </c>
      <c r="F15" s="87" t="str">
        <f>IF($C15="","",VLOOKUP($C15,'nejml.žákyně seznam'!$A$2:$B$269,2,"nepravda"))</f>
        <v/>
      </c>
      <c r="G15" s="87" t="str">
        <f>IF($C15="","",VLOOKUP($C15,'nejml.žákyně seznam'!$A$2:$D$269,4,"nepravda"))</f>
        <v/>
      </c>
      <c r="H15" s="87" t="str">
        <f>IF(C15="","",VLOOKUP($B15,'nejml.žákyně seznam'!$A$2:$E$269,5,"nepravda")+VLOOKUP($C15,'nejml.žákyně seznam'!$A$2:$E$269,5))</f>
        <v/>
      </c>
    </row>
    <row r="16" spans="1:8">
      <c r="A16" s="87">
        <v>16</v>
      </c>
      <c r="B16" s="89"/>
      <c r="C16" s="89"/>
      <c r="D16" s="87" t="str">
        <f>IF($B16="","",VLOOKUP($B16,'nejml.žákyně seznam'!$A$2:$B$269,2,"nepravda"))</f>
        <v/>
      </c>
      <c r="E16" s="87" t="str">
        <f>IF($B16="","",VLOOKUP($B16,'nejml.žákyně seznam'!$A$2:$D$269,4,"nepravda"))</f>
        <v/>
      </c>
      <c r="F16" s="87" t="str">
        <f>IF($C16="","",VLOOKUP($C16,'nejml.žákyně seznam'!$A$2:$B$269,2,"nepravda"))</f>
        <v/>
      </c>
      <c r="G16" s="87" t="str">
        <f>IF($C16="","",VLOOKUP($C16,'nejml.žákyně seznam'!$A$2:$D$269,4,"nepravda"))</f>
        <v/>
      </c>
      <c r="H16" s="87" t="str">
        <f>IF(C16="","",VLOOKUP($B16,'nejml.žákyně seznam'!$A$2:$E$269,5,"nepravda")+VLOOKUP($C16,'nejml.žákyně seznam'!$A$2:$E$269,5))</f>
        <v/>
      </c>
    </row>
    <row r="17" spans="1:8">
      <c r="A17" s="87">
        <v>17</v>
      </c>
      <c r="B17" s="89"/>
      <c r="C17" s="89"/>
      <c r="D17" s="87" t="str">
        <f>IF($B17="","",VLOOKUP($B17,'nejml.žákyně seznam'!$A$2:$B$269,2,"nepravda"))</f>
        <v/>
      </c>
      <c r="E17" s="87" t="str">
        <f>IF($B17="","",VLOOKUP($B17,'nejml.žákyně seznam'!$A$2:$D$269,4,"nepravda"))</f>
        <v/>
      </c>
      <c r="F17" s="87" t="str">
        <f>IF($C17="","",VLOOKUP($C17,'nejml.žákyně seznam'!$A$2:$B$269,2,"nepravda"))</f>
        <v/>
      </c>
      <c r="G17" s="87" t="str">
        <f>IF($C17="","",VLOOKUP($C17,'nejml.žákyně seznam'!$A$2:$D$269,4,"nepravda"))</f>
        <v/>
      </c>
      <c r="H17" s="87" t="str">
        <f>IF(C17="","",VLOOKUP($B17,'nejml.žákyně seznam'!$A$2:$E$269,5,"nepravda")+VLOOKUP($C17,'nejml.žákyně seznam'!$A$2:$E$269,5))</f>
        <v/>
      </c>
    </row>
    <row r="18" spans="1:8">
      <c r="A18" s="87">
        <v>18</v>
      </c>
      <c r="B18" s="89"/>
      <c r="C18" s="89"/>
      <c r="D18" s="87" t="str">
        <f>IF($B18="","",VLOOKUP($B18,'nejml.žákyně seznam'!$A$2:$B$269,2,"nepravda"))</f>
        <v/>
      </c>
      <c r="E18" s="87" t="str">
        <f>IF($B18="","",VLOOKUP($B18,'nejml.žákyně seznam'!$A$2:$D$269,4,"nepravda"))</f>
        <v/>
      </c>
      <c r="F18" s="87" t="str">
        <f>IF($C18="","",VLOOKUP($C18,'nejml.žákyně seznam'!$A$2:$B$269,2,"nepravda"))</f>
        <v/>
      </c>
      <c r="G18" s="87" t="str">
        <f>IF($C18="","",VLOOKUP($C18,'nejml.žákyně seznam'!$A$2:$D$269,4,"nepravda"))</f>
        <v/>
      </c>
      <c r="H18" s="87" t="str">
        <f>IF(C18="","",VLOOKUP($B18,'nejml.žákyně seznam'!$A$2:$E$269,5,"nepravda")+VLOOKUP($C18,'nejml.žákyně seznam'!$A$2:$E$269,5))</f>
        <v/>
      </c>
    </row>
    <row r="19" spans="1:8">
      <c r="A19" s="87">
        <v>19</v>
      </c>
      <c r="B19" s="89"/>
      <c r="C19" s="89"/>
      <c r="D19" s="87" t="str">
        <f>IF($B19="","",VLOOKUP($B19,'nejml.žákyně seznam'!$A$2:$B$269,2,"nepravda"))</f>
        <v/>
      </c>
      <c r="E19" s="87" t="str">
        <f>IF($B19="","",VLOOKUP($B19,'nejml.žákyně seznam'!$A$2:$D$269,4,"nepravda"))</f>
        <v/>
      </c>
      <c r="F19" s="87" t="str">
        <f>IF($C19="","",VLOOKUP($C19,'nejml.žákyně seznam'!$A$2:$B$269,2,"nepravda"))</f>
        <v/>
      </c>
      <c r="G19" s="87" t="str">
        <f>IF($C19="","",VLOOKUP($C19,'nejml.žákyně seznam'!$A$2:$D$269,4,"nepravda"))</f>
        <v/>
      </c>
      <c r="H19" s="87" t="str">
        <f>IF(C19="","",VLOOKUP($B19,'nejml.žákyně seznam'!$A$2:$E$269,5,"nepravda")+VLOOKUP($C19,'nejml.žákyně seznam'!$A$2:$E$269,5))</f>
        <v/>
      </c>
    </row>
    <row r="20" spans="1:8">
      <c r="A20" s="87">
        <v>20</v>
      </c>
      <c r="B20" s="89"/>
      <c r="C20" s="89"/>
      <c r="D20" s="87" t="str">
        <f>IF($B20="","",VLOOKUP($B20,'nejml.žákyně seznam'!$A$2:$B$269,2,"nepravda"))</f>
        <v/>
      </c>
      <c r="E20" s="87" t="str">
        <f>IF($B20="","",VLOOKUP($B20,'nejml.žákyně seznam'!$A$2:$D$269,4,"nepravda"))</f>
        <v/>
      </c>
      <c r="F20" s="87" t="str">
        <f>IF($C20="","",VLOOKUP($C20,'nejml.žákyně seznam'!$A$2:$B$269,2,"nepravda"))</f>
        <v/>
      </c>
      <c r="G20" s="87" t="str">
        <f>IF($C20="","",VLOOKUP($C20,'nejml.žákyně seznam'!$A$2:$D$269,4,"nepravda"))</f>
        <v/>
      </c>
      <c r="H20" s="87" t="str">
        <f>IF(C20="","",VLOOKUP($B20,'nejml.žákyně seznam'!$A$2:$E$269,5,"nepravda")+VLOOKUP($C20,'nejml.žákyně seznam'!$A$2:$E$269,5))</f>
        <v/>
      </c>
    </row>
    <row r="21" spans="1:8">
      <c r="A21" s="87">
        <v>21</v>
      </c>
      <c r="B21" s="89"/>
      <c r="C21" s="89"/>
      <c r="D21" s="87" t="str">
        <f>IF($B21="","",VLOOKUP($B21,'nejml.žákyně seznam'!$A$2:$B$269,2,"nepravda"))</f>
        <v/>
      </c>
      <c r="E21" s="87" t="str">
        <f>IF($B21="","",VLOOKUP($B21,'nejml.žákyně seznam'!$A$2:$D$269,4,"nepravda"))</f>
        <v/>
      </c>
      <c r="F21" s="87" t="str">
        <f>IF($C21="","",VLOOKUP($C21,'nejml.žákyně seznam'!$A$2:$B$269,2,"nepravda"))</f>
        <v/>
      </c>
      <c r="G21" s="87" t="str">
        <f>IF($C21="","",VLOOKUP($C21,'nejml.žákyně seznam'!$A$2:$D$269,4,"nepravda"))</f>
        <v/>
      </c>
      <c r="H21" s="87" t="str">
        <f>IF(C21="","",VLOOKUP($B21,'nejml.žákyně seznam'!$A$2:$E$269,5,"nepravda")+VLOOKUP($C21,'nejml.žákyně seznam'!$A$2:$E$269,5))</f>
        <v/>
      </c>
    </row>
    <row r="22" spans="1:8">
      <c r="A22" s="87">
        <v>22</v>
      </c>
      <c r="B22" s="89"/>
      <c r="C22" s="89"/>
      <c r="D22" s="87" t="str">
        <f>IF($B22="","",VLOOKUP($B22,'nejml.žákyně seznam'!$A$2:$B$269,2,"nepravda"))</f>
        <v/>
      </c>
      <c r="E22" s="87" t="str">
        <f>IF($B22="","",VLOOKUP($B22,'nejml.žákyně seznam'!$A$2:$D$269,4,"nepravda"))</f>
        <v/>
      </c>
      <c r="F22" s="87" t="str">
        <f>IF($C22="","",VLOOKUP($C22,'nejml.žákyně seznam'!$A$2:$B$269,2,"nepravda"))</f>
        <v/>
      </c>
      <c r="G22" s="87" t="str">
        <f>IF($C22="","",VLOOKUP($C22,'nejml.žákyně seznam'!$A$2:$D$269,4,"nepravda"))</f>
        <v/>
      </c>
      <c r="H22" s="87" t="str">
        <f>IF(C22="","",VLOOKUP($B22,'nejml.žákyně seznam'!$A$2:$E$269,5,"nepravda")+VLOOKUP($C22,'nejml.žákyně seznam'!$A$2:$E$269,5))</f>
        <v/>
      </c>
    </row>
    <row r="23" spans="1:8">
      <c r="A23" s="87">
        <v>23</v>
      </c>
      <c r="B23" s="89"/>
      <c r="C23" s="89"/>
      <c r="D23" s="87" t="str">
        <f>IF($B23="","",VLOOKUP($B23,'nejml.žákyně seznam'!$A$2:$B$269,2,"nepravda"))</f>
        <v/>
      </c>
      <c r="E23" s="87" t="str">
        <f>IF($B23="","",VLOOKUP($B23,'nejml.žákyně seznam'!$A$2:$D$269,4,"nepravda"))</f>
        <v/>
      </c>
      <c r="F23" s="87" t="str">
        <f>IF($C23="","",VLOOKUP($C23,'nejml.žákyně seznam'!$A$2:$B$269,2,"nepravda"))</f>
        <v/>
      </c>
      <c r="G23" s="87" t="str">
        <f>IF($C23="","",VLOOKUP($C23,'nejml.žákyně seznam'!$A$2:$D$269,4,"nepravda"))</f>
        <v/>
      </c>
      <c r="H23" s="87" t="str">
        <f>IF(C23="","",VLOOKUP($B23,'nejml.žákyně seznam'!$A$2:$E$269,5,"nepravda")+VLOOKUP($C23,'nejml.žákyně seznam'!$A$2:$E$269,5))</f>
        <v/>
      </c>
    </row>
    <row r="24" spans="1:8">
      <c r="A24" s="87">
        <v>24</v>
      </c>
      <c r="B24" s="89"/>
      <c r="C24" s="89"/>
      <c r="D24" s="87" t="str">
        <f>IF($B24="","",VLOOKUP($B24,'nejml.žákyně seznam'!$A$2:$B$269,2,"nepravda"))</f>
        <v/>
      </c>
      <c r="E24" s="87" t="str">
        <f>IF($B24="","",VLOOKUP($B24,'nejml.žákyně seznam'!$A$2:$D$269,4,"nepravda"))</f>
        <v/>
      </c>
      <c r="F24" s="87" t="str">
        <f>IF($C24="","",VLOOKUP($C24,'nejml.žákyně seznam'!$A$2:$B$269,2,"nepravda"))</f>
        <v/>
      </c>
      <c r="G24" s="87" t="str">
        <f>IF($C24="","",VLOOKUP($C24,'nejml.žákyně seznam'!$A$2:$D$269,4,"nepravda"))</f>
        <v/>
      </c>
      <c r="H24" s="87" t="str">
        <f>IF(C24="","",VLOOKUP($B24,'nejml.žákyně seznam'!$A$2:$E$269,5,"nepravda")+VLOOKUP($C24,'nejml.žákyně seznam'!$A$2:$E$269,5))</f>
        <v/>
      </c>
    </row>
    <row r="25" spans="1:8">
      <c r="A25" s="87">
        <v>25</v>
      </c>
      <c r="B25" s="89"/>
      <c r="C25" s="89"/>
      <c r="D25" s="87" t="str">
        <f>IF($B25="","",VLOOKUP($B25,'nejml.žákyně seznam'!$A$2:$B$269,2,"nepravda"))</f>
        <v/>
      </c>
      <c r="E25" s="87" t="str">
        <f>IF($B25="","",VLOOKUP($B25,'nejml.žákyně seznam'!$A$2:$D$269,4,"nepravda"))</f>
        <v/>
      </c>
      <c r="F25" s="87" t="str">
        <f>IF($C25="","",VLOOKUP($C25,'nejml.žákyně seznam'!$A$2:$B$269,2,"nepravda"))</f>
        <v/>
      </c>
      <c r="G25" s="87" t="str">
        <f>IF($C25="","",VLOOKUP($C25,'nejml.žákyně seznam'!$A$2:$D$269,4,"nepravda"))</f>
        <v/>
      </c>
      <c r="H25" s="87" t="str">
        <f>IF(C25="","",VLOOKUP($B25,'nejml.žákyně seznam'!$A$2:$E$269,5,"nepravda")+VLOOKUP($C25,'nejml.žákyně seznam'!$A$2:$E$269,5))</f>
        <v/>
      </c>
    </row>
    <row r="26" spans="1:8">
      <c r="A26" s="87">
        <v>26</v>
      </c>
      <c r="B26" s="89"/>
      <c r="C26" s="89"/>
      <c r="D26" s="87" t="str">
        <f>IF($B26="","",VLOOKUP($B26,'nejml.žákyně seznam'!$A$2:$B$269,2,"nepravda"))</f>
        <v/>
      </c>
      <c r="E26" s="87" t="str">
        <f>IF($B26="","",VLOOKUP($B26,'nejml.žákyně seznam'!$A$2:$D$269,4,"nepravda"))</f>
        <v/>
      </c>
      <c r="F26" s="87" t="str">
        <f>IF($C26="","",VLOOKUP($C26,'nejml.žákyně seznam'!$A$2:$B$269,2,"nepravda"))</f>
        <v/>
      </c>
      <c r="G26" s="87" t="str">
        <f>IF($C26="","",VLOOKUP($C26,'nejml.žákyně seznam'!$A$2:$D$269,4,"nepravda"))</f>
        <v/>
      </c>
      <c r="H26" s="87" t="str">
        <f>IF(C26="","",VLOOKUP($B26,'nejml.žákyně seznam'!$A$2:$E$269,5,"nepravda")+VLOOKUP($C26,'nejml.žákyně seznam'!$A$2:$E$269,5))</f>
        <v/>
      </c>
    </row>
    <row r="27" spans="1:8">
      <c r="A27" s="87">
        <v>27</v>
      </c>
      <c r="B27" s="89"/>
      <c r="C27" s="89"/>
      <c r="D27" s="87" t="str">
        <f>IF($B27="","",VLOOKUP($B27,'nejml.žákyně seznam'!$A$2:$B$269,2,"nepravda"))</f>
        <v/>
      </c>
      <c r="E27" s="87" t="str">
        <f>IF($B27="","",VLOOKUP($B27,'nejml.žákyně seznam'!$A$2:$D$269,4,"nepravda"))</f>
        <v/>
      </c>
      <c r="F27" s="87" t="str">
        <f>IF($C27="","",VLOOKUP($C27,'nejml.žákyně seznam'!$A$2:$B$269,2,"nepravda"))</f>
        <v/>
      </c>
      <c r="G27" s="87" t="str">
        <f>IF($C27="","",VLOOKUP($C27,'nejml.žákyně seznam'!$A$2:$D$269,4,"nepravda"))</f>
        <v/>
      </c>
      <c r="H27" s="87" t="str">
        <f>IF(C27="","",VLOOKUP($B27,'nejml.žákyně seznam'!$A$2:$E$269,5,"nepravda")+VLOOKUP($C27,'nejml.žákyně seznam'!$A$2:$E$269,5))</f>
        <v/>
      </c>
    </row>
    <row r="28" spans="1:8">
      <c r="A28" s="87">
        <v>28</v>
      </c>
      <c r="B28" s="89"/>
      <c r="C28" s="89"/>
      <c r="D28" s="87" t="str">
        <f>IF($B28="","",VLOOKUP($B28,'nejml.žákyně seznam'!$A$2:$B$269,2,"nepravda"))</f>
        <v/>
      </c>
      <c r="E28" s="87" t="str">
        <f>IF($B28="","",VLOOKUP($B28,'nejml.žákyně seznam'!$A$2:$D$269,4,"nepravda"))</f>
        <v/>
      </c>
      <c r="F28" s="87" t="str">
        <f>IF($C28="","",VLOOKUP($C28,'nejml.žákyně seznam'!$A$2:$B$269,2,"nepravda"))</f>
        <v/>
      </c>
      <c r="G28" s="87" t="str">
        <f>IF($C28="","",VLOOKUP($C28,'nejml.žákyně seznam'!$A$2:$D$269,4,"nepravda"))</f>
        <v/>
      </c>
      <c r="H28" s="87" t="str">
        <f>IF(C28="","",VLOOKUP($B28,'nejml.žákyně seznam'!$A$2:$E$269,5,"nepravda")+VLOOKUP($C28,'nejml.žákyně seznam'!$A$2:$E$269,5))</f>
        <v/>
      </c>
    </row>
    <row r="29" spans="1:8">
      <c r="A29" s="87">
        <v>29</v>
      </c>
      <c r="B29" s="89"/>
      <c r="C29" s="89"/>
      <c r="D29" s="87" t="str">
        <f>IF($B29="","",VLOOKUP($B29,'nejml.žákyně seznam'!$A$2:$B$269,2,"nepravda"))</f>
        <v/>
      </c>
      <c r="E29" s="87" t="str">
        <f>IF($B29="","",VLOOKUP($B29,'nejml.žákyně seznam'!$A$2:$D$269,4,"nepravda"))</f>
        <v/>
      </c>
      <c r="F29" s="87" t="str">
        <f>IF($C29="","",VLOOKUP($C29,'nejml.žákyně seznam'!$A$2:$B$269,2,"nepravda"))</f>
        <v/>
      </c>
      <c r="G29" s="87" t="str">
        <f>IF($C29="","",VLOOKUP($C29,'nejml.žákyně seznam'!$A$2:$D$269,4,"nepravda"))</f>
        <v/>
      </c>
      <c r="H29" s="87" t="str">
        <f>IF(C29="","",VLOOKUP($B29,'nejml.žákyně seznam'!$A$2:$E$269,5,"nepravda")+VLOOKUP($C29,'nejml.žákyně seznam'!$A$2:$E$269,5))</f>
        <v/>
      </c>
    </row>
    <row r="30" spans="1:8">
      <c r="A30" s="87">
        <v>30</v>
      </c>
      <c r="B30" s="89"/>
      <c r="C30" s="89"/>
      <c r="D30" s="87" t="str">
        <f>IF($B30="","",VLOOKUP($B30,'nejml.žákyně seznam'!$A$2:$B$269,2,"nepravda"))</f>
        <v/>
      </c>
      <c r="E30" s="87" t="str">
        <f>IF($B30="","",VLOOKUP($B30,'nejml.žákyně seznam'!$A$2:$D$269,4,"nepravda"))</f>
        <v/>
      </c>
      <c r="F30" s="87" t="str">
        <f>IF($C30="","",VLOOKUP($C30,'nejml.žákyně seznam'!$A$2:$B$269,2,"nepravda"))</f>
        <v/>
      </c>
      <c r="G30" s="87" t="str">
        <f>IF($C30="","",VLOOKUP($C30,'nejml.žákyně seznam'!$A$2:$D$269,4,"nepravda"))</f>
        <v/>
      </c>
      <c r="H30" s="87" t="str">
        <f>IF(C30="","",VLOOKUP($B30,'nejml.žákyně seznam'!$A$2:$E$269,5,"nepravda")+VLOOKUP($C30,'nejml.žákyně seznam'!$A$2:$E$269,5))</f>
        <v/>
      </c>
    </row>
    <row r="31" spans="1:8">
      <c r="A31" s="87">
        <v>31</v>
      </c>
      <c r="B31" s="89"/>
      <c r="C31" s="89"/>
      <c r="D31" s="87" t="str">
        <f>IF($B31="","",VLOOKUP($B31,'nejml.žákyně seznam'!$A$2:$B$269,2,"nepravda"))</f>
        <v/>
      </c>
      <c r="E31" s="87" t="str">
        <f>IF($B31="","",VLOOKUP($B31,'nejml.žákyně seznam'!$A$2:$D$269,4,"nepravda"))</f>
        <v/>
      </c>
      <c r="F31" s="87" t="str">
        <f>IF($C31="","",VLOOKUP($C31,'nejml.žákyně seznam'!$A$2:$B$269,2,"nepravda"))</f>
        <v/>
      </c>
      <c r="G31" s="87" t="str">
        <f>IF($C31="","",VLOOKUP($C31,'nejml.žákyně seznam'!$A$2:$D$269,4,"nepravda"))</f>
        <v/>
      </c>
      <c r="H31" s="87" t="str">
        <f>IF(C31="","",VLOOKUP($B31,'nejml.žákyně seznam'!$A$2:$E$269,5,"nepravda")+VLOOKUP($C31,'nejml.žákyně seznam'!$A$2:$E$269,5))</f>
        <v/>
      </c>
    </row>
    <row r="32" spans="1:8">
      <c r="A32" s="87">
        <v>32</v>
      </c>
      <c r="B32" s="89"/>
      <c r="C32" s="89"/>
      <c r="D32" s="87" t="str">
        <f>IF($B32="","",VLOOKUP($B32,'nejml.žákyně seznam'!$A$2:$B$269,2,"nepravda"))</f>
        <v/>
      </c>
      <c r="E32" s="87" t="str">
        <f>IF($B32="","",VLOOKUP($B32,'nejml.žákyně seznam'!$A$2:$D$269,4,"nepravda"))</f>
        <v/>
      </c>
      <c r="F32" s="87" t="str">
        <f>IF($C32="","",VLOOKUP($C32,'nejml.žákyně seznam'!$A$2:$B$269,2,"nepravda"))</f>
        <v/>
      </c>
      <c r="G32" s="87" t="str">
        <f>IF($C32="","",VLOOKUP($C32,'nejml.žákyně seznam'!$A$2:$D$269,4,"nepravda"))</f>
        <v/>
      </c>
      <c r="H32" s="87" t="str">
        <f>IF(C32="","",VLOOKUP($B32,'nejml.žákyně seznam'!$A$2:$E$269,5,"nepravda")+VLOOKUP($C32,'nejml.žákyně seznam'!$A$2:$E$269,5))</f>
        <v/>
      </c>
    </row>
    <row r="33" spans="1:8">
      <c r="A33" s="87">
        <v>33</v>
      </c>
      <c r="B33" s="89"/>
      <c r="C33" s="89"/>
      <c r="D33" s="87" t="str">
        <f>IF($B33="","",VLOOKUP($B33,'nejml.žákyně seznam'!$A$2:$B$269,2,"nepravda"))</f>
        <v/>
      </c>
      <c r="E33" s="87" t="str">
        <f>IF($B33="","",VLOOKUP($B33,'nejml.žákyně seznam'!$A$2:$D$269,4,"nepravda"))</f>
        <v/>
      </c>
      <c r="F33" s="87" t="str">
        <f>IF($C33="","",VLOOKUP($C33,'nejml.žákyně seznam'!$A$2:$B$269,2,"nepravda"))</f>
        <v/>
      </c>
      <c r="G33" s="87" t="str">
        <f>IF($C33="","",VLOOKUP($C33,'nejml.žákyně seznam'!$A$2:$D$269,4,"nepravda"))</f>
        <v/>
      </c>
      <c r="H33" s="87" t="str">
        <f>IF(C33="","",VLOOKUP($B33,'nejml.žákyně seznam'!$A$2:$E$269,5,"nepravda")+VLOOKUP($C33,'nejml.žákyně seznam'!$A$2:$E$269,5))</f>
        <v/>
      </c>
    </row>
    <row r="34" spans="1:8">
      <c r="A34" s="87">
        <v>34</v>
      </c>
      <c r="B34" s="89"/>
      <c r="C34" s="89"/>
      <c r="D34" s="87" t="str">
        <f>IF($B34="","",VLOOKUP($B34,'nejml.žákyně seznam'!$A$2:$B$269,2,"nepravda"))</f>
        <v/>
      </c>
      <c r="E34" s="87" t="str">
        <f>IF($B34="","",VLOOKUP($B34,'nejml.žákyně seznam'!$A$2:$D$269,4,"nepravda"))</f>
        <v/>
      </c>
      <c r="F34" s="87" t="str">
        <f>IF($C34="","",VLOOKUP($C34,'nejml.žákyně seznam'!$A$2:$B$269,2,"nepravda"))</f>
        <v/>
      </c>
      <c r="G34" s="87" t="str">
        <f>IF($C34="","",VLOOKUP($C34,'nejml.žákyně seznam'!$A$2:$D$269,4,"nepravda"))</f>
        <v/>
      </c>
      <c r="H34" s="87" t="str">
        <f>IF(C34="","",VLOOKUP($B34,'nejml.žákyně seznam'!$A$2:$E$269,5,"nepravda")+VLOOKUP($C34,'nejml.žákyně seznam'!$A$2:$E$269,5))</f>
        <v/>
      </c>
    </row>
    <row r="35" spans="1:8">
      <c r="A35" s="87">
        <v>35</v>
      </c>
      <c r="B35" s="89"/>
      <c r="C35" s="89"/>
      <c r="D35" s="87" t="str">
        <f>IF($B35="","",VLOOKUP($B35,'nejml.žákyně seznam'!$A$2:$B$269,2,"nepravda"))</f>
        <v/>
      </c>
      <c r="E35" s="87" t="str">
        <f>IF($B35="","",VLOOKUP($B35,'nejml.žákyně seznam'!$A$2:$D$269,4,"nepravda"))</f>
        <v/>
      </c>
      <c r="F35" s="87" t="str">
        <f>IF($C35="","",VLOOKUP($C35,'nejml.žákyně seznam'!$A$2:$B$269,2,"nepravda"))</f>
        <v/>
      </c>
      <c r="G35" s="87" t="str">
        <f>IF($C35="","",VLOOKUP($C35,'nejml.žákyně seznam'!$A$2:$D$269,4,"nepravda"))</f>
        <v/>
      </c>
      <c r="H35" s="87" t="str">
        <f>IF(C35="","",VLOOKUP($B35,'nejml.žákyně seznam'!$A$2:$E$269,5,"nepravda")+VLOOKUP($C35,'nejml.žákyně seznam'!$A$2:$E$269,5))</f>
        <v/>
      </c>
    </row>
    <row r="36" spans="1:8">
      <c r="A36" s="87">
        <v>36</v>
      </c>
      <c r="B36" s="89"/>
      <c r="C36" s="89"/>
      <c r="D36" s="87" t="str">
        <f>IF($B36="","",VLOOKUP($B36,'nejml.žákyně seznam'!$A$2:$B$269,2,"nepravda"))</f>
        <v/>
      </c>
      <c r="E36" s="87" t="str">
        <f>IF($B36="","",VLOOKUP($B36,'nejml.žákyně seznam'!$A$2:$D$269,4,"nepravda"))</f>
        <v/>
      </c>
      <c r="F36" s="87" t="str">
        <f>IF($C36="","",VLOOKUP($C36,'nejml.žákyně seznam'!$A$2:$B$269,2,"nepravda"))</f>
        <v/>
      </c>
      <c r="G36" s="87" t="str">
        <f>IF($C36="","",VLOOKUP($C36,'nejml.žákyně seznam'!$A$2:$D$269,4,"nepravda"))</f>
        <v/>
      </c>
      <c r="H36" s="87" t="str">
        <f>IF(C36="","",VLOOKUP($B36,'nejml.žákyně seznam'!$A$2:$E$269,5,"nepravda")+VLOOKUP($C36,'nejml.žákyně seznam'!$A$2:$E$269,5))</f>
        <v/>
      </c>
    </row>
    <row r="37" spans="1:8">
      <c r="A37" s="87">
        <v>37</v>
      </c>
      <c r="B37" s="89"/>
      <c r="C37" s="89"/>
      <c r="D37" s="87" t="str">
        <f>IF($B37="","",VLOOKUP($B37,'nejml.žákyně seznam'!$A$2:$B$269,2,"nepravda"))</f>
        <v/>
      </c>
      <c r="E37" s="87" t="str">
        <f>IF($B37="","",VLOOKUP($B37,'nejml.žákyně seznam'!$A$2:$D$269,4,"nepravda"))</f>
        <v/>
      </c>
      <c r="F37" s="87" t="str">
        <f>IF($C37="","",VLOOKUP($C37,'nejml.žákyně seznam'!$A$2:$B$269,2,"nepravda"))</f>
        <v/>
      </c>
      <c r="G37" s="87" t="str">
        <f>IF($C37="","",VLOOKUP($C37,'nejml.žákyně seznam'!$A$2:$D$269,4,"nepravda"))</f>
        <v/>
      </c>
      <c r="H37" s="87" t="str">
        <f>IF(C37="","",VLOOKUP($B37,'nejml.žákyně seznam'!$A$2:$E$269,5,"nepravda")+VLOOKUP($C37,'nejml.žákyně seznam'!$A$2:$E$269,5))</f>
        <v/>
      </c>
    </row>
    <row r="38" spans="1:8">
      <c r="A38" s="87">
        <v>38</v>
      </c>
      <c r="B38" s="89"/>
      <c r="C38" s="89"/>
      <c r="D38" s="87" t="str">
        <f>IF($B38="","",VLOOKUP($B38,'nejml.žákyně seznam'!$A$2:$B$269,2,"nepravda"))</f>
        <v/>
      </c>
      <c r="E38" s="87" t="str">
        <f>IF($B38="","",VLOOKUP($B38,'nejml.žákyně seznam'!$A$2:$D$269,4,"nepravda"))</f>
        <v/>
      </c>
      <c r="F38" s="87" t="str">
        <f>IF($C38="","",VLOOKUP($C38,'nejml.žákyně seznam'!$A$2:$B$269,2,"nepravda"))</f>
        <v/>
      </c>
      <c r="G38" s="87" t="str">
        <f>IF($C38="","",VLOOKUP($C38,'nejml.žákyně seznam'!$A$2:$D$269,4,"nepravda"))</f>
        <v/>
      </c>
      <c r="H38" s="87" t="str">
        <f>IF(C38="","",VLOOKUP($B38,'nejml.žákyně seznam'!$A$2:$E$269,5,"nepravda")+VLOOKUP($C38,'nejml.žákyně seznam'!$A$2:$E$269,5))</f>
        <v/>
      </c>
    </row>
    <row r="39" spans="1:8">
      <c r="A39" s="87">
        <v>39</v>
      </c>
      <c r="B39" s="89"/>
      <c r="C39" s="89"/>
      <c r="D39" s="87" t="str">
        <f>IF($B39="","",VLOOKUP($B39,'nejml.žákyně seznam'!$A$2:$B$269,2,"nepravda"))</f>
        <v/>
      </c>
      <c r="E39" s="87" t="str">
        <f>IF($B39="","",VLOOKUP($B39,'nejml.žákyně seznam'!$A$2:$D$269,4,"nepravda"))</f>
        <v/>
      </c>
      <c r="F39" s="87" t="str">
        <f>IF($C39="","",VLOOKUP($C39,'nejml.žákyně seznam'!$A$2:$B$269,2,"nepravda"))</f>
        <v/>
      </c>
      <c r="G39" s="87" t="str">
        <f>IF($C39="","",VLOOKUP($C39,'nejml.žákyně seznam'!$A$2:$D$269,4,"nepravda"))</f>
        <v/>
      </c>
      <c r="H39" s="87" t="str">
        <f>IF(C39="","",VLOOKUP($B39,'nejml.žákyně seznam'!$A$2:$E$269,5,"nepravda")+VLOOKUP($C39,'nejml.žákyně seznam'!$A$2:$E$269,5))</f>
        <v/>
      </c>
    </row>
    <row r="40" spans="1:8">
      <c r="A40" s="87">
        <v>40</v>
      </c>
      <c r="B40" s="89"/>
      <c r="C40" s="89"/>
      <c r="D40" s="87" t="str">
        <f>IF($B40="","",VLOOKUP($B40,'nejml.žákyně seznam'!$A$2:$B$269,2,"nepravda"))</f>
        <v/>
      </c>
      <c r="E40" s="87" t="str">
        <f>IF($B40="","",VLOOKUP($B40,'nejml.žákyně seznam'!$A$2:$D$269,4,"nepravda"))</f>
        <v/>
      </c>
      <c r="F40" s="87" t="str">
        <f>IF($C40="","",VLOOKUP($C40,'nejml.žákyně seznam'!$A$2:$B$269,2,"nepravda"))</f>
        <v/>
      </c>
      <c r="G40" s="87" t="str">
        <f>IF($C40="","",VLOOKUP($C40,'nejml.žákyně seznam'!$A$2:$D$269,4,"nepravda"))</f>
        <v/>
      </c>
      <c r="H40" s="87" t="str">
        <f>IF(C40="","",VLOOKUP($B40,'nejml.žákyně seznam'!$A$2:$E$269,5,"nepravda")+VLOOKUP($C40,'nejml.žákyně seznam'!$A$2:$E$269,5))</f>
        <v/>
      </c>
    </row>
    <row r="41" spans="1:8">
      <c r="A41" s="87">
        <v>41</v>
      </c>
      <c r="B41" s="89"/>
      <c r="C41" s="89"/>
      <c r="D41" s="87" t="str">
        <f>IF($B41="","",VLOOKUP($B41,'nejml.žákyně seznam'!$A$2:$B$269,2,"nepravda"))</f>
        <v/>
      </c>
      <c r="E41" s="87" t="str">
        <f>IF($B41="","",VLOOKUP($B41,'nejml.žákyně seznam'!$A$2:$D$269,4,"nepravda"))</f>
        <v/>
      </c>
      <c r="F41" s="87" t="str">
        <f>IF($C41="","",VLOOKUP($C41,'nejml.žákyně seznam'!$A$2:$B$269,2,"nepravda"))</f>
        <v/>
      </c>
      <c r="G41" s="87" t="str">
        <f>IF($C41="","",VLOOKUP($C41,'nejml.žákyně seznam'!$A$2:$D$269,4,"nepravda"))</f>
        <v/>
      </c>
      <c r="H41" s="87" t="str">
        <f>IF(C41="","",VLOOKUP($B41,'nejml.žákyně seznam'!$A$2:$E$269,5,"nepravda")+VLOOKUP($C41,'nejml.žákyně seznam'!$A$2:$E$269,5))</f>
        <v/>
      </c>
    </row>
    <row r="42" spans="1:8">
      <c r="A42" s="87">
        <v>42</v>
      </c>
      <c r="B42" s="89"/>
      <c r="C42" s="89"/>
      <c r="D42" s="87" t="str">
        <f>IF($B42="","",VLOOKUP($B42,'nejml.žákyně seznam'!$A$2:$B$269,2,"nepravda"))</f>
        <v/>
      </c>
      <c r="E42" s="87" t="str">
        <f>IF($B42="","",VLOOKUP($B42,'nejml.žákyně seznam'!$A$2:$D$269,4,"nepravda"))</f>
        <v/>
      </c>
      <c r="F42" s="87" t="str">
        <f>IF($C42="","",VLOOKUP($C42,'nejml.žákyně seznam'!$A$2:$B$269,2,"nepravda"))</f>
        <v/>
      </c>
      <c r="G42" s="87" t="str">
        <f>IF($C42="","",VLOOKUP($C42,'nejml.žákyně seznam'!$A$2:$D$269,4,"nepravda"))</f>
        <v/>
      </c>
      <c r="H42" s="87" t="str">
        <f>IF(C42="","",VLOOKUP($B42,'nejml.žákyně seznam'!$A$2:$E$269,5,"nepravda")+VLOOKUP($C42,'nejml.žákyně seznam'!$A$2:$E$269,5))</f>
        <v/>
      </c>
    </row>
    <row r="43" spans="1:8">
      <c r="A43" s="87">
        <v>43</v>
      </c>
      <c r="B43" s="89"/>
      <c r="C43" s="89"/>
      <c r="D43" s="87" t="str">
        <f>IF($B43="","",VLOOKUP($B43,'nejml.žákyně seznam'!$A$2:$B$269,2,"nepravda"))</f>
        <v/>
      </c>
      <c r="E43" s="87" t="str">
        <f>IF($B43="","",VLOOKUP($B43,'nejml.žákyně seznam'!$A$2:$D$269,4,"nepravda"))</f>
        <v/>
      </c>
      <c r="F43" s="87" t="str">
        <f>IF($C43="","",VLOOKUP($C43,'nejml.žákyně seznam'!$A$2:$B$269,2,"nepravda"))</f>
        <v/>
      </c>
      <c r="G43" s="87" t="str">
        <f>IF($C43="","",VLOOKUP($C43,'nejml.žákyně seznam'!$A$2:$D$269,4,"nepravda"))</f>
        <v/>
      </c>
      <c r="H43" s="87" t="str">
        <f>IF(C43="","",VLOOKUP($B43,'nejml.žákyně seznam'!$A$2:$E$269,5,"nepravda")+VLOOKUP($C43,'nejml.žákyně seznam'!$A$2:$E$269,5))</f>
        <v/>
      </c>
    </row>
    <row r="44" spans="1:8">
      <c r="A44" s="87">
        <v>44</v>
      </c>
      <c r="B44" s="89"/>
      <c r="C44" s="89"/>
      <c r="D44" s="87" t="str">
        <f>IF($B44="","",VLOOKUP($B44,'nejml.žákyně seznam'!$A$2:$B$269,2,"nepravda"))</f>
        <v/>
      </c>
      <c r="E44" s="87" t="str">
        <f>IF($B44="","",VLOOKUP($B44,'nejml.žákyně seznam'!$A$2:$D$269,4,"nepravda"))</f>
        <v/>
      </c>
      <c r="F44" s="87" t="str">
        <f>IF($C44="","",VLOOKUP($C44,'nejml.žákyně seznam'!$A$2:$B$269,2,"nepravda"))</f>
        <v/>
      </c>
      <c r="G44" s="87" t="str">
        <f>IF($C44="","",VLOOKUP($C44,'nejml.žákyně seznam'!$A$2:$D$269,4,"nepravda"))</f>
        <v/>
      </c>
      <c r="H44" s="87" t="str">
        <f>IF(C44="","",VLOOKUP($B44,'nejml.žákyně seznam'!$A$2:$E$269,5,"nepravda")+VLOOKUP($C44,'nejml.žákyně seznam'!$A$2:$E$269,5))</f>
        <v/>
      </c>
    </row>
    <row r="45" spans="1:8">
      <c r="A45" s="87">
        <v>45</v>
      </c>
      <c r="B45" s="89"/>
      <c r="C45" s="89"/>
      <c r="D45" s="87" t="str">
        <f>IF($B45="","",VLOOKUP($B45,'nejml.žákyně seznam'!$A$2:$B$269,2,"nepravda"))</f>
        <v/>
      </c>
      <c r="E45" s="87" t="str">
        <f>IF($B45="","",VLOOKUP($B45,'nejml.žákyně seznam'!$A$2:$D$269,4,"nepravda"))</f>
        <v/>
      </c>
      <c r="F45" s="87" t="str">
        <f>IF($C45="","",VLOOKUP($C45,'nejml.žákyně seznam'!$A$2:$B$269,2,"nepravda"))</f>
        <v/>
      </c>
      <c r="G45" s="87" t="str">
        <f>IF($C45="","",VLOOKUP($C45,'nejml.žákyně seznam'!$A$2:$D$269,4,"nepravda"))</f>
        <v/>
      </c>
      <c r="H45" s="87" t="str">
        <f>IF(C45="","",VLOOKUP($B45,'nejml.žákyně seznam'!$A$2:$E$269,5,"nepravda")+VLOOKUP($C45,'nejml.žákyně seznam'!$A$2:$E$269,5))</f>
        <v/>
      </c>
    </row>
    <row r="46" spans="1:8">
      <c r="A46" s="87">
        <v>46</v>
      </c>
      <c r="B46" s="89"/>
      <c r="C46" s="89"/>
      <c r="D46" s="87" t="str">
        <f>IF($B46="","",VLOOKUP($B46,'nejml.žákyně seznam'!$A$2:$B$269,2,"nepravda"))</f>
        <v/>
      </c>
      <c r="E46" s="87" t="str">
        <f>IF($B46="","",VLOOKUP($B46,'nejml.žákyně seznam'!$A$2:$D$269,4,"nepravda"))</f>
        <v/>
      </c>
      <c r="F46" s="87" t="str">
        <f>IF($C46="","",VLOOKUP($C46,'nejml.žákyně seznam'!$A$2:$B$269,2,"nepravda"))</f>
        <v/>
      </c>
      <c r="G46" s="87" t="str">
        <f>IF($C46="","",VLOOKUP($C46,'nejml.žákyně seznam'!$A$2:$D$269,4,"nepravda"))</f>
        <v/>
      </c>
      <c r="H46" s="87" t="str">
        <f>IF(C46="","",VLOOKUP($B46,'nejml.žákyně seznam'!$A$2:$E$269,5,"nepravda")+VLOOKUP($C46,'nejml.žákyně seznam'!$A$2:$E$269,5))</f>
        <v/>
      </c>
    </row>
    <row r="47" spans="1:8">
      <c r="A47" s="87">
        <v>47</v>
      </c>
      <c r="B47" s="89"/>
      <c r="C47" s="89"/>
      <c r="D47" s="87" t="str">
        <f>IF($B47="","",VLOOKUP($B47,'nejml.žákyně seznam'!$A$2:$B$269,2,"nepravda"))</f>
        <v/>
      </c>
      <c r="E47" s="87" t="str">
        <f>IF($B47="","",VLOOKUP($B47,'nejml.žákyně seznam'!$A$2:$D$269,4,"nepravda"))</f>
        <v/>
      </c>
      <c r="F47" s="87" t="str">
        <f>IF($C47="","",VLOOKUP($C47,'nejml.žákyně seznam'!$A$2:$B$269,2,"nepravda"))</f>
        <v/>
      </c>
      <c r="G47" s="87" t="str">
        <f>IF($C47="","",VLOOKUP($C47,'nejml.žákyně seznam'!$A$2:$D$269,4,"nepravda"))</f>
        <v/>
      </c>
      <c r="H47" s="87" t="str">
        <f>IF(C47="","",VLOOKUP($B47,'nejml.žákyně seznam'!$A$2:$E$269,5,"nepravda")+VLOOKUP($C47,'nejml.žákyně seznam'!$A$2:$E$269,5))</f>
        <v/>
      </c>
    </row>
    <row r="48" spans="1:8">
      <c r="A48" s="87">
        <v>48</v>
      </c>
      <c r="B48" s="89"/>
      <c r="C48" s="89"/>
      <c r="D48" s="87" t="str">
        <f>IF($B48="","",VLOOKUP($B48,'nejml.žákyně seznam'!$A$2:$B$269,2,"nepravda"))</f>
        <v/>
      </c>
      <c r="E48" s="87" t="str">
        <f>IF($B48="","",VLOOKUP($B48,'nejml.žákyně seznam'!$A$2:$D$269,4,"nepravda"))</f>
        <v/>
      </c>
      <c r="F48" s="87" t="str">
        <f>IF($C48="","",VLOOKUP($C48,'nejml.žákyně seznam'!$A$2:$B$269,2,"nepravda"))</f>
        <v/>
      </c>
      <c r="G48" s="87" t="str">
        <f>IF($C48="","",VLOOKUP($C48,'nejml.žákyně seznam'!$A$2:$D$269,4,"nepravda"))</f>
        <v/>
      </c>
      <c r="H48" s="87" t="str">
        <f>IF(C48="","",VLOOKUP($B48,'nejml.žákyně seznam'!$A$2:$E$269,5,"nepravda")+VLOOKUP($C48,'nejml.žákyně seznam'!$A$2:$E$269,5))</f>
        <v/>
      </c>
    </row>
    <row r="49" spans="1:8">
      <c r="A49" s="87">
        <v>49</v>
      </c>
      <c r="B49" s="89"/>
      <c r="C49" s="89"/>
      <c r="D49" s="87" t="str">
        <f>IF($B49="","",VLOOKUP($B49,'nejml.žákyně seznam'!$A$2:$B$269,2,"nepravda"))</f>
        <v/>
      </c>
      <c r="E49" s="87" t="str">
        <f>IF($B49="","",VLOOKUP($B49,'nejml.žákyně seznam'!$A$2:$D$269,4,"nepravda"))</f>
        <v/>
      </c>
      <c r="F49" s="87" t="str">
        <f>IF($C49="","",VLOOKUP($C49,'nejml.žákyně seznam'!$A$2:$B$269,2,"nepravda"))</f>
        <v/>
      </c>
      <c r="G49" s="87" t="str">
        <f>IF($C49="","",VLOOKUP($C49,'nejml.žákyně seznam'!$A$2:$D$269,4,"nepravda"))</f>
        <v/>
      </c>
      <c r="H49" s="87" t="str">
        <f>IF(C49="","",VLOOKUP($B49,'nejml.žákyně seznam'!$A$2:$E$269,5,"nepravda")+VLOOKUP($C49,'nejml.žákyně seznam'!$A$2:$E$269,5))</f>
        <v/>
      </c>
    </row>
    <row r="50" spans="1:8">
      <c r="A50" s="87">
        <v>50</v>
      </c>
      <c r="B50" s="89"/>
      <c r="C50" s="89"/>
      <c r="D50" s="87" t="str">
        <f>IF($B50="","",VLOOKUP($B50,'nejml.žákyně seznam'!$A$2:$B$269,2,"nepravda"))</f>
        <v/>
      </c>
      <c r="E50" s="87" t="str">
        <f>IF($B50="","",VLOOKUP($B50,'nejml.žákyně seznam'!$A$2:$D$269,4,"nepravda"))</f>
        <v/>
      </c>
      <c r="F50" s="87" t="str">
        <f>IF($C50="","",VLOOKUP($C50,'nejml.žákyně seznam'!$A$2:$B$269,2,"nepravda"))</f>
        <v/>
      </c>
      <c r="G50" s="87" t="str">
        <f>IF($C50="","",VLOOKUP($C50,'nejml.žákyně seznam'!$A$2:$D$269,4,"nepravda"))</f>
        <v/>
      </c>
      <c r="H50" s="87" t="str">
        <f>IF(C50="","",VLOOKUP($B50,'nejml.žákyně seznam'!$A$2:$E$269,5,"nepravda")+VLOOKUP($C50,'nejml.žákyně seznam'!$A$2:$E$269,5))</f>
        <v/>
      </c>
    </row>
    <row r="51" spans="1:8">
      <c r="A51" s="87">
        <v>51</v>
      </c>
      <c r="B51" s="89"/>
      <c r="C51" s="89"/>
      <c r="D51" s="87" t="str">
        <f>IF($B51="","",VLOOKUP($B51,'nejml.žákyně seznam'!$A$2:$B$269,2,"nepravda"))</f>
        <v/>
      </c>
      <c r="E51" s="87" t="str">
        <f>IF($B51="","",VLOOKUP($B51,'nejml.žákyně seznam'!$A$2:$D$269,4,"nepravda"))</f>
        <v/>
      </c>
      <c r="F51" s="87" t="str">
        <f>IF($C51="","",VLOOKUP($C51,'nejml.žákyně seznam'!$A$2:$B$269,2,"nepravda"))</f>
        <v/>
      </c>
      <c r="G51" s="87" t="str">
        <f>IF($C51="","",VLOOKUP($C51,'nejml.žákyně seznam'!$A$2:$D$269,4,"nepravda"))</f>
        <v/>
      </c>
      <c r="H51" s="87" t="str">
        <f>IF(C51="","",VLOOKUP($B51,'nejml.žákyně seznam'!$A$2:$E$269,5,"nepravda")+VLOOKUP($C51,'nejml.žákyně seznam'!$A$2:$E$269,5))</f>
        <v/>
      </c>
    </row>
    <row r="52" spans="1:8">
      <c r="A52" s="87">
        <v>52</v>
      </c>
      <c r="B52" s="89"/>
      <c r="C52" s="89"/>
      <c r="D52" s="87" t="str">
        <f>IF($B52="","",VLOOKUP($B52,'nejml.žákyně seznam'!$A$2:$B$269,2,"nepravda"))</f>
        <v/>
      </c>
      <c r="E52" s="87" t="str">
        <f>IF($B52="","",VLOOKUP($B52,'nejml.žákyně seznam'!$A$2:$D$269,4,"nepravda"))</f>
        <v/>
      </c>
      <c r="F52" s="87" t="str">
        <f>IF($C52="","",VLOOKUP($C52,'nejml.žákyně seznam'!$A$2:$B$269,2,"nepravda"))</f>
        <v/>
      </c>
      <c r="G52" s="87" t="str">
        <f>IF($C52="","",VLOOKUP($C52,'nejml.žákyně seznam'!$A$2:$D$269,4,"nepravda"))</f>
        <v/>
      </c>
      <c r="H52" s="87" t="str">
        <f>IF(C52="","",VLOOKUP($B52,'nejml.žákyně seznam'!$A$2:$E$269,5,"nepravda")+VLOOKUP($C52,'nejml.žákyně seznam'!$A$2:$E$269,5))</f>
        <v/>
      </c>
    </row>
    <row r="53" spans="1:8">
      <c r="A53" s="87">
        <v>53</v>
      </c>
      <c r="B53" s="89"/>
      <c r="C53" s="89"/>
      <c r="D53" s="87" t="str">
        <f>IF($B53="","",VLOOKUP($B53,'nejml.žákyně seznam'!$A$2:$B$269,2,"nepravda"))</f>
        <v/>
      </c>
      <c r="E53" s="87" t="str">
        <f>IF($B53="","",VLOOKUP($B53,'nejml.žákyně seznam'!$A$2:$D$269,4,"nepravda"))</f>
        <v/>
      </c>
      <c r="F53" s="87" t="str">
        <f>IF($C53="","",VLOOKUP($C53,'nejml.žákyně seznam'!$A$2:$B$269,2,"nepravda"))</f>
        <v/>
      </c>
      <c r="G53" s="87" t="str">
        <f>IF($C53="","",VLOOKUP($C53,'nejml.žákyně seznam'!$A$2:$D$269,4,"nepravda"))</f>
        <v/>
      </c>
      <c r="H53" s="87" t="str">
        <f>IF(C53="","",VLOOKUP($B53,'nejml.žákyně seznam'!$A$2:$E$269,5,"nepravda")+VLOOKUP($C53,'nejml.žákyně seznam'!$A$2:$E$269,5))</f>
        <v/>
      </c>
    </row>
    <row r="54" spans="1:8">
      <c r="A54" s="87">
        <v>54</v>
      </c>
      <c r="B54" s="89"/>
      <c r="C54" s="89"/>
      <c r="D54" s="87" t="str">
        <f>IF($B54="","",VLOOKUP($B54,'nejml.žákyně seznam'!$A$2:$B$269,2,"nepravda"))</f>
        <v/>
      </c>
      <c r="E54" s="87" t="str">
        <f>IF($B54="","",VLOOKUP($B54,'nejml.žákyně seznam'!$A$2:$D$269,4,"nepravda"))</f>
        <v/>
      </c>
      <c r="F54" s="87" t="str">
        <f>IF($C54="","",VLOOKUP($C54,'nejml.žákyně seznam'!$A$2:$B$269,2,"nepravda"))</f>
        <v/>
      </c>
      <c r="G54" s="87" t="str">
        <f>IF($C54="","",VLOOKUP($C54,'nejml.žákyně seznam'!$A$2:$D$269,4,"nepravda"))</f>
        <v/>
      </c>
      <c r="H54" s="87" t="str">
        <f>IF(C54="","",VLOOKUP($B54,'nejml.žákyně seznam'!$A$2:$E$269,5,"nepravda")+VLOOKUP($C54,'nejml.žákyně seznam'!$A$2:$E$269,5))</f>
        <v/>
      </c>
    </row>
    <row r="55" spans="1:8">
      <c r="A55" s="87">
        <v>55</v>
      </c>
      <c r="B55" s="89"/>
      <c r="C55" s="89"/>
      <c r="D55" s="87" t="str">
        <f>IF($B55="","",VLOOKUP($B55,'nejml.žákyně seznam'!$A$2:$B$269,2,"nepravda"))</f>
        <v/>
      </c>
      <c r="E55" s="87" t="str">
        <f>IF($B55="","",VLOOKUP($B55,'nejml.žákyně seznam'!$A$2:$D$269,4,"nepravda"))</f>
        <v/>
      </c>
      <c r="F55" s="87" t="str">
        <f>IF($C55="","",VLOOKUP($C55,'nejml.žákyně seznam'!$A$2:$B$269,2,"nepravda"))</f>
        <v/>
      </c>
      <c r="G55" s="87" t="str">
        <f>IF($C55="","",VLOOKUP($C55,'nejml.žákyně seznam'!$A$2:$D$269,4,"nepravda"))</f>
        <v/>
      </c>
      <c r="H55" s="87" t="str">
        <f>IF(C55="","",VLOOKUP($B55,'nejml.žákyně seznam'!$A$2:$E$269,5,"nepravda")+VLOOKUP($C55,'nejml.žákyně seznam'!$A$2:$E$269,5))</f>
        <v/>
      </c>
    </row>
    <row r="56" spans="1:8">
      <c r="A56" s="87">
        <v>56</v>
      </c>
      <c r="B56" s="89"/>
      <c r="C56" s="89"/>
      <c r="D56" s="87" t="str">
        <f>IF($B56="","",VLOOKUP($B56,'nejml.žákyně seznam'!$A$2:$B$269,2,"nepravda"))</f>
        <v/>
      </c>
      <c r="E56" s="87" t="str">
        <f>IF($B56="","",VLOOKUP($B56,'nejml.žákyně seznam'!$A$2:$D$269,4,"nepravda"))</f>
        <v/>
      </c>
      <c r="F56" s="87" t="str">
        <f>IF($C56="","",VLOOKUP($C56,'nejml.žákyně seznam'!$A$2:$B$269,2,"nepravda"))</f>
        <v/>
      </c>
      <c r="G56" s="87" t="str">
        <f>IF($C56="","",VLOOKUP($C56,'nejml.žákyně seznam'!$A$2:$D$269,4,"nepravda"))</f>
        <v/>
      </c>
      <c r="H56" s="87" t="str">
        <f>IF(C56="","",VLOOKUP($B56,'nejml.žákyně seznam'!$A$2:$E$269,5,"nepravda")+VLOOKUP($C56,'nejml.žákyně seznam'!$A$2:$E$269,5))</f>
        <v/>
      </c>
    </row>
    <row r="57" spans="1:8">
      <c r="A57" s="87">
        <v>57</v>
      </c>
      <c r="B57" s="89"/>
      <c r="C57" s="89"/>
      <c r="D57" s="87" t="str">
        <f>IF($B57="","",VLOOKUP($B57,'nejml.žákyně seznam'!$A$2:$B$269,2,"nepravda"))</f>
        <v/>
      </c>
      <c r="E57" s="87" t="str">
        <f>IF($B57="","",VLOOKUP($B57,'nejml.žákyně seznam'!$A$2:$D$269,4,"nepravda"))</f>
        <v/>
      </c>
      <c r="F57" s="87" t="str">
        <f>IF($C57="","",VLOOKUP($C57,'nejml.žákyně seznam'!$A$2:$B$269,2,"nepravda"))</f>
        <v/>
      </c>
      <c r="G57" s="87" t="str">
        <f>IF($C57="","",VLOOKUP($C57,'nejml.žákyně seznam'!$A$2:$D$269,4,"nepravda"))</f>
        <v/>
      </c>
      <c r="H57" s="87" t="str">
        <f>IF(C57="","",VLOOKUP($B57,'nejml.žákyně seznam'!$A$2:$E$269,5,"nepravda")+VLOOKUP($C57,'nejml.žákyně seznam'!$A$2:$E$269,5))</f>
        <v/>
      </c>
    </row>
    <row r="58" spans="1:8">
      <c r="A58" s="87">
        <v>58</v>
      </c>
      <c r="B58" s="89"/>
      <c r="C58" s="89"/>
      <c r="D58" s="87" t="str">
        <f>IF($B58="","",VLOOKUP($B58,'nejml.žákyně seznam'!$A$2:$B$269,2,"nepravda"))</f>
        <v/>
      </c>
      <c r="E58" s="87" t="str">
        <f>IF($B58="","",VLOOKUP($B58,'nejml.žákyně seznam'!$A$2:$D$269,4,"nepravda"))</f>
        <v/>
      </c>
      <c r="F58" s="87" t="str">
        <f>IF($C58="","",VLOOKUP($C58,'nejml.žákyně seznam'!$A$2:$B$269,2,"nepravda"))</f>
        <v/>
      </c>
      <c r="G58" s="87" t="str">
        <f>IF($C58="","",VLOOKUP($C58,'nejml.žákyně seznam'!$A$2:$D$269,4,"nepravda"))</f>
        <v/>
      </c>
      <c r="H58" s="87" t="str">
        <f>IF(C58="","",VLOOKUP($B58,'nejml.žákyně seznam'!$A$2:$E$269,5,"nepravda")+VLOOKUP($C58,'nejml.žákyně seznam'!$A$2:$E$269,5))</f>
        <v/>
      </c>
    </row>
    <row r="59" spans="1:8">
      <c r="A59" s="87">
        <v>59</v>
      </c>
      <c r="B59" s="89"/>
      <c r="C59" s="89"/>
      <c r="D59" s="87" t="str">
        <f>IF($B59="","",VLOOKUP($B59,'nejml.žákyně seznam'!$A$2:$B$269,2,"nepravda"))</f>
        <v/>
      </c>
      <c r="E59" s="87" t="str">
        <f>IF($B59="","",VLOOKUP($B59,'nejml.žákyně seznam'!$A$2:$D$269,4,"nepravda"))</f>
        <v/>
      </c>
      <c r="F59" s="87" t="str">
        <f>IF($C59="","",VLOOKUP($C59,'nejml.žákyně seznam'!$A$2:$B$269,2,"nepravda"))</f>
        <v/>
      </c>
      <c r="G59" s="87" t="str">
        <f>IF($C59="","",VLOOKUP($C59,'nejml.žákyně seznam'!$A$2:$D$269,4,"nepravda"))</f>
        <v/>
      </c>
      <c r="H59" s="87" t="str">
        <f>IF(C59="","",VLOOKUP($B59,'nejml.žákyně seznam'!$A$2:$E$269,5,"nepravda")+VLOOKUP($C59,'nejml.žákyně seznam'!$A$2:$E$269,5))</f>
        <v/>
      </c>
    </row>
    <row r="60" spans="1:8">
      <c r="A60" s="87">
        <v>60</v>
      </c>
      <c r="B60" s="89"/>
      <c r="C60" s="89"/>
      <c r="D60" s="87" t="str">
        <f>IF($B60="","",VLOOKUP($B60,'nejml.žákyně seznam'!$A$2:$B$269,2,"nepravda"))</f>
        <v/>
      </c>
      <c r="E60" s="87" t="str">
        <f>IF($B60="","",VLOOKUP($B60,'nejml.žákyně seznam'!$A$2:$D$269,4,"nepravda"))</f>
        <v/>
      </c>
      <c r="F60" s="87" t="str">
        <f>IF($C60="","",VLOOKUP($C60,'nejml.žákyně seznam'!$A$2:$B$269,2,"nepravda"))</f>
        <v/>
      </c>
      <c r="G60" s="87" t="str">
        <f>IF($C60="","",VLOOKUP($C60,'nejml.žákyně seznam'!$A$2:$D$269,4,"nepravda"))</f>
        <v/>
      </c>
      <c r="H60" s="87" t="str">
        <f>IF(C60="","",VLOOKUP($B60,'nejml.žákyně seznam'!$A$2:$E$269,5,"nepravda")+VLOOKUP($C60,'nejml.žákyně seznam'!$A$2:$E$269,5))</f>
        <v/>
      </c>
    </row>
    <row r="61" spans="1:8">
      <c r="A61" s="87">
        <v>61</v>
      </c>
      <c r="B61" s="89"/>
      <c r="C61" s="89"/>
      <c r="D61" s="87" t="str">
        <f>IF($B61="","",VLOOKUP($B61,'nejml.žákyně seznam'!$A$2:$B$269,2,"nepravda"))</f>
        <v/>
      </c>
      <c r="E61" s="87" t="str">
        <f>IF($B61="","",VLOOKUP($B61,'nejml.žákyně seznam'!$A$2:$D$269,4,"nepravda"))</f>
        <v/>
      </c>
      <c r="F61" s="87" t="str">
        <f>IF($C61="","",VLOOKUP($C61,'nejml.žákyně seznam'!$A$2:$B$269,2,"nepravda"))</f>
        <v/>
      </c>
      <c r="G61" s="87" t="str">
        <f>IF($C61="","",VLOOKUP($C61,'nejml.žákyně seznam'!$A$2:$D$269,4,"nepravda"))</f>
        <v/>
      </c>
      <c r="H61" s="87" t="str">
        <f>IF(C61="","",VLOOKUP($B61,'nejml.žákyně seznam'!$A$2:$E$269,5,"nepravda")+VLOOKUP($C61,'nejml.žákyně seznam'!$A$2:$E$269,5))</f>
        <v/>
      </c>
    </row>
    <row r="62" spans="1:8">
      <c r="A62" s="87">
        <v>62</v>
      </c>
      <c r="B62" s="89"/>
      <c r="C62" s="89"/>
      <c r="D62" s="87" t="str">
        <f>IF($B62="","",VLOOKUP($B62,'nejml.žákyně seznam'!$A$2:$B$269,2,"nepravda"))</f>
        <v/>
      </c>
      <c r="E62" s="87" t="str">
        <f>IF($B62="","",VLOOKUP($B62,'nejml.žákyně seznam'!$A$2:$D$269,4,"nepravda"))</f>
        <v/>
      </c>
      <c r="F62" s="87" t="str">
        <f>IF($C62="","",VLOOKUP($C62,'nejml.žákyně seznam'!$A$2:$B$269,2,"nepravda"))</f>
        <v/>
      </c>
      <c r="G62" s="87" t="str">
        <f>IF($C62="","",VLOOKUP($C62,'nejml.žákyně seznam'!$A$2:$D$269,4,"nepravda"))</f>
        <v/>
      </c>
      <c r="H62" s="87" t="str">
        <f>IF(C62="","",VLOOKUP($B62,'nejml.žákyně seznam'!$A$2:$E$269,5,"nepravda")+VLOOKUP($C62,'nejml.žákyně seznam'!$A$2:$E$269,5))</f>
        <v/>
      </c>
    </row>
    <row r="63" spans="1:8">
      <c r="A63" s="87">
        <v>63</v>
      </c>
      <c r="B63" s="89"/>
      <c r="C63" s="89"/>
      <c r="D63" s="87" t="str">
        <f>IF($B63="","",VLOOKUP($B63,'nejml.žákyně seznam'!$A$2:$B$269,2,"nepravda"))</f>
        <v/>
      </c>
      <c r="E63" s="87" t="str">
        <f>IF($B63="","",VLOOKUP($B63,'nejml.žákyně seznam'!$A$2:$D$269,4,"nepravda"))</f>
        <v/>
      </c>
      <c r="F63" s="87" t="str">
        <f>IF($C63="","",VLOOKUP($C63,'nejml.žákyně seznam'!$A$2:$B$269,2,"nepravda"))</f>
        <v/>
      </c>
      <c r="G63" s="87" t="str">
        <f>IF($C63="","",VLOOKUP($C63,'nejml.žákyně seznam'!$A$2:$D$269,4,"nepravda"))</f>
        <v/>
      </c>
      <c r="H63" s="87" t="str">
        <f>IF(C63="","",VLOOKUP($B63,'nejml.žákyně seznam'!$A$2:$E$269,5,"nepravda")+VLOOKUP($C63,'nejml.žákyně seznam'!$A$2:$E$269,5))</f>
        <v/>
      </c>
    </row>
    <row r="64" spans="1:8">
      <c r="A64" s="87">
        <v>64</v>
      </c>
      <c r="B64" s="89"/>
      <c r="C64" s="89"/>
      <c r="D64" s="87" t="str">
        <f>IF($B64="","",VLOOKUP($B64,'nejml.žákyně seznam'!$A$2:$B$269,2,"nepravda"))</f>
        <v/>
      </c>
      <c r="E64" s="87" t="str">
        <f>IF($B64="","",VLOOKUP($B64,'nejml.žákyně seznam'!$A$2:$D$269,4,"nepravda"))</f>
        <v/>
      </c>
      <c r="F64" s="87" t="str">
        <f>IF($C64="","",VLOOKUP($C64,'nejml.žákyně seznam'!$A$2:$B$269,2,"nepravda"))</f>
        <v/>
      </c>
      <c r="G64" s="87" t="str">
        <f>IF($C64="","",VLOOKUP($C64,'nejml.žákyně seznam'!$A$2:$D$269,4,"nepravda"))</f>
        <v/>
      </c>
      <c r="H64" s="87" t="str">
        <f>IF(C64="","",VLOOKUP($B64,'nejml.žákyně seznam'!$A$2:$E$269,5,"nepravda")+VLOOKUP($C64,'nejml.žákyně seznam'!$A$2:$E$269,5))</f>
        <v/>
      </c>
    </row>
    <row r="65" spans="1:8">
      <c r="A65" s="87">
        <v>65</v>
      </c>
      <c r="B65" s="89"/>
      <c r="C65" s="89"/>
      <c r="D65" s="87" t="str">
        <f>IF($B65="","",VLOOKUP($B65,'nejml.žákyně seznam'!$A$2:$B$269,2,"nepravda"))</f>
        <v/>
      </c>
      <c r="E65" s="87" t="str">
        <f>IF($B65="","",VLOOKUP($B65,'nejml.žákyně seznam'!$A$2:$D$269,4,"nepravda"))</f>
        <v/>
      </c>
      <c r="F65" s="87" t="str">
        <f>IF($C65="","",VLOOKUP($C65,'nejml.žákyně seznam'!$A$2:$B$269,2,"nepravda"))</f>
        <v/>
      </c>
      <c r="G65" s="87" t="str">
        <f>IF($C65="","",VLOOKUP($C65,'nejml.žákyně seznam'!$A$2:$D$269,4,"nepravda"))</f>
        <v/>
      </c>
      <c r="H65" s="87" t="str">
        <f>IF(C65="","",VLOOKUP($B65,'nejml.žákyně seznam'!$A$2:$E$269,5,"nepravda")+VLOOKUP($C65,'nejml.žákyně seznam'!$A$2:$E$269,5))</f>
        <v/>
      </c>
    </row>
    <row r="66" spans="1:8">
      <c r="A66" s="87">
        <v>66</v>
      </c>
      <c r="B66" s="89"/>
      <c r="C66" s="89"/>
      <c r="D66" s="87" t="str">
        <f>IF($B66="","",VLOOKUP($B66,'nejml.žákyně seznam'!$A$2:$B$269,2,"nepravda"))</f>
        <v/>
      </c>
      <c r="E66" s="87" t="str">
        <f>IF($B66="","",VLOOKUP($B66,'nejml.žákyně seznam'!$A$2:$D$269,4,"nepravda"))</f>
        <v/>
      </c>
      <c r="F66" s="87" t="str">
        <f>IF($C66="","",VLOOKUP($C66,'nejml.žákyně seznam'!$A$2:$B$269,2,"nepravda"))</f>
        <v/>
      </c>
      <c r="G66" s="87" t="str">
        <f>IF($C66="","",VLOOKUP($C66,'nejml.žákyně seznam'!$A$2:$D$269,4,"nepravda"))</f>
        <v/>
      </c>
      <c r="H66" s="87" t="str">
        <f>IF(C66="","",VLOOKUP($B66,'nejml.žákyně seznam'!$A$2:$E$269,5,"nepravda")+VLOOKUP($C66,'nejml.žákyně seznam'!$A$2:$E$269,5))</f>
        <v/>
      </c>
    </row>
    <row r="67" spans="1:8">
      <c r="A67" s="87">
        <v>67</v>
      </c>
      <c r="B67" s="89"/>
      <c r="C67" s="89"/>
      <c r="D67" s="87" t="str">
        <f>IF($B67="","",VLOOKUP($B67,'nejml.žákyně seznam'!$A$2:$B$269,2,"nepravda"))</f>
        <v/>
      </c>
      <c r="E67" s="87" t="str">
        <f>IF($B67="","",VLOOKUP($B67,'nejml.žákyně seznam'!$A$2:$D$269,4,"nepravda"))</f>
        <v/>
      </c>
      <c r="F67" s="87" t="str">
        <f>IF($C67="","",VLOOKUP($C67,'nejml.žákyně seznam'!$A$2:$B$269,2,"nepravda"))</f>
        <v/>
      </c>
      <c r="G67" s="87" t="str">
        <f>IF($C67="","",VLOOKUP($C67,'nejml.žákyně seznam'!$A$2:$D$269,4,"nepravda"))</f>
        <v/>
      </c>
      <c r="H67" s="87" t="str">
        <f>IF(C67="","",VLOOKUP($B67,'nejml.žákyně seznam'!$A$2:$E$269,5,"nepravda")+VLOOKUP($C67,'nejml.žákyně seznam'!$A$2:$E$269,5))</f>
        <v/>
      </c>
    </row>
    <row r="68" spans="1:8">
      <c r="A68" s="87">
        <v>68</v>
      </c>
      <c r="B68" s="89"/>
      <c r="C68" s="89"/>
      <c r="D68" s="87" t="str">
        <f>IF($B68="","",VLOOKUP($B68,'nejml.žákyně seznam'!$A$2:$B$269,2,"nepravda"))</f>
        <v/>
      </c>
      <c r="E68" s="87" t="str">
        <f>IF($B68="","",VLOOKUP($B68,'nejml.žákyně seznam'!$A$2:$D$269,4,"nepravda"))</f>
        <v/>
      </c>
      <c r="F68" s="87" t="str">
        <f>IF($C68="","",VLOOKUP($C68,'nejml.žákyně seznam'!$A$2:$B$269,2,"nepravda"))</f>
        <v/>
      </c>
      <c r="G68" s="87" t="str">
        <f>IF($C68="","",VLOOKUP($C68,'nejml.žákyně seznam'!$A$2:$D$269,4,"nepravda"))</f>
        <v/>
      </c>
      <c r="H68" s="87" t="str">
        <f>IF(C68="","",VLOOKUP($B68,'nejml.žákyně seznam'!$A$2:$E$269,5,"nepravda")+VLOOKUP($C68,'nejml.žákyně seznam'!$A$2:$E$269,5))</f>
        <v/>
      </c>
    </row>
    <row r="69" spans="1:8">
      <c r="A69" s="87">
        <v>69</v>
      </c>
      <c r="B69" s="89"/>
      <c r="C69" s="89"/>
      <c r="D69" s="87" t="str">
        <f>IF($B69="","",VLOOKUP($B69,'nejml.žákyně seznam'!$A$2:$B$269,2,"nepravda"))</f>
        <v/>
      </c>
      <c r="E69" s="87" t="str">
        <f>IF($B69="","",VLOOKUP($B69,'nejml.žákyně seznam'!$A$2:$D$269,4,"nepravda"))</f>
        <v/>
      </c>
      <c r="F69" s="87" t="str">
        <f>IF($C69="","",VLOOKUP($C69,'nejml.žákyně seznam'!$A$2:$B$269,2,"nepravda"))</f>
        <v/>
      </c>
      <c r="G69" s="87" t="str">
        <f>IF($C69="","",VLOOKUP($C69,'nejml.žákyně seznam'!$A$2:$D$269,4,"nepravda"))</f>
        <v/>
      </c>
      <c r="H69" s="87" t="str">
        <f>IF(C69="","",VLOOKUP($B69,'nejml.žákyně seznam'!$A$2:$E$269,5,"nepravda")+VLOOKUP($C69,'nejml.žákyně seznam'!$A$2:$E$269,5))</f>
        <v/>
      </c>
    </row>
    <row r="70" spans="1:8">
      <c r="A70" s="87">
        <v>70</v>
      </c>
      <c r="B70" s="89"/>
      <c r="C70" s="89"/>
      <c r="D70" s="87" t="str">
        <f>IF($B70="","",VLOOKUP($B70,'nejml.žákyně seznam'!$A$2:$B$269,2,"nepravda"))</f>
        <v/>
      </c>
      <c r="E70" s="87" t="str">
        <f>IF($B70="","",VLOOKUP($B70,'nejml.žákyně seznam'!$A$2:$D$269,4,"nepravda"))</f>
        <v/>
      </c>
      <c r="F70" s="87" t="str">
        <f>IF($C70="","",VLOOKUP($C70,'nejml.žákyně seznam'!$A$2:$B$269,2,"nepravda"))</f>
        <v/>
      </c>
      <c r="G70" s="87" t="str">
        <f>IF($C70="","",VLOOKUP($C70,'nejml.žákyně seznam'!$A$2:$D$269,4,"nepravda"))</f>
        <v/>
      </c>
      <c r="H70" s="87" t="str">
        <f>IF(C70="","",VLOOKUP($B70,'nejml.žákyně seznam'!$A$2:$E$269,5,"nepravda")+VLOOKUP($C70,'nejml.žákyně seznam'!$A$2:$E$269,5))</f>
        <v/>
      </c>
    </row>
    <row r="71" spans="1:8">
      <c r="A71" s="87">
        <v>71</v>
      </c>
      <c r="B71" s="89"/>
      <c r="C71" s="89"/>
      <c r="D71" s="87" t="str">
        <f>IF($B71="","",VLOOKUP($B71,'nejml.žákyně seznam'!$A$2:$B$269,2,"nepravda"))</f>
        <v/>
      </c>
      <c r="E71" s="87" t="str">
        <f>IF($B71="","",VLOOKUP($B71,'nejml.žákyně seznam'!$A$2:$D$269,4,"nepravda"))</f>
        <v/>
      </c>
      <c r="F71" s="87" t="str">
        <f>IF($C71="","",VLOOKUP($C71,'nejml.žákyně seznam'!$A$2:$B$269,2,"nepravda"))</f>
        <v/>
      </c>
      <c r="G71" s="87" t="str">
        <f>IF($C71="","",VLOOKUP($C71,'nejml.žákyně seznam'!$A$2:$D$269,4,"nepravda"))</f>
        <v/>
      </c>
      <c r="H71" s="87" t="str">
        <f>IF(C71="","",VLOOKUP($B71,'nejml.žákyně seznam'!$A$2:$E$269,5,"nepravda")+VLOOKUP($C71,'nejml.žákyně seznam'!$A$2:$E$269,5))</f>
        <v/>
      </c>
    </row>
    <row r="72" spans="1:8">
      <c r="A72" s="87">
        <v>72</v>
      </c>
      <c r="B72" s="89"/>
      <c r="C72" s="89"/>
      <c r="D72" s="87" t="str">
        <f>IF($B72="","",VLOOKUP($B72,'nejml.žákyně seznam'!$A$2:$B$269,2,"nepravda"))</f>
        <v/>
      </c>
      <c r="E72" s="87" t="str">
        <f>IF($B72="","",VLOOKUP($B72,'nejml.žákyně seznam'!$A$2:$D$269,4,"nepravda"))</f>
        <v/>
      </c>
      <c r="F72" s="87" t="str">
        <f>IF($C72="","",VLOOKUP($C72,'nejml.žákyně seznam'!$A$2:$B$269,2,"nepravda"))</f>
        <v/>
      </c>
      <c r="G72" s="87" t="str">
        <f>IF($C72="","",VLOOKUP($C72,'nejml.žákyně seznam'!$A$2:$D$269,4,"nepravda"))</f>
        <v/>
      </c>
      <c r="H72" s="87" t="str">
        <f>IF(C72="","",VLOOKUP($B72,'nejml.žákyně seznam'!$A$2:$E$269,5,"nepravda")+VLOOKUP($C72,'nejml.žákyně seznam'!$A$2:$E$269,5))</f>
        <v/>
      </c>
    </row>
    <row r="73" spans="1:8">
      <c r="A73" s="87">
        <v>73</v>
      </c>
      <c r="B73" s="89"/>
      <c r="C73" s="89"/>
      <c r="D73" s="87" t="str">
        <f>IF($B73="","",VLOOKUP($B73,'nejml.žákyně seznam'!$A$2:$B$269,2,"nepravda"))</f>
        <v/>
      </c>
      <c r="E73" s="87" t="str">
        <f>IF($B73="","",VLOOKUP($B73,'nejml.žákyně seznam'!$A$2:$D$269,4,"nepravda"))</f>
        <v/>
      </c>
      <c r="F73" s="87" t="str">
        <f>IF($C73="","",VLOOKUP($C73,'nejml.žákyně seznam'!$A$2:$B$269,2,"nepravda"))</f>
        <v/>
      </c>
      <c r="G73" s="87" t="str">
        <f>IF($C73="","",VLOOKUP($C73,'nejml.žákyně seznam'!$A$2:$D$269,4,"nepravda"))</f>
        <v/>
      </c>
      <c r="H73" s="87" t="str">
        <f>IF(C73="","",VLOOKUP($B73,'nejml.žákyně seznam'!$A$2:$E$269,5,"nepravda")+VLOOKUP($C73,'nejml.žákyně seznam'!$A$2:$E$269,5))</f>
        <v/>
      </c>
    </row>
    <row r="74" spans="1:8">
      <c r="A74" s="87">
        <v>74</v>
      </c>
      <c r="B74" s="89"/>
      <c r="C74" s="89"/>
      <c r="D74" s="87" t="str">
        <f>IF($B74="","",VLOOKUP($B74,'nejml.žákyně seznam'!$A$2:$B$269,2,"nepravda"))</f>
        <v/>
      </c>
      <c r="E74" s="87" t="str">
        <f>IF($B74="","",VLOOKUP($B74,'nejml.žákyně seznam'!$A$2:$D$269,4,"nepravda"))</f>
        <v/>
      </c>
      <c r="F74" s="87" t="str">
        <f>IF($C74="","",VLOOKUP($C74,'nejml.žákyně seznam'!$A$2:$B$269,2,"nepravda"))</f>
        <v/>
      </c>
      <c r="G74" s="87" t="str">
        <f>IF($C74="","",VLOOKUP($C74,'nejml.žákyně seznam'!$A$2:$D$269,4,"nepravda"))</f>
        <v/>
      </c>
      <c r="H74" s="87" t="str">
        <f>IF(C74="","",VLOOKUP($B74,'nejml.žákyně seznam'!$A$2:$E$269,5,"nepravda")+VLOOKUP($C74,'nejml.žákyně seznam'!$A$2:$E$269,5))</f>
        <v/>
      </c>
    </row>
    <row r="75" spans="1:8">
      <c r="A75" s="87">
        <v>75</v>
      </c>
      <c r="B75" s="89"/>
      <c r="C75" s="89"/>
      <c r="D75" s="87" t="str">
        <f>IF($B75="","",VLOOKUP($B75,'nejml.žákyně seznam'!$A$2:$B$269,2,"nepravda"))</f>
        <v/>
      </c>
      <c r="E75" s="87" t="str">
        <f>IF($B75="","",VLOOKUP($B75,'nejml.žákyně seznam'!$A$2:$D$269,4,"nepravda"))</f>
        <v/>
      </c>
      <c r="F75" s="87" t="str">
        <f>IF($C75="","",VLOOKUP($C75,'nejml.žákyně seznam'!$A$2:$B$269,2,"nepravda"))</f>
        <v/>
      </c>
      <c r="G75" s="87" t="str">
        <f>IF($C75="","",VLOOKUP($C75,'nejml.žákyně seznam'!$A$2:$D$269,4,"nepravda"))</f>
        <v/>
      </c>
      <c r="H75" s="87" t="str">
        <f>IF(C75="","",VLOOKUP($B75,'nejml.žákyně seznam'!$A$2:$E$269,5,"nepravda")+VLOOKUP($C75,'nejml.žákyně seznam'!$A$2:$E$269,5))</f>
        <v/>
      </c>
    </row>
    <row r="76" spans="1:8">
      <c r="A76" s="87">
        <v>76</v>
      </c>
      <c r="B76" s="89"/>
      <c r="C76" s="89"/>
      <c r="D76" s="87" t="str">
        <f>IF($B76="","",VLOOKUP($B76,'nejml.žákyně seznam'!$A$2:$B$269,2,"nepravda"))</f>
        <v/>
      </c>
      <c r="E76" s="87" t="str">
        <f>IF($B76="","",VLOOKUP($B76,'nejml.žákyně seznam'!$A$2:$D$269,4,"nepravda"))</f>
        <v/>
      </c>
      <c r="F76" s="87" t="str">
        <f>IF($C76="","",VLOOKUP($C76,'nejml.žákyně seznam'!$A$2:$B$269,2,"nepravda"))</f>
        <v/>
      </c>
      <c r="G76" s="87" t="str">
        <f>IF($C76="","",VLOOKUP($C76,'nejml.žákyně seznam'!$A$2:$D$269,4,"nepravda"))</f>
        <v/>
      </c>
      <c r="H76" s="87" t="str">
        <f>IF(C76="","",VLOOKUP($B76,'nejml.žákyně seznam'!$A$2:$E$269,5,"nepravda")+VLOOKUP($C76,'nejml.žákyně seznam'!$A$2:$E$269,5))</f>
        <v/>
      </c>
    </row>
    <row r="77" spans="1:8">
      <c r="A77" s="87">
        <v>77</v>
      </c>
      <c r="B77" s="89"/>
      <c r="C77" s="89"/>
      <c r="D77" s="87" t="str">
        <f>IF($B77="","",VLOOKUP($B77,'nejml.žákyně seznam'!$A$2:$B$269,2,"nepravda"))</f>
        <v/>
      </c>
      <c r="E77" s="87" t="str">
        <f>IF($B77="","",VLOOKUP($B77,'nejml.žákyně seznam'!$A$2:$D$269,4,"nepravda"))</f>
        <v/>
      </c>
      <c r="F77" s="87" t="str">
        <f>IF($C77="","",VLOOKUP($C77,'nejml.žákyně seznam'!$A$2:$B$269,2,"nepravda"))</f>
        <v/>
      </c>
      <c r="G77" s="87" t="str">
        <f>IF($C77="","",VLOOKUP($C77,'nejml.žákyně seznam'!$A$2:$D$269,4,"nepravda"))</f>
        <v/>
      </c>
      <c r="H77" s="87" t="str">
        <f>IF(C77="","",VLOOKUP($B77,'nejml.žákyně seznam'!$A$2:$E$269,5,"nepravda")+VLOOKUP($C77,'nejml.žákyně seznam'!$A$2:$E$269,5))</f>
        <v/>
      </c>
    </row>
    <row r="78" spans="1:8">
      <c r="A78" s="87">
        <v>78</v>
      </c>
      <c r="B78" s="89"/>
      <c r="C78" s="89"/>
      <c r="D78" s="87" t="str">
        <f>IF($B78="","",VLOOKUP($B78,'nejml.žákyně seznam'!$A$2:$B$269,2,"nepravda"))</f>
        <v/>
      </c>
      <c r="E78" s="87" t="str">
        <f>IF($B78="","",VLOOKUP($B78,'nejml.žákyně seznam'!$A$2:$D$269,4,"nepravda"))</f>
        <v/>
      </c>
      <c r="F78" s="87" t="str">
        <f>IF($C78="","",VLOOKUP($C78,'nejml.žákyně seznam'!$A$2:$B$269,2,"nepravda"))</f>
        <v/>
      </c>
      <c r="G78" s="87" t="str">
        <f>IF($C78="","",VLOOKUP($C78,'nejml.žákyně seznam'!$A$2:$D$269,4,"nepravda"))</f>
        <v/>
      </c>
      <c r="H78" s="87" t="str">
        <f>IF(C78="","",VLOOKUP($B78,'nejml.žákyně seznam'!$A$2:$E$269,5,"nepravda")+VLOOKUP($C78,'nejml.žákyně seznam'!$A$2:$E$269,5))</f>
        <v/>
      </c>
    </row>
    <row r="79" spans="1:8">
      <c r="A79" s="87">
        <v>79</v>
      </c>
      <c r="B79" s="89"/>
      <c r="C79" s="89"/>
      <c r="D79" s="87" t="str">
        <f>IF($B79="","",VLOOKUP($B79,'nejml.žákyně seznam'!$A$2:$B$269,2,"nepravda"))</f>
        <v/>
      </c>
      <c r="E79" s="87" t="str">
        <f>IF($B79="","",VLOOKUP($B79,'nejml.žákyně seznam'!$A$2:$D$269,4,"nepravda"))</f>
        <v/>
      </c>
      <c r="F79" s="87" t="str">
        <f>IF($C79="","",VLOOKUP($C79,'nejml.žákyně seznam'!$A$2:$B$269,2,"nepravda"))</f>
        <v/>
      </c>
      <c r="G79" s="87" t="str">
        <f>IF($C79="","",VLOOKUP($C79,'nejml.žákyně seznam'!$A$2:$D$269,4,"nepravda"))</f>
        <v/>
      </c>
      <c r="H79" s="87" t="str">
        <f>IF(C79="","",VLOOKUP($B79,'nejml.žákyně seznam'!$A$2:$E$269,5,"nepravda")+VLOOKUP($C79,'nejml.žákyně seznam'!$A$2:$E$269,5))</f>
        <v/>
      </c>
    </row>
    <row r="80" spans="1:8">
      <c r="A80" s="87">
        <v>80</v>
      </c>
      <c r="B80" s="89"/>
      <c r="C80" s="89"/>
      <c r="D80" s="87" t="str">
        <f>IF($B80="","",VLOOKUP($B80,'nejml.žákyně seznam'!$A$2:$B$269,2,"nepravda"))</f>
        <v/>
      </c>
      <c r="E80" s="87" t="str">
        <f>IF($B80="","",VLOOKUP($B80,'nejml.žákyně seznam'!$A$2:$D$269,4,"nepravda"))</f>
        <v/>
      </c>
      <c r="F80" s="87" t="str">
        <f>IF($C80="","",VLOOKUP($C80,'nejml.žákyně seznam'!$A$2:$B$269,2,"nepravda"))</f>
        <v/>
      </c>
      <c r="G80" s="87" t="str">
        <f>IF($C80="","",VLOOKUP($C80,'nejml.žákyně seznam'!$A$2:$D$269,4,"nepravda"))</f>
        <v/>
      </c>
      <c r="H80" s="87" t="str">
        <f>IF(C80="","",VLOOKUP($B80,'nejml.žákyně seznam'!$A$2:$E$269,5,"nepravda")+VLOOKUP($C80,'nejml.žákyně seznam'!$A$2:$E$269,5))</f>
        <v/>
      </c>
    </row>
    <row r="81" spans="1:8">
      <c r="A81" s="87">
        <v>81</v>
      </c>
      <c r="B81" s="89"/>
      <c r="C81" s="89"/>
      <c r="D81" s="87" t="str">
        <f>IF($B81="","",VLOOKUP($B81,'nejml.žákyně seznam'!$A$2:$B$269,2,"nepravda"))</f>
        <v/>
      </c>
      <c r="E81" s="87" t="str">
        <f>IF($B81="","",VLOOKUP($B81,'nejml.žákyně seznam'!$A$2:$D$269,4,"nepravda"))</f>
        <v/>
      </c>
      <c r="F81" s="87" t="str">
        <f>IF($C81="","",VLOOKUP($C81,'nejml.žákyně seznam'!$A$2:$B$269,2,"nepravda"))</f>
        <v/>
      </c>
      <c r="G81" s="87" t="str">
        <f>IF($C81="","",VLOOKUP($C81,'nejml.žákyně seznam'!$A$2:$D$269,4,"nepravda"))</f>
        <v/>
      </c>
      <c r="H81" s="87" t="str">
        <f>IF(C81="","",VLOOKUP($B81,'nejml.žákyně seznam'!$A$2:$E$269,5,"nepravda")+VLOOKUP($C81,'nejml.žákyně seznam'!$A$2:$E$269,5))</f>
        <v/>
      </c>
    </row>
    <row r="82" spans="1:8">
      <c r="A82" s="87">
        <v>82</v>
      </c>
      <c r="B82" s="89"/>
      <c r="C82" s="89"/>
      <c r="D82" s="87" t="str">
        <f>IF($B82="","",VLOOKUP($B82,'nejml.žákyně seznam'!$A$2:$B$269,2,"nepravda"))</f>
        <v/>
      </c>
      <c r="E82" s="87" t="str">
        <f>IF($B82="","",VLOOKUP($B82,'nejml.žákyně seznam'!$A$2:$D$269,4,"nepravda"))</f>
        <v/>
      </c>
      <c r="F82" s="87" t="str">
        <f>IF($C82="","",VLOOKUP($C82,'nejml.žákyně seznam'!$A$2:$B$269,2,"nepravda"))</f>
        <v/>
      </c>
      <c r="G82" s="87" t="str">
        <f>IF($C82="","",VLOOKUP($C82,'nejml.žákyně seznam'!$A$2:$D$269,4,"nepravda"))</f>
        <v/>
      </c>
      <c r="H82" s="87" t="str">
        <f>IF(C82="","",VLOOKUP($B82,'nejml.žákyně seznam'!$A$2:$E$269,5,"nepravda")+VLOOKUP($C82,'nejml.žákyně seznam'!$A$2:$E$269,5))</f>
        <v/>
      </c>
    </row>
    <row r="83" spans="1:8">
      <c r="A83" s="87">
        <v>83</v>
      </c>
      <c r="B83" s="89"/>
      <c r="C83" s="89"/>
      <c r="D83" s="87" t="str">
        <f>IF($B83="","",VLOOKUP($B83,'nejml.žákyně seznam'!$A$2:$B$269,2,"nepravda"))</f>
        <v/>
      </c>
      <c r="E83" s="87" t="str">
        <f>IF($B83="","",VLOOKUP($B83,'nejml.žákyně seznam'!$A$2:$D$269,4,"nepravda"))</f>
        <v/>
      </c>
      <c r="F83" s="87" t="str">
        <f>IF($C83="","",VLOOKUP($C83,'nejml.žákyně seznam'!$A$2:$B$269,2,"nepravda"))</f>
        <v/>
      </c>
      <c r="G83" s="87" t="str">
        <f>IF($C83="","",VLOOKUP($C83,'nejml.žákyně seznam'!$A$2:$D$269,4,"nepravda"))</f>
        <v/>
      </c>
      <c r="H83" s="87" t="str">
        <f>IF(C83="","",VLOOKUP($B83,'nejml.žákyně seznam'!$A$2:$E$269,5,"nepravda")+VLOOKUP($C83,'nejml.žákyně seznam'!$A$2:$E$269,5))</f>
        <v/>
      </c>
    </row>
    <row r="84" spans="1:8">
      <c r="A84" s="87">
        <v>84</v>
      </c>
      <c r="B84" s="89"/>
      <c r="C84" s="89"/>
      <c r="D84" s="87" t="str">
        <f>IF($B84="","",VLOOKUP($B84,'nejml.žákyně seznam'!$A$2:$B$269,2,"nepravda"))</f>
        <v/>
      </c>
      <c r="E84" s="87" t="str">
        <f>IF($B84="","",VLOOKUP($B84,'nejml.žákyně seznam'!$A$2:$D$269,4,"nepravda"))</f>
        <v/>
      </c>
      <c r="F84" s="87" t="str">
        <f>IF($C84="","",VLOOKUP($C84,'nejml.žákyně seznam'!$A$2:$B$269,2,"nepravda"))</f>
        <v/>
      </c>
      <c r="G84" s="87" t="str">
        <f>IF($C84="","",VLOOKUP($C84,'nejml.žákyně seznam'!$A$2:$D$269,4,"nepravda"))</f>
        <v/>
      </c>
      <c r="H84" s="87" t="str">
        <f>IF(C84="","",VLOOKUP($B84,'nejml.žákyně seznam'!$A$2:$E$269,5,"nepravda")+VLOOKUP($C84,'nejml.žákyně seznam'!$A$2:$E$269,5))</f>
        <v/>
      </c>
    </row>
    <row r="85" spans="1:8">
      <c r="A85" s="87">
        <v>85</v>
      </c>
      <c r="B85" s="89"/>
      <c r="C85" s="89"/>
      <c r="D85" s="87" t="str">
        <f>IF($B85="","",VLOOKUP($B85,'nejml.žákyně seznam'!$A$2:$B$269,2,"nepravda"))</f>
        <v/>
      </c>
      <c r="E85" s="87" t="str">
        <f>IF($B85="","",VLOOKUP($B85,'nejml.žákyně seznam'!$A$2:$D$269,4,"nepravda"))</f>
        <v/>
      </c>
      <c r="F85" s="87" t="str">
        <f>IF($C85="","",VLOOKUP($C85,'nejml.žákyně seznam'!$A$2:$B$269,2,"nepravda"))</f>
        <v/>
      </c>
      <c r="G85" s="87" t="str">
        <f>IF($C85="","",VLOOKUP($C85,'nejml.žákyně seznam'!$A$2:$D$269,4,"nepravda"))</f>
        <v/>
      </c>
      <c r="H85" s="87" t="str">
        <f>IF(C85="","",VLOOKUP($B85,'nejml.žákyně seznam'!$A$2:$E$269,5,"nepravda")+VLOOKUP($C85,'nejml.žákyně seznam'!$A$2:$E$269,5))</f>
        <v/>
      </c>
    </row>
    <row r="86" spans="1:8">
      <c r="A86" s="87">
        <v>86</v>
      </c>
      <c r="B86" s="89"/>
      <c r="C86" s="89"/>
      <c r="D86" s="87" t="str">
        <f>IF($B86="","",VLOOKUP($B86,'nejml.žákyně seznam'!$A$2:$B$269,2,"nepravda"))</f>
        <v/>
      </c>
      <c r="E86" s="87" t="str">
        <f>IF($B86="","",VLOOKUP($B86,'nejml.žákyně seznam'!$A$2:$D$269,4,"nepravda"))</f>
        <v/>
      </c>
      <c r="F86" s="87" t="str">
        <f>IF($C86="","",VLOOKUP($C86,'nejml.žákyně seznam'!$A$2:$B$269,2,"nepravda"))</f>
        <v/>
      </c>
      <c r="G86" s="87" t="str">
        <f>IF($C86="","",VLOOKUP($C86,'nejml.žákyně seznam'!$A$2:$D$269,4,"nepravda"))</f>
        <v/>
      </c>
      <c r="H86" s="87" t="str">
        <f>IF(C86="","",VLOOKUP($B86,'nejml.žákyně seznam'!$A$2:$E$269,5,"nepravda")+VLOOKUP($C86,'nejml.žákyně seznam'!$A$2:$E$269,5))</f>
        <v/>
      </c>
    </row>
    <row r="87" spans="1:8">
      <c r="A87" s="87">
        <v>87</v>
      </c>
      <c r="B87" s="89"/>
      <c r="C87" s="89"/>
      <c r="D87" s="87" t="str">
        <f>IF($B87="","",VLOOKUP($B87,'nejml.žákyně seznam'!$A$2:$B$269,2,"nepravda"))</f>
        <v/>
      </c>
      <c r="E87" s="87" t="str">
        <f>IF($B87="","",VLOOKUP($B87,'nejml.žákyně seznam'!$A$2:$D$269,4,"nepravda"))</f>
        <v/>
      </c>
      <c r="F87" s="87" t="str">
        <f>IF($C87="","",VLOOKUP($C87,'nejml.žákyně seznam'!$A$2:$B$269,2,"nepravda"))</f>
        <v/>
      </c>
      <c r="G87" s="87" t="str">
        <f>IF($C87="","",VLOOKUP($C87,'nejml.žákyně seznam'!$A$2:$D$269,4,"nepravda"))</f>
        <v/>
      </c>
      <c r="H87" s="87" t="str">
        <f>IF(C87="","",VLOOKUP($B87,'nejml.žákyně seznam'!$A$2:$E$269,5,"nepravda")+VLOOKUP($C87,'nejml.žákyně seznam'!$A$2:$E$269,5))</f>
        <v/>
      </c>
    </row>
    <row r="88" spans="1:8">
      <c r="A88" s="87">
        <v>88</v>
      </c>
      <c r="B88" s="89"/>
      <c r="C88" s="89"/>
      <c r="D88" s="87" t="str">
        <f>IF($B88="","",VLOOKUP($B88,'nejml.žákyně seznam'!$A$2:$B$269,2,"nepravda"))</f>
        <v/>
      </c>
      <c r="E88" s="87" t="str">
        <f>IF($B88="","",VLOOKUP($B88,'nejml.žákyně seznam'!$A$2:$D$269,4,"nepravda"))</f>
        <v/>
      </c>
      <c r="F88" s="87" t="str">
        <f>IF($C88="","",VLOOKUP($C88,'nejml.žákyně seznam'!$A$2:$B$269,2,"nepravda"))</f>
        <v/>
      </c>
      <c r="G88" s="87" t="str">
        <f>IF($C88="","",VLOOKUP($C88,'nejml.žákyně seznam'!$A$2:$D$269,4,"nepravda"))</f>
        <v/>
      </c>
      <c r="H88" s="87" t="str">
        <f>IF(C88="","",VLOOKUP($B88,'nejml.žákyně seznam'!$A$2:$E$269,5,"nepravda")+VLOOKUP($C88,'nejml.žákyně seznam'!$A$2:$E$269,5))</f>
        <v/>
      </c>
    </row>
    <row r="89" spans="1:8">
      <c r="A89" s="87">
        <v>89</v>
      </c>
      <c r="B89" s="89"/>
      <c r="C89" s="89"/>
      <c r="D89" s="87" t="str">
        <f>IF($B89="","",VLOOKUP($B89,'nejml.žákyně seznam'!$A$2:$B$269,2,"nepravda"))</f>
        <v/>
      </c>
      <c r="E89" s="87" t="str">
        <f>IF($B89="","",VLOOKUP($B89,'nejml.žákyně seznam'!$A$2:$D$269,4,"nepravda"))</f>
        <v/>
      </c>
      <c r="F89" s="87" t="str">
        <f>IF($C89="","",VLOOKUP($C89,'nejml.žákyně seznam'!$A$2:$B$269,2,"nepravda"))</f>
        <v/>
      </c>
      <c r="G89" s="87" t="str">
        <f>IF($C89="","",VLOOKUP($C89,'nejml.žákyně seznam'!$A$2:$D$269,4,"nepravda"))</f>
        <v/>
      </c>
      <c r="H89" s="87" t="str">
        <f>IF(C89="","",VLOOKUP($B89,'nejml.žákyně seznam'!$A$2:$E$269,5,"nepravda")+VLOOKUP($C89,'nejml.žákyně seznam'!$A$2:$E$269,5))</f>
        <v/>
      </c>
    </row>
    <row r="90" spans="1:8">
      <c r="A90" s="87">
        <v>90</v>
      </c>
      <c r="B90" s="89"/>
      <c r="C90" s="89"/>
      <c r="D90" s="87" t="str">
        <f>IF($B90="","",VLOOKUP($B90,'nejml.žákyně seznam'!$A$2:$B$269,2,"nepravda"))</f>
        <v/>
      </c>
      <c r="E90" s="87" t="str">
        <f>IF($B90="","",VLOOKUP($B90,'nejml.žákyně seznam'!$A$2:$D$269,4,"nepravda"))</f>
        <v/>
      </c>
      <c r="F90" s="87" t="str">
        <f>IF($C90="","",VLOOKUP($C90,'nejml.žákyně seznam'!$A$2:$B$269,2,"nepravda"))</f>
        <v/>
      </c>
      <c r="G90" s="87" t="str">
        <f>IF($C90="","",VLOOKUP($C90,'nejml.žákyně seznam'!$A$2:$D$269,4,"nepravda"))</f>
        <v/>
      </c>
      <c r="H90" s="87" t="str">
        <f>IF(C90="","",VLOOKUP($B90,'nejml.žákyně seznam'!$A$2:$E$269,5,"nepravda")+VLOOKUP($C90,'nejml.žákyně seznam'!$A$2:$E$269,5))</f>
        <v/>
      </c>
    </row>
    <row r="91" spans="1:8">
      <c r="A91" s="87">
        <v>91</v>
      </c>
      <c r="B91" s="89"/>
      <c r="C91" s="89"/>
      <c r="D91" s="87" t="str">
        <f>IF($B91="","",VLOOKUP($B91,'nejml.žákyně seznam'!$A$2:$B$269,2,"nepravda"))</f>
        <v/>
      </c>
      <c r="E91" s="87" t="str">
        <f>IF($B91="","",VLOOKUP($B91,'nejml.žákyně seznam'!$A$2:$D$269,4,"nepravda"))</f>
        <v/>
      </c>
      <c r="F91" s="87" t="str">
        <f>IF($C91="","",VLOOKUP($C91,'nejml.žákyně seznam'!$A$2:$B$269,2,"nepravda"))</f>
        <v/>
      </c>
      <c r="G91" s="87" t="str">
        <f>IF($C91="","",VLOOKUP($C91,'nejml.žákyně seznam'!$A$2:$D$269,4,"nepravda"))</f>
        <v/>
      </c>
      <c r="H91" s="87" t="str">
        <f>IF(C91="","",VLOOKUP($B91,'nejml.žákyně seznam'!$A$2:$E$269,5,"nepravda")+VLOOKUP($C91,'nejml.žákyně seznam'!$A$2:$E$269,5))</f>
        <v/>
      </c>
    </row>
    <row r="92" spans="1:8">
      <c r="A92" s="87">
        <v>92</v>
      </c>
      <c r="B92" s="89"/>
      <c r="C92" s="89"/>
      <c r="D92" s="87" t="str">
        <f>IF($B92="","",VLOOKUP($B92,'nejml.žákyně seznam'!$A$2:$B$269,2,"nepravda"))</f>
        <v/>
      </c>
      <c r="E92" s="87" t="str">
        <f>IF($B92="","",VLOOKUP($B92,'nejml.žákyně seznam'!$A$2:$D$269,4,"nepravda"))</f>
        <v/>
      </c>
      <c r="F92" s="87" t="str">
        <f>IF($C92="","",VLOOKUP($C92,'nejml.žákyně seznam'!$A$2:$B$269,2,"nepravda"))</f>
        <v/>
      </c>
      <c r="G92" s="87" t="str">
        <f>IF($C92="","",VLOOKUP($C92,'nejml.žákyně seznam'!$A$2:$D$269,4,"nepravda"))</f>
        <v/>
      </c>
      <c r="H92" s="87" t="str">
        <f>IF(C92="","",VLOOKUP($B92,'nejml.žákyně seznam'!$A$2:$E$269,5,"nepravda")+VLOOKUP($C92,'nejml.žákyně seznam'!$A$2:$E$269,5))</f>
        <v/>
      </c>
    </row>
    <row r="93" spans="1:8">
      <c r="A93" s="87">
        <v>93</v>
      </c>
      <c r="B93" s="89"/>
      <c r="C93" s="89"/>
      <c r="D93" s="87" t="str">
        <f>IF($B93="","",VLOOKUP($B93,'nejml.žákyně seznam'!$A$2:$B$269,2,"nepravda"))</f>
        <v/>
      </c>
      <c r="E93" s="87" t="str">
        <f>IF($B93="","",VLOOKUP($B93,'nejml.žákyně seznam'!$A$2:$D$269,4,"nepravda"))</f>
        <v/>
      </c>
      <c r="F93" s="87" t="str">
        <f>IF($C93="","",VLOOKUP($C93,'nejml.žákyně seznam'!$A$2:$B$269,2,"nepravda"))</f>
        <v/>
      </c>
      <c r="G93" s="87" t="str">
        <f>IF($C93="","",VLOOKUP($C93,'nejml.žákyně seznam'!$A$2:$D$269,4,"nepravda"))</f>
        <v/>
      </c>
      <c r="H93" s="87" t="str">
        <f>IF(C93="","",VLOOKUP($B93,'nejml.žákyně seznam'!$A$2:$E$269,5,"nepravda")+VLOOKUP($C93,'nejml.žákyně seznam'!$A$2:$E$269,5))</f>
        <v/>
      </c>
    </row>
    <row r="94" spans="1:8">
      <c r="A94" s="87">
        <v>94</v>
      </c>
      <c r="B94" s="89"/>
      <c r="C94" s="89"/>
      <c r="D94" s="87" t="str">
        <f>IF($B94="","",VLOOKUP($B94,'nejml.žákyně seznam'!$A$2:$B$269,2,"nepravda"))</f>
        <v/>
      </c>
      <c r="E94" s="87" t="str">
        <f>IF($B94="","",VLOOKUP($B94,'nejml.žákyně seznam'!$A$2:$D$269,4,"nepravda"))</f>
        <v/>
      </c>
      <c r="F94" s="87" t="str">
        <f>IF($C94="","",VLOOKUP($C94,'nejml.žákyně seznam'!$A$2:$B$269,2,"nepravda"))</f>
        <v/>
      </c>
      <c r="G94" s="87" t="str">
        <f>IF($C94="","",VLOOKUP($C94,'nejml.žákyně seznam'!$A$2:$D$269,4,"nepravda"))</f>
        <v/>
      </c>
      <c r="H94" s="87" t="str">
        <f>IF(C94="","",VLOOKUP($B94,'nejml.žákyně seznam'!$A$2:$E$269,5,"nepravda")+VLOOKUP($C94,'nejml.žákyně seznam'!$A$2:$E$269,5))</f>
        <v/>
      </c>
    </row>
    <row r="95" spans="1:8">
      <c r="A95" s="87">
        <v>95</v>
      </c>
      <c r="B95" s="89"/>
      <c r="C95" s="89"/>
      <c r="D95" s="87" t="str">
        <f>IF($B95="","",VLOOKUP($B95,'nejml.žákyně seznam'!$A$2:$B$269,2,"nepravda"))</f>
        <v/>
      </c>
      <c r="E95" s="87" t="str">
        <f>IF($B95="","",VLOOKUP($B95,'nejml.žákyně seznam'!$A$2:$D$269,4,"nepravda"))</f>
        <v/>
      </c>
      <c r="F95" s="87" t="str">
        <f>IF($C95="","",VLOOKUP($C95,'nejml.žákyně seznam'!$A$2:$B$269,2,"nepravda"))</f>
        <v/>
      </c>
      <c r="G95" s="87" t="str">
        <f>IF($C95="","",VLOOKUP($C95,'nejml.žákyně seznam'!$A$2:$D$269,4,"nepravda"))</f>
        <v/>
      </c>
      <c r="H95" s="87" t="str">
        <f>IF(C95="","",VLOOKUP($B95,'nejml.žákyně seznam'!$A$2:$E$269,5,"nepravda")+VLOOKUP($C95,'nejml.žákyně seznam'!$A$2:$E$269,5))</f>
        <v/>
      </c>
    </row>
    <row r="96" spans="1:8">
      <c r="A96" s="87">
        <v>96</v>
      </c>
      <c r="B96" s="89"/>
      <c r="C96" s="89"/>
      <c r="D96" s="87" t="str">
        <f>IF($B96="","",VLOOKUP($B96,'nejml.žákyně seznam'!$A$2:$B$269,2,"nepravda"))</f>
        <v/>
      </c>
      <c r="E96" s="87" t="str">
        <f>IF($B96="","",VLOOKUP($B96,'nejml.žákyně seznam'!$A$2:$D$269,4,"nepravda"))</f>
        <v/>
      </c>
      <c r="F96" s="87" t="str">
        <f>IF($C96="","",VLOOKUP($C96,'nejml.žákyně seznam'!$A$2:$B$269,2,"nepravda"))</f>
        <v/>
      </c>
      <c r="G96" s="87" t="str">
        <f>IF($C96="","",VLOOKUP($C96,'nejml.žákyně seznam'!$A$2:$D$269,4,"nepravda"))</f>
        <v/>
      </c>
      <c r="H96" s="87" t="str">
        <f>IF(C96="","",VLOOKUP($B96,'nejml.žákyně seznam'!$A$2:$E$269,5,"nepravda")+VLOOKUP($C96,'nejml.žákyně seznam'!$A$2:$E$269,5))</f>
        <v/>
      </c>
    </row>
    <row r="97" spans="1:8">
      <c r="A97" s="87">
        <v>97</v>
      </c>
      <c r="B97" s="89"/>
      <c r="C97" s="89"/>
      <c r="D97" s="87" t="str">
        <f>IF($B97="","",VLOOKUP($B97,'nejml.žákyně seznam'!$A$2:$B$269,2,"nepravda"))</f>
        <v/>
      </c>
      <c r="E97" s="87" t="str">
        <f>IF($B97="","",VLOOKUP($B97,'nejml.žákyně seznam'!$A$2:$D$269,4,"nepravda"))</f>
        <v/>
      </c>
      <c r="F97" s="87" t="str">
        <f>IF($C97="","",VLOOKUP($C97,'nejml.žákyně seznam'!$A$2:$B$269,2,"nepravda"))</f>
        <v/>
      </c>
      <c r="G97" s="87" t="str">
        <f>IF($C97="","",VLOOKUP($C97,'nejml.žákyně seznam'!$A$2:$D$269,4,"nepravda"))</f>
        <v/>
      </c>
      <c r="H97" s="87" t="str">
        <f>IF(C97="","",VLOOKUP($B97,'nejml.žákyně seznam'!$A$2:$E$269,5,"nepravda")+VLOOKUP($C97,'nejml.žákyně seznam'!$A$2:$E$269,5))</f>
        <v/>
      </c>
    </row>
    <row r="98" spans="1:8">
      <c r="A98" s="87">
        <v>98</v>
      </c>
      <c r="B98" s="89"/>
      <c r="C98" s="89"/>
      <c r="D98" s="87" t="str">
        <f>IF($B98="","",VLOOKUP($B98,'nejml.žákyně seznam'!$A$2:$B$269,2,"nepravda"))</f>
        <v/>
      </c>
      <c r="E98" s="87" t="str">
        <f>IF($B98="","",VLOOKUP($B98,'nejml.žákyně seznam'!$A$2:$D$269,4,"nepravda"))</f>
        <v/>
      </c>
      <c r="F98" s="87" t="str">
        <f>IF($C98="","",VLOOKUP($C98,'nejml.žákyně seznam'!$A$2:$B$269,2,"nepravda"))</f>
        <v/>
      </c>
      <c r="G98" s="87" t="str">
        <f>IF($C98="","",VLOOKUP($C98,'nejml.žákyně seznam'!$A$2:$D$269,4,"nepravda"))</f>
        <v/>
      </c>
      <c r="H98" s="87" t="str">
        <f>IF(C98="","",VLOOKUP($B98,'nejml.žákyně seznam'!$A$2:$E$269,5,"nepravda")+VLOOKUP($C98,'nejml.žákyně seznam'!$A$2:$E$269,5))</f>
        <v/>
      </c>
    </row>
    <row r="99" spans="1:8">
      <c r="A99" s="87">
        <v>99</v>
      </c>
      <c r="B99" s="89"/>
      <c r="C99" s="89"/>
      <c r="D99" s="87" t="str">
        <f>IF($B99="","",VLOOKUP($B99,'nejml.žákyně seznam'!$A$2:$B$269,2,"nepravda"))</f>
        <v/>
      </c>
      <c r="E99" s="87" t="str">
        <f>IF($B99="","",VLOOKUP($B99,'nejml.žákyně seznam'!$A$2:$D$269,4,"nepravda"))</f>
        <v/>
      </c>
      <c r="F99" s="87" t="str">
        <f>IF($C99="","",VLOOKUP($C99,'nejml.žákyně seznam'!$A$2:$B$269,2,"nepravda"))</f>
        <v/>
      </c>
      <c r="G99" s="87" t="str">
        <f>IF($C99="","",VLOOKUP($C99,'nejml.žákyně seznam'!$A$2:$D$269,4,"nepravda"))</f>
        <v/>
      </c>
      <c r="H99" s="87" t="str">
        <f>IF(C99="","",VLOOKUP($B99,'nejml.žákyně seznam'!$A$2:$E$269,5,"nepravda")+VLOOKUP($C99,'nejml.žákyně seznam'!$A$2:$E$269,5))</f>
        <v/>
      </c>
    </row>
    <row r="100" spans="1:8">
      <c r="A100" s="87">
        <v>100</v>
      </c>
      <c r="B100" s="89"/>
      <c r="C100" s="89"/>
      <c r="D100" s="87" t="str">
        <f>IF($B100="","",VLOOKUP($B100,'nejml.žákyně seznam'!$A$2:$B$269,2,"nepravda"))</f>
        <v/>
      </c>
      <c r="E100" s="87" t="str">
        <f>IF($B100="","",VLOOKUP($B100,'nejml.žákyně seznam'!$A$2:$D$269,4,"nepravda"))</f>
        <v/>
      </c>
      <c r="F100" s="87" t="str">
        <f>IF($C100="","",VLOOKUP($C100,'nejml.žákyně seznam'!$A$2:$B$269,2,"nepravda"))</f>
        <v/>
      </c>
      <c r="G100" s="87" t="str">
        <f>IF($C100="","",VLOOKUP($C100,'nejml.žákyně seznam'!$A$2:$D$269,4,"nepravda"))</f>
        <v/>
      </c>
      <c r="H100" s="87" t="str">
        <f>IF(C100="","",VLOOKUP($B100,'nejml.žákyně seznam'!$A$2:$E$269,5,"nepravda")+VLOOKUP($C100,'nejml.žákyně seznam'!$A$2:$E$269,5))</f>
        <v/>
      </c>
    </row>
    <row r="101" spans="1:8">
      <c r="A101" s="87">
        <v>101</v>
      </c>
      <c r="B101" s="89"/>
      <c r="C101" s="89"/>
      <c r="D101" s="87" t="str">
        <f>IF($B101="","",VLOOKUP($B101,'nejml.žákyně seznam'!$A$2:$B$269,2,"nepravda"))</f>
        <v/>
      </c>
      <c r="E101" s="87" t="str">
        <f>IF($B101="","",VLOOKUP($B101,'nejml.žákyně seznam'!$A$2:$D$269,4,"nepravda"))</f>
        <v/>
      </c>
      <c r="F101" s="87" t="str">
        <f>IF($C101="","",VLOOKUP($C101,'nejml.žákyně seznam'!$A$2:$B$269,2,"nepravda"))</f>
        <v/>
      </c>
      <c r="G101" s="87" t="str">
        <f>IF($C101="","",VLOOKUP($C101,'nejml.žákyně seznam'!$A$2:$D$269,4,"nepravda"))</f>
        <v/>
      </c>
      <c r="H101" s="87" t="str">
        <f>IF(C101="","",VLOOKUP($B101,'nejml.žákyně seznam'!$A$2:$E$269,5,"nepravda")+VLOOKUP($C101,'nejml.žákyně seznam'!$A$2:$E$269,5))</f>
        <v/>
      </c>
    </row>
    <row r="102" spans="1:8">
      <c r="A102" s="87">
        <v>102</v>
      </c>
      <c r="B102" s="89"/>
      <c r="C102" s="89"/>
      <c r="D102" s="87" t="str">
        <f>IF($B102="","",VLOOKUP($B102,'nejml.žákyně seznam'!$A$2:$B$269,2,"nepravda"))</f>
        <v/>
      </c>
      <c r="E102" s="87" t="str">
        <f>IF($B102="","",VLOOKUP($B102,'nejml.žákyně seznam'!$A$2:$D$269,4,"nepravda"))</f>
        <v/>
      </c>
      <c r="F102" s="87" t="str">
        <f>IF($C102="","",VLOOKUP($C102,'nejml.žákyně seznam'!$A$2:$B$269,2,"nepravda"))</f>
        <v/>
      </c>
      <c r="G102" s="87" t="str">
        <f>IF($C102="","",VLOOKUP($C102,'nejml.žákyně seznam'!$A$2:$D$269,4,"nepravda"))</f>
        <v/>
      </c>
      <c r="H102" s="87" t="str">
        <f>IF(C102="","",VLOOKUP($B102,'nejml.žákyně seznam'!$A$2:$E$269,5,"nepravda")+VLOOKUP($C102,'nejml.žákyně seznam'!$A$2:$E$269,5))</f>
        <v/>
      </c>
    </row>
    <row r="103" spans="1:8">
      <c r="A103" s="87">
        <v>103</v>
      </c>
      <c r="B103" s="89"/>
      <c r="C103" s="89"/>
      <c r="D103" s="87" t="str">
        <f>IF($B103="","",VLOOKUP($B103,'nejml.žákyně seznam'!$A$2:$B$269,2,"nepravda"))</f>
        <v/>
      </c>
      <c r="E103" s="87" t="str">
        <f>IF($B103="","",VLOOKUP($B103,'nejml.žákyně seznam'!$A$2:$D$269,4,"nepravda"))</f>
        <v/>
      </c>
      <c r="F103" s="87" t="str">
        <f>IF($C103="","",VLOOKUP($C103,'nejml.žákyně seznam'!$A$2:$B$269,2,"nepravda"))</f>
        <v/>
      </c>
      <c r="G103" s="87" t="str">
        <f>IF($C103="","",VLOOKUP($C103,'nejml.žákyně seznam'!$A$2:$D$269,4,"nepravda"))</f>
        <v/>
      </c>
      <c r="H103" s="87" t="str">
        <f>IF(C103="","",VLOOKUP($B103,'nejml.žákyně seznam'!$A$2:$E$269,5,"nepravda")+VLOOKUP($C103,'nejml.žákyně seznam'!$A$2:$E$269,5))</f>
        <v/>
      </c>
    </row>
    <row r="104" spans="1:8">
      <c r="A104" s="87">
        <v>104</v>
      </c>
      <c r="B104" s="89"/>
      <c r="C104" s="89"/>
      <c r="D104" s="87" t="str">
        <f>IF($B104="","",VLOOKUP($B104,'nejml.žákyně seznam'!$A$2:$B$269,2,"nepravda"))</f>
        <v/>
      </c>
      <c r="E104" s="87" t="str">
        <f>IF($B104="","",VLOOKUP($B104,'nejml.žákyně seznam'!$A$2:$D$269,4,"nepravda"))</f>
        <v/>
      </c>
      <c r="F104" s="87" t="str">
        <f>IF($C104="","",VLOOKUP($C104,'nejml.žákyně seznam'!$A$2:$B$269,2,"nepravda"))</f>
        <v/>
      </c>
      <c r="G104" s="87" t="str">
        <f>IF($C104="","",VLOOKUP($C104,'nejml.žákyně seznam'!$A$2:$D$269,4,"nepravda"))</f>
        <v/>
      </c>
      <c r="H104" s="87" t="str">
        <f>IF(C104="","",VLOOKUP($B104,'nejml.žákyně seznam'!$A$2:$E$269,5,"nepravda")+VLOOKUP($C104,'nejml.žákyně seznam'!$A$2:$E$269,5))</f>
        <v/>
      </c>
    </row>
    <row r="105" spans="1:8">
      <c r="A105" s="87">
        <v>105</v>
      </c>
      <c r="B105" s="89"/>
      <c r="C105" s="89"/>
      <c r="D105" s="87" t="str">
        <f>IF($B105="","",VLOOKUP($B105,'nejml.žákyně seznam'!$A$2:$B$269,2,"nepravda"))</f>
        <v/>
      </c>
      <c r="E105" s="87" t="str">
        <f>IF($B105="","",VLOOKUP($B105,'nejml.žákyně seznam'!$A$2:$D$269,4,"nepravda"))</f>
        <v/>
      </c>
      <c r="F105" s="87" t="str">
        <f>IF($C105="","",VLOOKUP($C105,'nejml.žákyně seznam'!$A$2:$B$269,2,"nepravda"))</f>
        <v/>
      </c>
      <c r="G105" s="87" t="str">
        <f>IF($C105="","",VLOOKUP($C105,'nejml.žákyně seznam'!$A$2:$D$269,4,"nepravda"))</f>
        <v/>
      </c>
      <c r="H105" s="87" t="str">
        <f>IF(C105="","",VLOOKUP($B105,'nejml.žákyně seznam'!$A$2:$E$269,5,"nepravda")+VLOOKUP($C105,'nejml.žákyně seznam'!$A$2:$E$269,5))</f>
        <v/>
      </c>
    </row>
    <row r="106" spans="1:8">
      <c r="A106" s="87">
        <v>106</v>
      </c>
      <c r="B106" s="89"/>
      <c r="C106" s="89"/>
      <c r="D106" s="87" t="str">
        <f>IF($B106="","",VLOOKUP($B106,'nejml.žákyně seznam'!$A$2:$B$269,2,"nepravda"))</f>
        <v/>
      </c>
      <c r="E106" s="87" t="str">
        <f>IF($B106="","",VLOOKUP($B106,'nejml.žákyně seznam'!$A$2:$D$269,4,"nepravda"))</f>
        <v/>
      </c>
      <c r="F106" s="87" t="str">
        <f>IF($C106="","",VLOOKUP($C106,'nejml.žákyně seznam'!$A$2:$B$269,2,"nepravda"))</f>
        <v/>
      </c>
      <c r="G106" s="87" t="str">
        <f>IF($C106="","",VLOOKUP($C106,'nejml.žákyně seznam'!$A$2:$D$269,4,"nepravda"))</f>
        <v/>
      </c>
      <c r="H106" s="87" t="str">
        <f>IF(C106="","",VLOOKUP($B106,'nejml.žákyně seznam'!$A$2:$E$269,5,"nepravda")+VLOOKUP($C106,'nejml.žákyně seznam'!$A$2:$E$269,5))</f>
        <v/>
      </c>
    </row>
    <row r="107" spans="1:8">
      <c r="A107" s="87">
        <v>107</v>
      </c>
      <c r="B107" s="89"/>
      <c r="C107" s="89"/>
      <c r="D107" s="87" t="str">
        <f>IF($B107="","",VLOOKUP($B107,'nejml.žákyně seznam'!$A$2:$B$269,2,"nepravda"))</f>
        <v/>
      </c>
      <c r="E107" s="87" t="str">
        <f>IF($B107="","",VLOOKUP($B107,'nejml.žákyně seznam'!$A$2:$D$269,4,"nepravda"))</f>
        <v/>
      </c>
      <c r="F107" s="87" t="str">
        <f>IF($C107="","",VLOOKUP($C107,'nejml.žákyně seznam'!$A$2:$B$269,2,"nepravda"))</f>
        <v/>
      </c>
      <c r="G107" s="87" t="str">
        <f>IF($C107="","",VLOOKUP($C107,'nejml.žákyně seznam'!$A$2:$D$269,4,"nepravda"))</f>
        <v/>
      </c>
      <c r="H107" s="87" t="str">
        <f>IF(C107="","",VLOOKUP($B107,'nejml.žákyně seznam'!$A$2:$E$269,5,"nepravda")+VLOOKUP($C107,'nejml.žákyně seznam'!$A$2:$E$269,5))</f>
        <v/>
      </c>
    </row>
    <row r="108" spans="1:8">
      <c r="A108" s="87">
        <v>108</v>
      </c>
      <c r="B108" s="89"/>
      <c r="C108" s="89"/>
      <c r="D108" s="87" t="str">
        <f>IF($B108="","",VLOOKUP($B108,'nejml.žákyně seznam'!$A$2:$B$269,2,"nepravda"))</f>
        <v/>
      </c>
      <c r="E108" s="87" t="str">
        <f>IF($B108="","",VLOOKUP($B108,'nejml.žákyně seznam'!$A$2:$D$269,4,"nepravda"))</f>
        <v/>
      </c>
      <c r="F108" s="87" t="str">
        <f>IF($C108="","",VLOOKUP($C108,'nejml.žákyně seznam'!$A$2:$B$269,2,"nepravda"))</f>
        <v/>
      </c>
      <c r="G108" s="87" t="str">
        <f>IF($C108="","",VLOOKUP($C108,'nejml.žákyně seznam'!$A$2:$D$269,4,"nepravda"))</f>
        <v/>
      </c>
      <c r="H108" s="87" t="str">
        <f>IF(C108="","",VLOOKUP($B108,'nejml.žákyně seznam'!$A$2:$E$269,5,"nepravda")+VLOOKUP($C108,'nejml.žákyně seznam'!$A$2:$E$269,5))</f>
        <v/>
      </c>
    </row>
    <row r="109" spans="1:8">
      <c r="A109" s="87">
        <v>109</v>
      </c>
      <c r="B109" s="89"/>
      <c r="C109" s="89"/>
      <c r="D109" s="87" t="str">
        <f>IF($B109="","",VLOOKUP($B109,'nejml.žákyně seznam'!$A$2:$B$269,2,"nepravda"))</f>
        <v/>
      </c>
      <c r="E109" s="87" t="str">
        <f>IF($B109="","",VLOOKUP($B109,'nejml.žákyně seznam'!$A$2:$D$269,4,"nepravda"))</f>
        <v/>
      </c>
      <c r="F109" s="87" t="str">
        <f>IF($C109="","",VLOOKUP($C109,'nejml.žákyně seznam'!$A$2:$B$269,2,"nepravda"))</f>
        <v/>
      </c>
      <c r="G109" s="87" t="str">
        <f>IF($C109="","",VLOOKUP($C109,'nejml.žákyně seznam'!$A$2:$D$269,4,"nepravda"))</f>
        <v/>
      </c>
      <c r="H109" s="87" t="str">
        <f>IF(C109="","",VLOOKUP($B109,'nejml.žákyně seznam'!$A$2:$E$269,5,"nepravda")+VLOOKUP($C109,'nejml.žákyně seznam'!$A$2:$E$269,5))</f>
        <v/>
      </c>
    </row>
    <row r="110" spans="1:8">
      <c r="A110" s="87">
        <v>110</v>
      </c>
      <c r="B110" s="89"/>
      <c r="C110" s="89"/>
      <c r="D110" s="87" t="str">
        <f>IF($B110="","",VLOOKUP($B110,'nejml.žákyně seznam'!$A$2:$B$269,2,"nepravda"))</f>
        <v/>
      </c>
      <c r="E110" s="87" t="str">
        <f>IF($B110="","",VLOOKUP($B110,'nejml.žákyně seznam'!$A$2:$D$269,4,"nepravda"))</f>
        <v/>
      </c>
      <c r="F110" s="87" t="str">
        <f>IF($C110="","",VLOOKUP($C110,'nejml.žákyně seznam'!$A$2:$B$269,2,"nepravda"))</f>
        <v/>
      </c>
      <c r="G110" s="87" t="str">
        <f>IF($C110="","",VLOOKUP($C110,'nejml.žákyně seznam'!$A$2:$D$269,4,"nepravda"))</f>
        <v/>
      </c>
      <c r="H110" s="87" t="str">
        <f>IF(C110="","",VLOOKUP($B110,'nejml.žákyně seznam'!$A$2:$E$269,5,"nepravda")+VLOOKUP($C110,'nejml.žákyně seznam'!$A$2:$E$269,5))</f>
        <v/>
      </c>
    </row>
    <row r="111" spans="1:8">
      <c r="A111" s="87">
        <v>111</v>
      </c>
      <c r="B111" s="89"/>
      <c r="C111" s="89"/>
      <c r="D111" s="87" t="str">
        <f>IF($B111="","",VLOOKUP($B111,'nejml.žákyně seznam'!$A$2:$B$269,2,"nepravda"))</f>
        <v/>
      </c>
      <c r="E111" s="87" t="str">
        <f>IF($B111="","",VLOOKUP($B111,'nejml.žákyně seznam'!$A$2:$D$269,4,"nepravda"))</f>
        <v/>
      </c>
      <c r="F111" s="87" t="str">
        <f>IF($C111="","",VLOOKUP($C111,'nejml.žákyně seznam'!$A$2:$B$269,2,"nepravda"))</f>
        <v/>
      </c>
      <c r="G111" s="87" t="str">
        <f>IF($C111="","",VLOOKUP($C111,'nejml.žákyně seznam'!$A$2:$D$269,4,"nepravda"))</f>
        <v/>
      </c>
      <c r="H111" s="87" t="str">
        <f>IF(C111="","",VLOOKUP($B111,'nejml.žákyně seznam'!$A$2:$E$269,5,"nepravda")+VLOOKUP($C111,'nejml.žákyně seznam'!$A$2:$E$269,5))</f>
        <v/>
      </c>
    </row>
    <row r="112" spans="1:8">
      <c r="A112" s="87">
        <v>112</v>
      </c>
      <c r="B112" s="89"/>
      <c r="C112" s="89"/>
      <c r="D112" s="87" t="str">
        <f>IF($B112="","",VLOOKUP($B112,'nejml.žákyně seznam'!$A$2:$B$269,2,"nepravda"))</f>
        <v/>
      </c>
      <c r="E112" s="87" t="str">
        <f>IF($B112="","",VLOOKUP($B112,'nejml.žákyně seznam'!$A$2:$D$269,4,"nepravda"))</f>
        <v/>
      </c>
      <c r="F112" s="87" t="str">
        <f>IF($C112="","",VLOOKUP($C112,'nejml.žákyně seznam'!$A$2:$B$269,2,"nepravda"))</f>
        <v/>
      </c>
      <c r="G112" s="87" t="str">
        <f>IF($C112="","",VLOOKUP($C112,'nejml.žákyně seznam'!$A$2:$D$269,4,"nepravda"))</f>
        <v/>
      </c>
      <c r="H112" s="87" t="str">
        <f>IF(C112="","",VLOOKUP($B112,'nejml.žákyně seznam'!$A$2:$E$269,5,"nepravda")+VLOOKUP($C112,'nejml.žákyně seznam'!$A$2:$E$269,5))</f>
        <v/>
      </c>
    </row>
    <row r="113" spans="1:8">
      <c r="A113" s="87">
        <v>113</v>
      </c>
      <c r="B113" s="89"/>
      <c r="C113" s="89"/>
      <c r="D113" s="87" t="str">
        <f>IF($B113="","",VLOOKUP($B113,'nejml.žákyně seznam'!$A$2:$B$269,2,"nepravda"))</f>
        <v/>
      </c>
      <c r="E113" s="87" t="str">
        <f>IF($B113="","",VLOOKUP($B113,'nejml.žákyně seznam'!$A$2:$D$269,4,"nepravda"))</f>
        <v/>
      </c>
      <c r="F113" s="87" t="str">
        <f>IF($C113="","",VLOOKUP($C113,'nejml.žákyně seznam'!$A$2:$B$269,2,"nepravda"))</f>
        <v/>
      </c>
      <c r="G113" s="87" t="str">
        <f>IF($C113="","",VLOOKUP($C113,'nejml.žákyně seznam'!$A$2:$D$269,4,"nepravda"))</f>
        <v/>
      </c>
      <c r="H113" s="87" t="str">
        <f>IF(C113="","",VLOOKUP($B113,'nejml.žákyně seznam'!$A$2:$E$269,5,"nepravda")+VLOOKUP($C113,'nejml.žákyně seznam'!$A$2:$E$269,5))</f>
        <v/>
      </c>
    </row>
    <row r="114" spans="1:8">
      <c r="A114" s="87">
        <v>114</v>
      </c>
      <c r="B114" s="89"/>
      <c r="C114" s="89"/>
      <c r="D114" s="87" t="str">
        <f>IF($B114="","",VLOOKUP($B114,'nejml.žákyně seznam'!$A$2:$B$269,2,"nepravda"))</f>
        <v/>
      </c>
      <c r="E114" s="87" t="str">
        <f>IF($B114="","",VLOOKUP($B114,'nejml.žákyně seznam'!$A$2:$D$269,4,"nepravda"))</f>
        <v/>
      </c>
      <c r="F114" s="87" t="str">
        <f>IF($C114="","",VLOOKUP($C114,'nejml.žákyně seznam'!$A$2:$B$269,2,"nepravda"))</f>
        <v/>
      </c>
      <c r="G114" s="87" t="str">
        <f>IF($C114="","",VLOOKUP($C114,'nejml.žákyně seznam'!$A$2:$D$269,4,"nepravda"))</f>
        <v/>
      </c>
      <c r="H114" s="87" t="str">
        <f>IF(C114="","",VLOOKUP($B114,'nejml.žákyně seznam'!$A$2:$E$269,5,"nepravda")+VLOOKUP($C114,'nejml.žákyně seznam'!$A$2:$E$269,5))</f>
        <v/>
      </c>
    </row>
    <row r="115" spans="1:8">
      <c r="A115" s="87">
        <v>115</v>
      </c>
      <c r="B115" s="89"/>
      <c r="C115" s="89"/>
      <c r="D115" s="87" t="str">
        <f>IF($B115="","",VLOOKUP($B115,'nejml.žákyně seznam'!$A$2:$B$269,2,"nepravda"))</f>
        <v/>
      </c>
      <c r="E115" s="87" t="str">
        <f>IF($B115="","",VLOOKUP($B115,'nejml.žákyně seznam'!$A$2:$D$269,4,"nepravda"))</f>
        <v/>
      </c>
      <c r="F115" s="87" t="str">
        <f>IF($C115="","",VLOOKUP($C115,'nejml.žákyně seznam'!$A$2:$B$269,2,"nepravda"))</f>
        <v/>
      </c>
      <c r="G115" s="87" t="str">
        <f>IF($C115="","",VLOOKUP($C115,'nejml.žákyně seznam'!$A$2:$D$269,4,"nepravda"))</f>
        <v/>
      </c>
      <c r="H115" s="87" t="str">
        <f>IF(C115="","",VLOOKUP($B115,'nejml.žákyně seznam'!$A$2:$E$269,5,"nepravda")+VLOOKUP($C115,'nejml.žákyně seznam'!$A$2:$E$269,5))</f>
        <v/>
      </c>
    </row>
    <row r="116" spans="1:8">
      <c r="A116" s="87">
        <v>116</v>
      </c>
      <c r="B116" s="89"/>
      <c r="C116" s="89"/>
      <c r="D116" s="87" t="str">
        <f>IF($B116="","",VLOOKUP($B116,'nejml.žákyně seznam'!$A$2:$B$269,2,"nepravda"))</f>
        <v/>
      </c>
      <c r="E116" s="87" t="str">
        <f>IF($B116="","",VLOOKUP($B116,'nejml.žákyně seznam'!$A$2:$D$269,4,"nepravda"))</f>
        <v/>
      </c>
      <c r="F116" s="87" t="str">
        <f>IF($C116="","",VLOOKUP($C116,'nejml.žákyně seznam'!$A$2:$B$269,2,"nepravda"))</f>
        <v/>
      </c>
      <c r="G116" s="87" t="str">
        <f>IF($C116="","",VLOOKUP($C116,'nejml.žákyně seznam'!$A$2:$D$269,4,"nepravda"))</f>
        <v/>
      </c>
      <c r="H116" s="87" t="str">
        <f>IF(C116="","",VLOOKUP($B116,'nejml.žákyně seznam'!$A$2:$E$269,5,"nepravda")+VLOOKUP($C116,'nejml.žákyně seznam'!$A$2:$E$269,5))</f>
        <v/>
      </c>
    </row>
    <row r="117" spans="1:8">
      <c r="A117" s="87">
        <v>117</v>
      </c>
      <c r="B117" s="89"/>
      <c r="C117" s="89"/>
      <c r="D117" s="87" t="str">
        <f>IF($B117="","",VLOOKUP($B117,'nejml.žákyně seznam'!$A$2:$B$269,2,"nepravda"))</f>
        <v/>
      </c>
      <c r="E117" s="87" t="str">
        <f>IF($B117="","",VLOOKUP($B117,'nejml.žákyně seznam'!$A$2:$D$269,4,"nepravda"))</f>
        <v/>
      </c>
      <c r="F117" s="87" t="str">
        <f>IF($C117="","",VLOOKUP($C117,'nejml.žákyně seznam'!$A$2:$B$269,2,"nepravda"))</f>
        <v/>
      </c>
      <c r="G117" s="87" t="str">
        <f>IF($C117="","",VLOOKUP($C117,'nejml.žákyně seznam'!$A$2:$D$269,4,"nepravda"))</f>
        <v/>
      </c>
      <c r="H117" s="87" t="str">
        <f>IF(C117="","",VLOOKUP($B117,'nejml.žákyně seznam'!$A$2:$E$269,5,"nepravda")+VLOOKUP($C117,'nejml.žákyně seznam'!$A$2:$E$269,5))</f>
        <v/>
      </c>
    </row>
    <row r="118" spans="1:8">
      <c r="A118" s="87">
        <v>118</v>
      </c>
      <c r="B118" s="89"/>
      <c r="C118" s="89"/>
      <c r="D118" s="87" t="str">
        <f>IF($B118="","",VLOOKUP($B118,'nejml.žákyně seznam'!$A$2:$B$269,2,"nepravda"))</f>
        <v/>
      </c>
      <c r="E118" s="87" t="str">
        <f>IF($B118="","",VLOOKUP($B118,'nejml.žákyně seznam'!$A$2:$D$269,4,"nepravda"))</f>
        <v/>
      </c>
      <c r="F118" s="87" t="str">
        <f>IF($C118="","",VLOOKUP($C118,'nejml.žákyně seznam'!$A$2:$B$269,2,"nepravda"))</f>
        <v/>
      </c>
      <c r="G118" s="87" t="str">
        <f>IF($C118="","",VLOOKUP($C118,'nejml.žákyně seznam'!$A$2:$D$269,4,"nepravda"))</f>
        <v/>
      </c>
      <c r="H118" s="87" t="str">
        <f>IF(C118="","",VLOOKUP($B118,'nejml.žákyně seznam'!$A$2:$E$269,5,"nepravda")+VLOOKUP($C118,'nejml.žákyně seznam'!$A$2:$E$269,5))</f>
        <v/>
      </c>
    </row>
    <row r="119" spans="1:8">
      <c r="A119" s="87">
        <v>119</v>
      </c>
      <c r="B119" s="89"/>
      <c r="C119" s="89"/>
      <c r="D119" s="87" t="str">
        <f>IF($B119="","",VLOOKUP($B119,'nejml.žákyně seznam'!$A$2:$B$269,2,"nepravda"))</f>
        <v/>
      </c>
      <c r="E119" s="87" t="str">
        <f>IF($B119="","",VLOOKUP($B119,'nejml.žákyně seznam'!$A$2:$D$269,4,"nepravda"))</f>
        <v/>
      </c>
      <c r="F119" s="87" t="str">
        <f>IF($C119="","",VLOOKUP($C119,'nejml.žákyně seznam'!$A$2:$B$269,2,"nepravda"))</f>
        <v/>
      </c>
      <c r="G119" s="87" t="str">
        <f>IF($C119="","",VLOOKUP($C119,'nejml.žákyně seznam'!$A$2:$D$269,4,"nepravda"))</f>
        <v/>
      </c>
      <c r="H119" s="87" t="str">
        <f>IF(C119="","",VLOOKUP($B119,'nejml.žákyně seznam'!$A$2:$E$269,5,"nepravda")+VLOOKUP($C119,'nejml.žákyně seznam'!$A$2:$E$269,5))</f>
        <v/>
      </c>
    </row>
    <row r="120" spans="1:8">
      <c r="A120" s="87">
        <v>120</v>
      </c>
      <c r="B120" s="89"/>
      <c r="C120" s="89"/>
      <c r="D120" s="87" t="str">
        <f>IF($B120="","",VLOOKUP($B120,'nejml.žákyně seznam'!$A$2:$B$269,2,"nepravda"))</f>
        <v/>
      </c>
      <c r="E120" s="87" t="str">
        <f>IF($B120="","",VLOOKUP($B120,'nejml.žákyně seznam'!$A$2:$D$269,4,"nepravda"))</f>
        <v/>
      </c>
      <c r="F120" s="87" t="str">
        <f>IF($C120="","",VLOOKUP($C120,'nejml.žákyně seznam'!$A$2:$B$269,2,"nepravda"))</f>
        <v/>
      </c>
      <c r="G120" s="87" t="str">
        <f>IF($C120="","",VLOOKUP($C120,'nejml.žákyně seznam'!$A$2:$D$269,4,"nepravda"))</f>
        <v/>
      </c>
      <c r="H120" s="87" t="str">
        <f>IF(C120="","",VLOOKUP($B120,'nejml.žákyně seznam'!$A$2:$E$269,5,"nepravda")+VLOOKUP($C120,'nejml.žákyně seznam'!$A$2:$E$269,5))</f>
        <v/>
      </c>
    </row>
    <row r="121" spans="1:8">
      <c r="A121" s="87">
        <v>121</v>
      </c>
      <c r="B121" s="89"/>
      <c r="C121" s="89"/>
      <c r="D121" s="87" t="str">
        <f>IF($B121="","",VLOOKUP($B121,'nejml.žákyně seznam'!$A$2:$B$269,2,"nepravda"))</f>
        <v/>
      </c>
      <c r="E121" s="87" t="str">
        <f>IF($B121="","",VLOOKUP($B121,'nejml.žákyně seznam'!$A$2:$D$269,4,"nepravda"))</f>
        <v/>
      </c>
      <c r="F121" s="87" t="str">
        <f>IF($C121="","",VLOOKUP($C121,'nejml.žákyně seznam'!$A$2:$B$269,2,"nepravda"))</f>
        <v/>
      </c>
      <c r="G121" s="87" t="str">
        <f>IF($C121="","",VLOOKUP($C121,'nejml.žákyně seznam'!$A$2:$D$269,4,"nepravda"))</f>
        <v/>
      </c>
      <c r="H121" s="87" t="str">
        <f>IF(C121="","",VLOOKUP($B121,'nejml.žákyně seznam'!$A$2:$E$269,5,"nepravda")+VLOOKUP($C121,'nejml.žákyně seznam'!$A$2:$E$269,5))</f>
        <v/>
      </c>
    </row>
    <row r="122" spans="1:8">
      <c r="A122" s="87">
        <v>122</v>
      </c>
      <c r="B122" s="89"/>
      <c r="C122" s="89"/>
      <c r="D122" s="87" t="str">
        <f>IF($B122="","",VLOOKUP($B122,'nejml.žákyně seznam'!$A$2:$B$269,2,"nepravda"))</f>
        <v/>
      </c>
      <c r="E122" s="87" t="str">
        <f>IF($B122="","",VLOOKUP($B122,'nejml.žákyně seznam'!$A$2:$D$269,4,"nepravda"))</f>
        <v/>
      </c>
      <c r="F122" s="87" t="str">
        <f>IF($C122="","",VLOOKUP($C122,'nejml.žákyně seznam'!$A$2:$B$269,2,"nepravda"))</f>
        <v/>
      </c>
      <c r="G122" s="87" t="str">
        <f>IF($C122="","",VLOOKUP($C122,'nejml.žákyně seznam'!$A$2:$D$269,4,"nepravda"))</f>
        <v/>
      </c>
      <c r="H122" s="87" t="str">
        <f>IF(C122="","",VLOOKUP($B122,'nejml.žákyně seznam'!$A$2:$E$269,5,"nepravda")+VLOOKUP($C122,'nejml.žákyně seznam'!$A$2:$E$269,5))</f>
        <v/>
      </c>
    </row>
    <row r="123" spans="1:8">
      <c r="A123" s="87">
        <v>123</v>
      </c>
      <c r="B123" s="89"/>
      <c r="C123" s="89"/>
      <c r="D123" s="87" t="str">
        <f>IF($B123="","",VLOOKUP($B123,'nejml.žákyně seznam'!$A$2:$B$269,2,"nepravda"))</f>
        <v/>
      </c>
      <c r="E123" s="87" t="str">
        <f>IF($B123="","",VLOOKUP($B123,'nejml.žákyně seznam'!$A$2:$D$269,4,"nepravda"))</f>
        <v/>
      </c>
      <c r="F123" s="87" t="str">
        <f>IF($C123="","",VLOOKUP($C123,'nejml.žákyně seznam'!$A$2:$B$269,2,"nepravda"))</f>
        <v/>
      </c>
      <c r="G123" s="87" t="str">
        <f>IF($C123="","",VLOOKUP($C123,'nejml.žákyně seznam'!$A$2:$D$269,4,"nepravda"))</f>
        <v/>
      </c>
      <c r="H123" s="87" t="str">
        <f>IF(C123="","",VLOOKUP($B123,'nejml.žákyně seznam'!$A$2:$E$269,5,"nepravda")+VLOOKUP($C123,'nejml.žákyně seznam'!$A$2:$E$269,5))</f>
        <v/>
      </c>
    </row>
    <row r="124" spans="1:8">
      <c r="A124" s="87">
        <v>124</v>
      </c>
      <c r="B124" s="89"/>
      <c r="C124" s="89"/>
      <c r="D124" s="87" t="str">
        <f>IF($B124="","",VLOOKUP($B124,'nejml.žákyně seznam'!$A$2:$B$269,2,"nepravda"))</f>
        <v/>
      </c>
      <c r="E124" s="87" t="str">
        <f>IF($B124="","",VLOOKUP($B124,'nejml.žákyně seznam'!$A$2:$D$269,4,"nepravda"))</f>
        <v/>
      </c>
      <c r="F124" s="87" t="str">
        <f>IF($C124="","",VLOOKUP($C124,'nejml.žákyně seznam'!$A$2:$B$269,2,"nepravda"))</f>
        <v/>
      </c>
      <c r="G124" s="87" t="str">
        <f>IF($C124="","",VLOOKUP($C124,'nejml.žákyně seznam'!$A$2:$D$269,4,"nepravda"))</f>
        <v/>
      </c>
      <c r="H124" s="87" t="str">
        <f>IF(C124="","",VLOOKUP($B124,'nejml.žákyně seznam'!$A$2:$E$269,5,"nepravda")+VLOOKUP($C124,'nejml.žákyně seznam'!$A$2:$E$269,5))</f>
        <v/>
      </c>
    </row>
    <row r="125" spans="1:8">
      <c r="A125" s="87">
        <v>125</v>
      </c>
      <c r="B125" s="89"/>
      <c r="C125" s="89"/>
      <c r="D125" s="87" t="str">
        <f>IF($B125="","",VLOOKUP($B125,'nejml.žákyně seznam'!$A$2:$B$269,2,"nepravda"))</f>
        <v/>
      </c>
      <c r="E125" s="87" t="str">
        <f>IF($B125="","",VLOOKUP($B125,'nejml.žákyně seznam'!$A$2:$D$269,4,"nepravda"))</f>
        <v/>
      </c>
      <c r="F125" s="87" t="str">
        <f>IF($C125="","",VLOOKUP($C125,'nejml.žákyně seznam'!$A$2:$B$269,2,"nepravda"))</f>
        <v/>
      </c>
      <c r="G125" s="87" t="str">
        <f>IF($C125="","",VLOOKUP($C125,'nejml.žákyně seznam'!$A$2:$D$269,4,"nepravda"))</f>
        <v/>
      </c>
      <c r="H125" s="87" t="str">
        <f>IF(C125="","",VLOOKUP($B125,'nejml.žákyně seznam'!$A$2:$E$269,5,"nepravda")+VLOOKUP($C125,'nejml.žákyně seznam'!$A$2:$E$269,5))</f>
        <v/>
      </c>
    </row>
    <row r="126" spans="1:8">
      <c r="A126" s="87">
        <v>126</v>
      </c>
      <c r="B126" s="89"/>
      <c r="C126" s="89"/>
      <c r="D126" s="87" t="str">
        <f>IF($B126="","",VLOOKUP($B126,'nejml.žákyně seznam'!$A$2:$B$269,2,"nepravda"))</f>
        <v/>
      </c>
      <c r="E126" s="87" t="str">
        <f>IF($B126="","",VLOOKUP($B126,'nejml.žákyně seznam'!$A$2:$D$269,4,"nepravda"))</f>
        <v/>
      </c>
      <c r="F126" s="87" t="str">
        <f>IF($C126="","",VLOOKUP($C126,'nejml.žákyně seznam'!$A$2:$B$269,2,"nepravda"))</f>
        <v/>
      </c>
      <c r="G126" s="87" t="str">
        <f>IF($C126="","",VLOOKUP($C126,'nejml.žákyně seznam'!$A$2:$D$269,4,"nepravda"))</f>
        <v/>
      </c>
      <c r="H126" s="87" t="str">
        <f>IF(C126="","",VLOOKUP($B126,'nejml.žákyně seznam'!$A$2:$E$269,5,"nepravda")+VLOOKUP($C126,'nejml.žákyně seznam'!$A$2:$E$269,5))</f>
        <v/>
      </c>
    </row>
    <row r="127" spans="1:8">
      <c r="A127" s="87">
        <v>127</v>
      </c>
      <c r="B127" s="89"/>
      <c r="C127" s="89"/>
      <c r="D127" s="87" t="str">
        <f>IF($B127="","",VLOOKUP($B127,'nejml.žákyně seznam'!$A$2:$B$269,2,"nepravda"))</f>
        <v/>
      </c>
      <c r="E127" s="87" t="str">
        <f>IF($B127="","",VLOOKUP($B127,'nejml.žákyně seznam'!$A$2:$D$269,4,"nepravda"))</f>
        <v/>
      </c>
      <c r="F127" s="87" t="str">
        <f>IF($C127="","",VLOOKUP($C127,'nejml.žákyně seznam'!$A$2:$B$269,2,"nepravda"))</f>
        <v/>
      </c>
      <c r="G127" s="87" t="str">
        <f>IF($C127="","",VLOOKUP($C127,'nejml.žákyně seznam'!$A$2:$D$269,4,"nepravda"))</f>
        <v/>
      </c>
      <c r="H127" s="87" t="str">
        <f>IF(C127="","",VLOOKUP($B127,'nejml.žákyně seznam'!$A$2:$E$269,5,"nepravda")+VLOOKUP($C127,'nejml.žákyně seznam'!$A$2:$E$269,5))</f>
        <v/>
      </c>
    </row>
    <row r="128" spans="1:8">
      <c r="A128" s="87">
        <v>128</v>
      </c>
      <c r="B128" s="89"/>
      <c r="C128" s="89"/>
      <c r="D128" s="87" t="str">
        <f>IF($B128="","",VLOOKUP($B128,'nejml.žákyně seznam'!$A$2:$B$269,2,"nepravda"))</f>
        <v/>
      </c>
      <c r="E128" s="87" t="str">
        <f>IF($B128="","",VLOOKUP($B128,'nejml.žákyně seznam'!$A$2:$D$269,4,"nepravda"))</f>
        <v/>
      </c>
      <c r="F128" s="87" t="str">
        <f>IF($C128="","",VLOOKUP($C128,'nejml.žákyně seznam'!$A$2:$B$269,2,"nepravda"))</f>
        <v/>
      </c>
      <c r="G128" s="87" t="str">
        <f>IF($C128="","",VLOOKUP($C128,'nejml.žákyně seznam'!$A$2:$D$269,4,"nepravda"))</f>
        <v/>
      </c>
      <c r="H128" s="87" t="str">
        <f>IF(C128="","",VLOOKUP($B128,'nejml.žákyně seznam'!$A$2:$E$269,5,"nepravda")+VLOOKUP($C128,'nejml.žákyně seznam'!$A$2:$E$269,5))</f>
        <v/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9"/>
  <sheetViews>
    <sheetView zoomScale="85" workbookViewId="0">
      <pane ySplit="1" topLeftCell="A29" activePane="bottomLeft" state="frozen"/>
      <selection activeCell="H52" sqref="H52"/>
      <selection pane="bottomLeft" activeCell="H52" sqref="H52"/>
    </sheetView>
  </sheetViews>
  <sheetFormatPr defaultRowHeight="12.75"/>
  <cols>
    <col min="1" max="1" width="22.85546875" style="3" bestFit="1" customWidth="1"/>
    <col min="2" max="2" width="4.5703125" style="3" bestFit="1" customWidth="1"/>
    <col min="3" max="3" width="15.140625" style="3" bestFit="1" customWidth="1"/>
    <col min="4" max="4" width="19.5703125" style="3" bestFit="1" customWidth="1"/>
    <col min="5" max="5" width="4.5703125" style="3" bestFit="1" customWidth="1"/>
    <col min="6" max="6" width="16" style="3" bestFit="1" customWidth="1"/>
    <col min="7" max="7" width="19.5703125" style="3" bestFit="1" customWidth="1"/>
    <col min="8" max="12" width="5.28515625" style="3" customWidth="1"/>
    <col min="13" max="14" width="4.28515625" style="3" customWidth="1"/>
    <col min="15" max="15" width="4.5703125" style="3" bestFit="1" customWidth="1"/>
    <col min="16" max="16" width="5.5703125" style="3" customWidth="1"/>
    <col min="17" max="17" width="15" style="3" bestFit="1" customWidth="1"/>
    <col min="18" max="18" width="18.85546875" style="3" bestFit="1" customWidth="1"/>
    <col min="19" max="19" width="3.5703125" style="3" customWidth="1"/>
    <col min="20" max="24" width="3" style="3" customWidth="1"/>
    <col min="25" max="16384" width="9.140625" style="3"/>
  </cols>
  <sheetData>
    <row r="1" spans="1:24" ht="14.25" thickTop="1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18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" t="s">
        <v>10</v>
      </c>
      <c r="N1" s="2" t="s">
        <v>11</v>
      </c>
      <c r="O1" s="2" t="s">
        <v>12</v>
      </c>
    </row>
    <row r="2" spans="1:24" ht="13.5" thickTop="1">
      <c r="A2" s="3" t="e">
        <f>CONCATENATE("Útěcha ",#REF!," - 1.kolo")</f>
        <v>#REF!</v>
      </c>
      <c r="B2" s="3">
        <f>'P-U 64'!B4</f>
        <v>0</v>
      </c>
      <c r="C2" s="3" t="str">
        <f>IF($B2=0,"bye",VLOOKUP($B2,'nejml.žákyně seznam'!$A$2:$D$269,2))</f>
        <v>bye</v>
      </c>
      <c r="D2" s="3" t="str">
        <f>IF($B2=0,"",VLOOKUP($B2,'nejml.žákyně seznam'!$A$2:$E$269,4))</f>
        <v/>
      </c>
      <c r="E2" s="3">
        <f>'P-U 64'!$B$6</f>
        <v>0</v>
      </c>
      <c r="F2" s="3" t="str">
        <f>IF($E2=0,"bye",VLOOKUP($E2,'nejml.žákyně seznam'!$A$2:$D$269,2))</f>
        <v>bye</v>
      </c>
      <c r="G2" s="3" t="str">
        <f>IF($E2=0,"",VLOOKUP($E2,'nejml.žákyně seznam'!$A$2:$E$269,4))</f>
        <v/>
      </c>
      <c r="H2" s="71"/>
      <c r="I2" s="72"/>
      <c r="J2" s="72"/>
      <c r="K2" s="72"/>
      <c r="L2" s="73"/>
      <c r="M2" s="3">
        <f t="shared" ref="M2:M33" si="0">COUNTIF(T2:X2,"&gt;0")</f>
        <v>0</v>
      </c>
      <c r="N2" s="3">
        <f t="shared" ref="N2:N33" si="1">COUNTIF(T2:X2,"&lt;0")</f>
        <v>0</v>
      </c>
      <c r="O2" s="3">
        <f t="shared" ref="O2:O33" si="2">IF(M2=N2,0,IF(M2&gt;N2,B2,E2))</f>
        <v>0</v>
      </c>
      <c r="P2" s="3" t="str">
        <f>IF($O2=0,"",VLOOKUP($O2,'nejml.žákyně seznam'!$A$2:$D$269,2))</f>
        <v/>
      </c>
      <c r="Q2" s="3" t="str">
        <f t="shared" ref="Q2:Q33" si="3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/>
      </c>
      <c r="R2" s="3" t="str">
        <f t="shared" ref="R2:R33" si="4">IF(MAX(M2:N2)=3,Q2,"")</f>
        <v/>
      </c>
      <c r="S2" s="30"/>
      <c r="T2" s="30">
        <f t="shared" ref="T2:T33" si="5">IF(H2="",0,IF(MID(H2,1,1)="-",-1,1))</f>
        <v>0</v>
      </c>
      <c r="U2" s="30">
        <f t="shared" ref="U2:U33" si="6">IF(I2="",0,IF(MID(I2,1,1)="-",-1,1))</f>
        <v>0</v>
      </c>
      <c r="V2" s="30">
        <f t="shared" ref="V2:V33" si="7">IF(J2="",0,IF(MID(J2,1,1)="-",-1,1))</f>
        <v>0</v>
      </c>
      <c r="W2" s="30">
        <f t="shared" ref="W2:W33" si="8">IF(K2="",0,IF(MID(K2,1,1)="-",-1,1))</f>
        <v>0</v>
      </c>
      <c r="X2" s="30">
        <f t="shared" ref="X2:X33" si="9">IF(L2="",0,IF(MID(L2,1,1)="-",-1,1))</f>
        <v>0</v>
      </c>
    </row>
    <row r="3" spans="1:24">
      <c r="A3" s="3" t="e">
        <f>CONCATENATE("Útěcha ",#REF!," - 1.kolo")</f>
        <v>#REF!</v>
      </c>
      <c r="B3" s="3">
        <f>'P-U 64'!B8</f>
        <v>0</v>
      </c>
      <c r="C3" s="3" t="str">
        <f>IF($B3=0,"bye",VLOOKUP($B3,'nejml.žákyně seznam'!$A$2:$D$269,2))</f>
        <v>bye</v>
      </c>
      <c r="D3" s="3" t="str">
        <f>IF($B3=0,"",VLOOKUP($B3,'nejml.žákyně seznam'!$A$2:$E$269,4))</f>
        <v/>
      </c>
      <c r="E3" s="3">
        <f>'P-U 64'!$B$10</f>
        <v>0</v>
      </c>
      <c r="F3" s="3" t="str">
        <f>IF($E3=0,"bye",VLOOKUP($E3,'nejml.žákyně seznam'!$A$2:$D$269,2))</f>
        <v>bye</v>
      </c>
      <c r="G3" s="3" t="str">
        <f>IF($E3=0,"",VLOOKUP($E3,'nejml.žákyně seznam'!$A$2:$E$269,4))</f>
        <v/>
      </c>
      <c r="H3" s="74"/>
      <c r="I3" s="75"/>
      <c r="J3" s="75"/>
      <c r="K3" s="75"/>
      <c r="L3" s="76"/>
      <c r="M3" s="3">
        <f t="shared" si="0"/>
        <v>0</v>
      </c>
      <c r="N3" s="3">
        <f t="shared" si="1"/>
        <v>0</v>
      </c>
      <c r="O3" s="3">
        <f t="shared" si="2"/>
        <v>0</v>
      </c>
      <c r="P3" s="3" t="str">
        <f>IF($O3=0,"",VLOOKUP($O3,'nejml.žákyně seznam'!$A$2:$D$269,2))</f>
        <v/>
      </c>
      <c r="Q3" s="3" t="str">
        <f t="shared" si="3"/>
        <v/>
      </c>
      <c r="R3" s="3" t="str">
        <f t="shared" si="4"/>
        <v/>
      </c>
      <c r="T3" s="30">
        <f t="shared" si="5"/>
        <v>0</v>
      </c>
      <c r="U3" s="30">
        <f t="shared" si="6"/>
        <v>0</v>
      </c>
      <c r="V3" s="30">
        <f t="shared" si="7"/>
        <v>0</v>
      </c>
      <c r="W3" s="30">
        <f t="shared" si="8"/>
        <v>0</v>
      </c>
      <c r="X3" s="30">
        <f t="shared" si="9"/>
        <v>0</v>
      </c>
    </row>
    <row r="4" spans="1:24">
      <c r="A4" s="3" t="e">
        <f>CONCATENATE("Útěcha ",#REF!," - 1.kolo")</f>
        <v>#REF!</v>
      </c>
      <c r="B4" s="3">
        <f>'P-U 64'!B12</f>
        <v>0</v>
      </c>
      <c r="C4" s="3" t="str">
        <f>IF($B4=0,"bye",VLOOKUP($B4,'nejml.žákyně seznam'!$A$2:$D$269,2))</f>
        <v>bye</v>
      </c>
      <c r="D4" s="3" t="str">
        <f>IF($B4=0,"",VLOOKUP($B4,'nejml.žákyně seznam'!$A$2:$E$269,4))</f>
        <v/>
      </c>
      <c r="E4" s="3">
        <f>'P-U 64'!$B$14</f>
        <v>0</v>
      </c>
      <c r="F4" s="3" t="str">
        <f>IF($E4=0,"bye",VLOOKUP($E4,'nejml.žákyně seznam'!$A$2:$D$269,2))</f>
        <v>bye</v>
      </c>
      <c r="G4" s="3" t="str">
        <f>IF($E4=0,"",VLOOKUP($E4,'nejml.žákyně seznam'!$A$2:$E$269,4))</f>
        <v/>
      </c>
      <c r="H4" s="74"/>
      <c r="I4" s="75"/>
      <c r="J4" s="75"/>
      <c r="K4" s="75"/>
      <c r="L4" s="76"/>
      <c r="M4" s="3">
        <f t="shared" si="0"/>
        <v>0</v>
      </c>
      <c r="N4" s="3">
        <f t="shared" si="1"/>
        <v>0</v>
      </c>
      <c r="O4" s="3">
        <f t="shared" si="2"/>
        <v>0</v>
      </c>
      <c r="P4" s="3" t="str">
        <f>IF($O4=0,"",VLOOKUP($O4,'nejml.žákyně seznam'!$A$2:$D$269,2))</f>
        <v/>
      </c>
      <c r="Q4" s="3" t="str">
        <f t="shared" si="3"/>
        <v/>
      </c>
      <c r="R4" s="3" t="str">
        <f t="shared" si="4"/>
        <v/>
      </c>
      <c r="T4" s="30">
        <f t="shared" si="5"/>
        <v>0</v>
      </c>
      <c r="U4" s="30">
        <f t="shared" si="6"/>
        <v>0</v>
      </c>
      <c r="V4" s="30">
        <f t="shared" si="7"/>
        <v>0</v>
      </c>
      <c r="W4" s="30">
        <f t="shared" si="8"/>
        <v>0</v>
      </c>
      <c r="X4" s="30">
        <f t="shared" si="9"/>
        <v>0</v>
      </c>
    </row>
    <row r="5" spans="1:24">
      <c r="A5" s="3" t="e">
        <f>CONCATENATE("Útěcha ",#REF!," - 1.kolo")</f>
        <v>#REF!</v>
      </c>
      <c r="B5" s="3">
        <f>'P-U 64'!B16</f>
        <v>0</v>
      </c>
      <c r="C5" s="3" t="str">
        <f>IF($B5=0,"bye",VLOOKUP($B5,'nejml.žákyně seznam'!$A$2:$D$269,2))</f>
        <v>bye</v>
      </c>
      <c r="D5" s="3" t="str">
        <f>IF($B5=0,"",VLOOKUP($B5,'nejml.žákyně seznam'!$A$2:$E$269,4))</f>
        <v/>
      </c>
      <c r="E5" s="3">
        <f>'P-U 64'!$B$18</f>
        <v>0</v>
      </c>
      <c r="F5" s="3" t="str">
        <f>IF($E5=0,"bye",VLOOKUP($E5,'nejml.žákyně seznam'!$A$2:$D$269,2))</f>
        <v>bye</v>
      </c>
      <c r="G5" s="3" t="str">
        <f>IF($E5=0,"",VLOOKUP($E5,'nejml.žákyně seznam'!$A$2:$E$269,4))</f>
        <v/>
      </c>
      <c r="H5" s="74"/>
      <c r="I5" s="75"/>
      <c r="J5" s="75"/>
      <c r="K5" s="75"/>
      <c r="L5" s="76"/>
      <c r="M5" s="3">
        <f t="shared" si="0"/>
        <v>0</v>
      </c>
      <c r="N5" s="3">
        <f t="shared" si="1"/>
        <v>0</v>
      </c>
      <c r="O5" s="3">
        <f t="shared" si="2"/>
        <v>0</v>
      </c>
      <c r="P5" s="3" t="str">
        <f>IF($O5=0,"",VLOOKUP($O5,'nejml.žákyně seznam'!$A$2:$D$269,2))</f>
        <v/>
      </c>
      <c r="Q5" s="3" t="str">
        <f t="shared" si="3"/>
        <v/>
      </c>
      <c r="R5" s="3" t="str">
        <f t="shared" si="4"/>
        <v/>
      </c>
      <c r="T5" s="30">
        <f t="shared" si="5"/>
        <v>0</v>
      </c>
      <c r="U5" s="30">
        <f t="shared" si="6"/>
        <v>0</v>
      </c>
      <c r="V5" s="30">
        <f t="shared" si="7"/>
        <v>0</v>
      </c>
      <c r="W5" s="30">
        <f t="shared" si="8"/>
        <v>0</v>
      </c>
      <c r="X5" s="30">
        <f t="shared" si="9"/>
        <v>0</v>
      </c>
    </row>
    <row r="6" spans="1:24">
      <c r="A6" s="3" t="e">
        <f>CONCATENATE("Útěcha ",#REF!," - 1.kolo")</f>
        <v>#REF!</v>
      </c>
      <c r="B6" s="3">
        <f>'P-U 64'!B20</f>
        <v>0</v>
      </c>
      <c r="C6" s="3" t="str">
        <f>IF($B6=0,"bye",VLOOKUP($B6,'nejml.žákyně seznam'!$A$2:$D$269,2))</f>
        <v>bye</v>
      </c>
      <c r="D6" s="3" t="str">
        <f>IF($B6=0,"",VLOOKUP($B6,'nejml.žákyně seznam'!$A$2:$E$269,4))</f>
        <v/>
      </c>
      <c r="E6" s="3">
        <f>'P-U 64'!$B$22</f>
        <v>0</v>
      </c>
      <c r="F6" s="3" t="str">
        <f>IF($E6=0,"bye",VLOOKUP($E6,'nejml.žákyně seznam'!$A$2:$D$269,2))</f>
        <v>bye</v>
      </c>
      <c r="G6" s="3" t="str">
        <f>IF($E6=0,"",VLOOKUP($E6,'nejml.žákyně seznam'!$A$2:$E$269,4))</f>
        <v/>
      </c>
      <c r="H6" s="74"/>
      <c r="I6" s="75"/>
      <c r="J6" s="75"/>
      <c r="K6" s="75"/>
      <c r="L6" s="76"/>
      <c r="M6" s="3">
        <f t="shared" si="0"/>
        <v>0</v>
      </c>
      <c r="N6" s="3">
        <f t="shared" si="1"/>
        <v>0</v>
      </c>
      <c r="O6" s="3">
        <f t="shared" si="2"/>
        <v>0</v>
      </c>
      <c r="P6" s="3" t="str">
        <f>IF($O6=0,"",VLOOKUP($O6,'nejml.žákyně seznam'!$A$2:$D$269,2))</f>
        <v/>
      </c>
      <c r="Q6" s="3" t="str">
        <f t="shared" si="3"/>
        <v/>
      </c>
      <c r="R6" s="3" t="str">
        <f t="shared" si="4"/>
        <v/>
      </c>
      <c r="T6" s="30">
        <f t="shared" si="5"/>
        <v>0</v>
      </c>
      <c r="U6" s="30">
        <f t="shared" si="6"/>
        <v>0</v>
      </c>
      <c r="V6" s="30">
        <f t="shared" si="7"/>
        <v>0</v>
      </c>
      <c r="W6" s="30">
        <f t="shared" si="8"/>
        <v>0</v>
      </c>
      <c r="X6" s="30">
        <f t="shared" si="9"/>
        <v>0</v>
      </c>
    </row>
    <row r="7" spans="1:24">
      <c r="A7" s="3" t="e">
        <f>CONCATENATE("Útěcha ",#REF!," - 1.kolo")</f>
        <v>#REF!</v>
      </c>
      <c r="B7" s="3">
        <f>'P-U 64'!B24</f>
        <v>0</v>
      </c>
      <c r="C7" s="3" t="str">
        <f>IF($B7=0,"bye",VLOOKUP($B7,'nejml.žákyně seznam'!$A$2:$D$269,2))</f>
        <v>bye</v>
      </c>
      <c r="D7" s="3" t="str">
        <f>IF($B7=0,"",VLOOKUP($B7,'nejml.žákyně seznam'!$A$2:$E$269,4))</f>
        <v/>
      </c>
      <c r="E7" s="3">
        <f>'P-U 64'!$B$26</f>
        <v>0</v>
      </c>
      <c r="F7" s="3" t="str">
        <f>IF($E7=0,"bye",VLOOKUP($E7,'nejml.žákyně seznam'!$A$2:$D$269,2))</f>
        <v>bye</v>
      </c>
      <c r="G7" s="3" t="str">
        <f>IF($E7=0,"",VLOOKUP($E7,'nejml.žákyně seznam'!$A$2:$E$269,4))</f>
        <v/>
      </c>
      <c r="H7" s="74"/>
      <c r="I7" s="75"/>
      <c r="J7" s="75"/>
      <c r="K7" s="75"/>
      <c r="L7" s="76"/>
      <c r="M7" s="3">
        <f t="shared" si="0"/>
        <v>0</v>
      </c>
      <c r="N7" s="3">
        <f t="shared" si="1"/>
        <v>0</v>
      </c>
      <c r="O7" s="3">
        <f t="shared" si="2"/>
        <v>0</v>
      </c>
      <c r="P7" s="3" t="str">
        <f>IF($O7=0,"",VLOOKUP($O7,'nejml.žákyně seznam'!$A$2:$D$269,2))</f>
        <v/>
      </c>
      <c r="Q7" s="3" t="str">
        <f t="shared" si="3"/>
        <v/>
      </c>
      <c r="R7" s="3" t="str">
        <f t="shared" si="4"/>
        <v/>
      </c>
      <c r="T7" s="30">
        <f t="shared" si="5"/>
        <v>0</v>
      </c>
      <c r="U7" s="30">
        <f t="shared" si="6"/>
        <v>0</v>
      </c>
      <c r="V7" s="30">
        <f t="shared" si="7"/>
        <v>0</v>
      </c>
      <c r="W7" s="30">
        <f t="shared" si="8"/>
        <v>0</v>
      </c>
      <c r="X7" s="30">
        <f t="shared" si="9"/>
        <v>0</v>
      </c>
    </row>
    <row r="8" spans="1:24">
      <c r="A8" s="3" t="e">
        <f>CONCATENATE("Útěcha ",#REF!," - 1.kolo")</f>
        <v>#REF!</v>
      </c>
      <c r="B8" s="3">
        <f>'P-U 64'!B28</f>
        <v>0</v>
      </c>
      <c r="C8" s="3" t="str">
        <f>IF($B8=0,"bye",VLOOKUP($B8,'nejml.žákyně seznam'!$A$2:$D$269,2))</f>
        <v>bye</v>
      </c>
      <c r="D8" s="3" t="str">
        <f>IF($B8=0,"",VLOOKUP($B8,'nejml.žákyně seznam'!$A$2:$E$269,4))</f>
        <v/>
      </c>
      <c r="E8" s="3">
        <f>'P-U 64'!$B$30</f>
        <v>0</v>
      </c>
      <c r="F8" s="3" t="str">
        <f>IF($E8=0,"bye",VLOOKUP($E8,'nejml.žákyně seznam'!$A$2:$D$269,2))</f>
        <v>bye</v>
      </c>
      <c r="G8" s="3" t="str">
        <f>IF($E8=0,"",VLOOKUP($E8,'nejml.žákyně seznam'!$A$2:$E$269,4))</f>
        <v/>
      </c>
      <c r="H8" s="74"/>
      <c r="I8" s="75"/>
      <c r="J8" s="75"/>
      <c r="K8" s="75"/>
      <c r="L8" s="76"/>
      <c r="M8" s="3">
        <f t="shared" si="0"/>
        <v>0</v>
      </c>
      <c r="N8" s="3">
        <f t="shared" si="1"/>
        <v>0</v>
      </c>
      <c r="O8" s="3">
        <f t="shared" si="2"/>
        <v>0</v>
      </c>
      <c r="P8" s="3" t="str">
        <f>IF($O8=0,"",VLOOKUP($O8,'nejml.žákyně seznam'!$A$2:$D$269,2))</f>
        <v/>
      </c>
      <c r="Q8" s="3" t="str">
        <f t="shared" si="3"/>
        <v/>
      </c>
      <c r="R8" s="3" t="str">
        <f t="shared" si="4"/>
        <v/>
      </c>
      <c r="T8" s="30">
        <f t="shared" si="5"/>
        <v>0</v>
      </c>
      <c r="U8" s="30">
        <f t="shared" si="6"/>
        <v>0</v>
      </c>
      <c r="V8" s="30">
        <f t="shared" si="7"/>
        <v>0</v>
      </c>
      <c r="W8" s="30">
        <f t="shared" si="8"/>
        <v>0</v>
      </c>
      <c r="X8" s="30">
        <f t="shared" si="9"/>
        <v>0</v>
      </c>
    </row>
    <row r="9" spans="1:24">
      <c r="A9" s="3" t="e">
        <f>CONCATENATE("Útěcha ",#REF!," - 1.kolo")</f>
        <v>#REF!</v>
      </c>
      <c r="B9" s="3">
        <f>'P-U 64'!B32</f>
        <v>0</v>
      </c>
      <c r="C9" s="3" t="str">
        <f>IF($B9=0,"bye",VLOOKUP($B9,'nejml.žákyně seznam'!$A$2:$D$269,2))</f>
        <v>bye</v>
      </c>
      <c r="D9" s="3" t="str">
        <f>IF($B9=0,"",VLOOKUP($B9,'nejml.žákyně seznam'!$A$2:$E$269,4))</f>
        <v/>
      </c>
      <c r="E9" s="3">
        <f>'P-U 64'!$B$34</f>
        <v>0</v>
      </c>
      <c r="F9" s="3" t="str">
        <f>IF($E9=0,"bye",VLOOKUP($E9,'nejml.žákyně seznam'!$A$2:$D$269,2))</f>
        <v>bye</v>
      </c>
      <c r="G9" s="3" t="str">
        <f>IF($E9=0,"",VLOOKUP($E9,'nejml.žákyně seznam'!$A$2:$E$269,4))</f>
        <v/>
      </c>
      <c r="H9" s="74"/>
      <c r="I9" s="75"/>
      <c r="J9" s="75"/>
      <c r="K9" s="75"/>
      <c r="L9" s="76"/>
      <c r="M9" s="3">
        <f t="shared" si="0"/>
        <v>0</v>
      </c>
      <c r="N9" s="3">
        <f t="shared" si="1"/>
        <v>0</v>
      </c>
      <c r="O9" s="3">
        <f t="shared" si="2"/>
        <v>0</v>
      </c>
      <c r="P9" s="3" t="str">
        <f>IF($O9=0,"",VLOOKUP($O9,'nejml.žákyně seznam'!$A$2:$D$269,2))</f>
        <v/>
      </c>
      <c r="Q9" s="3" t="str">
        <f t="shared" si="3"/>
        <v/>
      </c>
      <c r="R9" s="3" t="str">
        <f t="shared" si="4"/>
        <v/>
      </c>
      <c r="T9" s="30">
        <f t="shared" si="5"/>
        <v>0</v>
      </c>
      <c r="U9" s="30">
        <f t="shared" si="6"/>
        <v>0</v>
      </c>
      <c r="V9" s="30">
        <f t="shared" si="7"/>
        <v>0</v>
      </c>
      <c r="W9" s="30">
        <f t="shared" si="8"/>
        <v>0</v>
      </c>
      <c r="X9" s="30">
        <f t="shared" si="9"/>
        <v>0</v>
      </c>
    </row>
    <row r="10" spans="1:24">
      <c r="A10" s="3" t="e">
        <f>CONCATENATE("Útěcha ",#REF!," - 1.kolo")</f>
        <v>#REF!</v>
      </c>
      <c r="B10" s="3">
        <f>'P-U 64'!B36</f>
        <v>0</v>
      </c>
      <c r="C10" s="3" t="str">
        <f>IF($B10=0,"bye",VLOOKUP($B10,'nejml.žákyně seznam'!$A$2:$D$269,2))</f>
        <v>bye</v>
      </c>
      <c r="D10" s="3" t="str">
        <f>IF($B10=0,"",VLOOKUP($B10,'nejml.žákyně seznam'!$A$2:$E$269,4))</f>
        <v/>
      </c>
      <c r="E10" s="3">
        <f>'P-U 64'!$B$38</f>
        <v>0</v>
      </c>
      <c r="F10" s="3" t="str">
        <f>IF($E10=0,"bye",VLOOKUP($E10,'nejml.žákyně seznam'!$A$2:$D$269,2))</f>
        <v>bye</v>
      </c>
      <c r="G10" s="3" t="str">
        <f>IF($E10=0,"",VLOOKUP($E10,'nejml.žákyně seznam'!$A$2:$E$269,4))</f>
        <v/>
      </c>
      <c r="H10" s="74"/>
      <c r="I10" s="75"/>
      <c r="J10" s="75"/>
      <c r="K10" s="75"/>
      <c r="L10" s="76"/>
      <c r="M10" s="3">
        <f t="shared" si="0"/>
        <v>0</v>
      </c>
      <c r="N10" s="3">
        <f t="shared" si="1"/>
        <v>0</v>
      </c>
      <c r="O10" s="3">
        <f t="shared" si="2"/>
        <v>0</v>
      </c>
      <c r="P10" s="3" t="str">
        <f>IF($O10=0,"",VLOOKUP($O10,'nejml.žákyně seznam'!$A$2:$D$269,2))</f>
        <v/>
      </c>
      <c r="Q10" s="3" t="str">
        <f t="shared" si="3"/>
        <v/>
      </c>
      <c r="R10" s="3" t="str">
        <f t="shared" si="4"/>
        <v/>
      </c>
      <c r="T10" s="30">
        <f t="shared" si="5"/>
        <v>0</v>
      </c>
      <c r="U10" s="30">
        <f t="shared" si="6"/>
        <v>0</v>
      </c>
      <c r="V10" s="30">
        <f t="shared" si="7"/>
        <v>0</v>
      </c>
      <c r="W10" s="30">
        <f t="shared" si="8"/>
        <v>0</v>
      </c>
      <c r="X10" s="30">
        <f t="shared" si="9"/>
        <v>0</v>
      </c>
    </row>
    <row r="11" spans="1:24">
      <c r="A11" s="3" t="e">
        <f>CONCATENATE("Útěcha ",#REF!," - 1.kolo")</f>
        <v>#REF!</v>
      </c>
      <c r="B11" s="3">
        <f>'P-U 64'!B40</f>
        <v>0</v>
      </c>
      <c r="C11" s="3" t="str">
        <f>IF($B11=0,"bye",VLOOKUP($B11,'nejml.žákyně seznam'!$A$2:$D$269,2))</f>
        <v>bye</v>
      </c>
      <c r="D11" s="3" t="str">
        <f>IF($B11=0,"",VLOOKUP($B11,'nejml.žákyně seznam'!$A$2:$E$269,4))</f>
        <v/>
      </c>
      <c r="E11" s="3">
        <f>'P-U 64'!$B$42</f>
        <v>0</v>
      </c>
      <c r="F11" s="3" t="str">
        <f>IF($E11=0,"bye",VLOOKUP($E11,'nejml.žákyně seznam'!$A$2:$D$269,2))</f>
        <v>bye</v>
      </c>
      <c r="G11" s="3" t="str">
        <f>IF($E11=0,"",VLOOKUP($E11,'nejml.žákyně seznam'!$A$2:$E$269,4))</f>
        <v/>
      </c>
      <c r="H11" s="74"/>
      <c r="I11" s="75"/>
      <c r="J11" s="75"/>
      <c r="K11" s="75"/>
      <c r="L11" s="76"/>
      <c r="M11" s="3">
        <f t="shared" si="0"/>
        <v>0</v>
      </c>
      <c r="N11" s="3">
        <f t="shared" si="1"/>
        <v>0</v>
      </c>
      <c r="O11" s="3">
        <f t="shared" si="2"/>
        <v>0</v>
      </c>
      <c r="P11" s="3" t="str">
        <f>IF($O11=0,"",VLOOKUP($O11,'nejml.žákyně seznam'!$A$2:$D$269,2))</f>
        <v/>
      </c>
      <c r="Q11" s="3" t="str">
        <f t="shared" si="3"/>
        <v/>
      </c>
      <c r="R11" s="3" t="str">
        <f t="shared" si="4"/>
        <v/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0">
        <f t="shared" si="8"/>
        <v>0</v>
      </c>
      <c r="X11" s="30">
        <f t="shared" si="9"/>
        <v>0</v>
      </c>
    </row>
    <row r="12" spans="1:24">
      <c r="A12" s="3" t="e">
        <f>CONCATENATE("Útěcha ",#REF!," - 1.kolo")</f>
        <v>#REF!</v>
      </c>
      <c r="B12" s="3">
        <f>'P-U 64'!B44</f>
        <v>0</v>
      </c>
      <c r="C12" s="3" t="str">
        <f>IF($B12=0,"bye",VLOOKUP($B12,'nejml.žákyně seznam'!$A$2:$D$269,2))</f>
        <v>bye</v>
      </c>
      <c r="D12" s="3" t="str">
        <f>IF($B12=0,"",VLOOKUP($B12,'nejml.žákyně seznam'!$A$2:$E$269,4))</f>
        <v/>
      </c>
      <c r="E12" s="3">
        <f>'P-U 64'!$B$46</f>
        <v>0</v>
      </c>
      <c r="F12" s="3" t="str">
        <f>IF($E12=0,"bye",VLOOKUP($E12,'nejml.žákyně seznam'!$A$2:$D$269,2))</f>
        <v>bye</v>
      </c>
      <c r="G12" s="3" t="str">
        <f>IF($E12=0,"",VLOOKUP($E12,'nejml.žákyně seznam'!$A$2:$E$269,4))</f>
        <v/>
      </c>
      <c r="H12" s="74"/>
      <c r="I12" s="75"/>
      <c r="J12" s="75"/>
      <c r="K12" s="75"/>
      <c r="L12" s="76"/>
      <c r="M12" s="3">
        <f t="shared" si="0"/>
        <v>0</v>
      </c>
      <c r="N12" s="3">
        <f t="shared" si="1"/>
        <v>0</v>
      </c>
      <c r="O12" s="3">
        <f t="shared" si="2"/>
        <v>0</v>
      </c>
      <c r="P12" s="3" t="str">
        <f>IF($O12=0,"",VLOOKUP($O12,'nejml.žákyně seznam'!$A$2:$D$269,2))</f>
        <v/>
      </c>
      <c r="Q12" s="3" t="str">
        <f t="shared" si="3"/>
        <v/>
      </c>
      <c r="R12" s="3" t="str">
        <f t="shared" si="4"/>
        <v/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0">
        <f t="shared" si="8"/>
        <v>0</v>
      </c>
      <c r="X12" s="30">
        <f t="shared" si="9"/>
        <v>0</v>
      </c>
    </row>
    <row r="13" spans="1:24">
      <c r="A13" s="3" t="e">
        <f>CONCATENATE("Útěcha ",#REF!," - 1.kolo")</f>
        <v>#REF!</v>
      </c>
      <c r="B13" s="3">
        <f>'P-U 64'!B48</f>
        <v>0</v>
      </c>
      <c r="C13" s="3" t="str">
        <f>IF($B13=0,"bye",VLOOKUP($B13,'nejml.žákyně seznam'!$A$2:$D$269,2))</f>
        <v>bye</v>
      </c>
      <c r="D13" s="3" t="str">
        <f>IF($B13=0,"",VLOOKUP($B13,'nejml.žákyně seznam'!$A$2:$E$269,4))</f>
        <v/>
      </c>
      <c r="E13" s="3">
        <f>'P-U 64'!$B$50</f>
        <v>0</v>
      </c>
      <c r="F13" s="3" t="str">
        <f>IF($E13=0,"bye",VLOOKUP($E13,'nejml.žákyně seznam'!$A$2:$D$269,2))</f>
        <v>bye</v>
      </c>
      <c r="G13" s="3" t="str">
        <f>IF($E13=0,"",VLOOKUP($E13,'nejml.žákyně seznam'!$A$2:$E$269,4))</f>
        <v/>
      </c>
      <c r="H13" s="74"/>
      <c r="I13" s="75"/>
      <c r="J13" s="75"/>
      <c r="K13" s="75"/>
      <c r="L13" s="76"/>
      <c r="M13" s="3">
        <f t="shared" si="0"/>
        <v>0</v>
      </c>
      <c r="N13" s="3">
        <f t="shared" si="1"/>
        <v>0</v>
      </c>
      <c r="O13" s="3">
        <f t="shared" si="2"/>
        <v>0</v>
      </c>
      <c r="P13" s="3" t="str">
        <f>IF($O13=0,"",VLOOKUP($O13,'nejml.žákyně seznam'!$A$2:$D$269,2))</f>
        <v/>
      </c>
      <c r="Q13" s="3" t="str">
        <f t="shared" si="3"/>
        <v/>
      </c>
      <c r="R13" s="3" t="str">
        <f t="shared" si="4"/>
        <v/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0">
        <f t="shared" si="8"/>
        <v>0</v>
      </c>
      <c r="X13" s="30">
        <f t="shared" si="9"/>
        <v>0</v>
      </c>
    </row>
    <row r="14" spans="1:24">
      <c r="A14" s="3" t="e">
        <f>CONCATENATE("Útěcha ",#REF!," - 1.kolo")</f>
        <v>#REF!</v>
      </c>
      <c r="B14" s="3">
        <f>'P-U 64'!B52</f>
        <v>0</v>
      </c>
      <c r="C14" s="3" t="str">
        <f>IF($B14=0,"bye",VLOOKUP($B14,'nejml.žákyně seznam'!$A$2:$D$269,2))</f>
        <v>bye</v>
      </c>
      <c r="D14" s="3" t="str">
        <f>IF($B14=0,"",VLOOKUP($B14,'nejml.žákyně seznam'!$A$2:$E$269,4))</f>
        <v/>
      </c>
      <c r="E14" s="3">
        <f>'P-U 64'!$B$54</f>
        <v>0</v>
      </c>
      <c r="F14" s="3" t="str">
        <f>IF($E14=0,"bye",VLOOKUP($E14,'nejml.žákyně seznam'!$A$2:$D$269,2))</f>
        <v>bye</v>
      </c>
      <c r="G14" s="3" t="str">
        <f>IF($E14=0,"",VLOOKUP($E14,'nejml.žákyně seznam'!$A$2:$E$269,4))</f>
        <v/>
      </c>
      <c r="H14" s="74"/>
      <c r="I14" s="75"/>
      <c r="J14" s="75"/>
      <c r="K14" s="75"/>
      <c r="L14" s="76"/>
      <c r="M14" s="3">
        <f t="shared" si="0"/>
        <v>0</v>
      </c>
      <c r="N14" s="3">
        <f t="shared" si="1"/>
        <v>0</v>
      </c>
      <c r="O14" s="3">
        <f t="shared" si="2"/>
        <v>0</v>
      </c>
      <c r="P14" s="3" t="str">
        <f>IF($O14=0,"",VLOOKUP($O14,'nejml.žákyně seznam'!$A$2:$D$269,2))</f>
        <v/>
      </c>
      <c r="Q14" s="3" t="str">
        <f t="shared" si="3"/>
        <v/>
      </c>
      <c r="R14" s="3" t="str">
        <f t="shared" si="4"/>
        <v/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0">
        <f t="shared" si="8"/>
        <v>0</v>
      </c>
      <c r="X14" s="30">
        <f t="shared" si="9"/>
        <v>0</v>
      </c>
    </row>
    <row r="15" spans="1:24">
      <c r="A15" s="3" t="e">
        <f>CONCATENATE("Útěcha ",#REF!," - 1.kolo")</f>
        <v>#REF!</v>
      </c>
      <c r="B15" s="3">
        <f>'P-U 64'!B56</f>
        <v>0</v>
      </c>
      <c r="C15" s="3" t="str">
        <f>IF($B15=0,"bye",VLOOKUP($B15,'nejml.žákyně seznam'!$A$2:$D$269,2))</f>
        <v>bye</v>
      </c>
      <c r="D15" s="3" t="str">
        <f>IF($B15=0,"",VLOOKUP($B15,'nejml.žákyně seznam'!$A$2:$E$269,4))</f>
        <v/>
      </c>
      <c r="E15" s="3">
        <f>'P-U 64'!$B$58</f>
        <v>0</v>
      </c>
      <c r="F15" s="3" t="str">
        <f>IF($E15=0,"bye",VLOOKUP($E15,'nejml.žákyně seznam'!$A$2:$D$269,2))</f>
        <v>bye</v>
      </c>
      <c r="G15" s="3" t="str">
        <f>IF($E15=0,"",VLOOKUP($E15,'nejml.žákyně seznam'!$A$2:$E$269,4))</f>
        <v/>
      </c>
      <c r="H15" s="74"/>
      <c r="I15" s="75"/>
      <c r="J15" s="75"/>
      <c r="K15" s="75"/>
      <c r="L15" s="76"/>
      <c r="M15" s="3">
        <f t="shared" si="0"/>
        <v>0</v>
      </c>
      <c r="N15" s="3">
        <f t="shared" si="1"/>
        <v>0</v>
      </c>
      <c r="O15" s="3">
        <f t="shared" si="2"/>
        <v>0</v>
      </c>
      <c r="P15" s="3" t="str">
        <f>IF($O15=0,"",VLOOKUP($O15,'nejml.žákyně seznam'!$A$2:$D$269,2))</f>
        <v/>
      </c>
      <c r="Q15" s="3" t="str">
        <f t="shared" si="3"/>
        <v/>
      </c>
      <c r="R15" s="3" t="str">
        <f t="shared" si="4"/>
        <v/>
      </c>
      <c r="T15" s="30">
        <f t="shared" si="5"/>
        <v>0</v>
      </c>
      <c r="U15" s="30">
        <f t="shared" si="6"/>
        <v>0</v>
      </c>
      <c r="V15" s="30">
        <f t="shared" si="7"/>
        <v>0</v>
      </c>
      <c r="W15" s="30">
        <f t="shared" si="8"/>
        <v>0</v>
      </c>
      <c r="X15" s="30">
        <f t="shared" si="9"/>
        <v>0</v>
      </c>
    </row>
    <row r="16" spans="1:24">
      <c r="A16" s="3" t="e">
        <f>CONCATENATE("Útěcha ",#REF!," - 1.kolo")</f>
        <v>#REF!</v>
      </c>
      <c r="B16" s="3">
        <f>'P-U 64'!B60</f>
        <v>0</v>
      </c>
      <c r="C16" s="3" t="str">
        <f>IF($B16=0,"bye",VLOOKUP($B16,'nejml.žákyně seznam'!$A$2:$D$269,2))</f>
        <v>bye</v>
      </c>
      <c r="D16" s="3" t="str">
        <f>IF($B16=0,"",VLOOKUP($B16,'nejml.žákyně seznam'!$A$2:$E$269,4))</f>
        <v/>
      </c>
      <c r="E16" s="3">
        <f>'P-U 64'!$B$62</f>
        <v>0</v>
      </c>
      <c r="F16" s="3" t="str">
        <f>IF($E16=0,"bye",VLOOKUP($E16,'nejml.žákyně seznam'!$A$2:$D$269,2))</f>
        <v>bye</v>
      </c>
      <c r="G16" s="3" t="str">
        <f>IF($E16=0,"",VLOOKUP($E16,'nejml.žákyně seznam'!$A$2:$E$269,4))</f>
        <v/>
      </c>
      <c r="H16" s="74"/>
      <c r="I16" s="75"/>
      <c r="J16" s="75"/>
      <c r="K16" s="75"/>
      <c r="L16" s="76"/>
      <c r="M16" s="3">
        <f t="shared" si="0"/>
        <v>0</v>
      </c>
      <c r="N16" s="3">
        <f t="shared" si="1"/>
        <v>0</v>
      </c>
      <c r="O16" s="3">
        <f t="shared" si="2"/>
        <v>0</v>
      </c>
      <c r="P16" s="3" t="str">
        <f>IF($O16=0,"",VLOOKUP($O16,'nejml.žákyně seznam'!$A$2:$D$269,2))</f>
        <v/>
      </c>
      <c r="Q16" s="3" t="str">
        <f t="shared" si="3"/>
        <v/>
      </c>
      <c r="R16" s="3" t="str">
        <f t="shared" si="4"/>
        <v/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0">
        <f t="shared" si="8"/>
        <v>0</v>
      </c>
      <c r="X16" s="30">
        <f t="shared" si="9"/>
        <v>0</v>
      </c>
    </row>
    <row r="17" spans="1:24">
      <c r="A17" s="3" t="e">
        <f>CONCATENATE("Útěcha ",#REF!," - 1.kolo")</f>
        <v>#REF!</v>
      </c>
      <c r="B17" s="3">
        <f>'P-U 64'!B64</f>
        <v>0</v>
      </c>
      <c r="C17" s="3" t="str">
        <f>IF($B17=0,"bye",VLOOKUP($B17,'nejml.žákyně seznam'!$A$2:$D$269,2))</f>
        <v>bye</v>
      </c>
      <c r="D17" s="3" t="str">
        <f>IF($B17=0,"",VLOOKUP($B17,'nejml.žákyně seznam'!$A$2:$E$269,4))</f>
        <v/>
      </c>
      <c r="E17" s="3">
        <f>'P-U 64'!$B$66</f>
        <v>0</v>
      </c>
      <c r="F17" s="3" t="str">
        <f>IF($E17=0,"bye",VLOOKUP($E17,'nejml.žákyně seznam'!$A$2:$D$269,2))</f>
        <v>bye</v>
      </c>
      <c r="G17" s="3" t="str">
        <f>IF($E17=0,"",VLOOKUP($E17,'nejml.žákyně seznam'!$A$2:$E$269,4))</f>
        <v/>
      </c>
      <c r="H17" s="74"/>
      <c r="I17" s="75"/>
      <c r="J17" s="75"/>
      <c r="K17" s="75"/>
      <c r="L17" s="76"/>
      <c r="M17" s="3">
        <f t="shared" si="0"/>
        <v>0</v>
      </c>
      <c r="N17" s="3">
        <f t="shared" si="1"/>
        <v>0</v>
      </c>
      <c r="O17" s="3">
        <f t="shared" si="2"/>
        <v>0</v>
      </c>
      <c r="P17" s="3" t="str">
        <f>IF($O17=0,"",VLOOKUP($O17,'nejml.žákyně seznam'!$A$2:$D$269,2))</f>
        <v/>
      </c>
      <c r="Q17" s="3" t="str">
        <f t="shared" si="3"/>
        <v/>
      </c>
      <c r="R17" s="3" t="str">
        <f t="shared" si="4"/>
        <v/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0">
        <f t="shared" si="8"/>
        <v>0</v>
      </c>
      <c r="X17" s="30">
        <f t="shared" si="9"/>
        <v>0</v>
      </c>
    </row>
    <row r="18" spans="1:24">
      <c r="A18" s="3" t="e">
        <f>CONCATENATE("Útěcha ",#REF!," - 1.kolo")</f>
        <v>#REF!</v>
      </c>
      <c r="B18" s="3">
        <f>'P-U 64'!B70</f>
        <v>0</v>
      </c>
      <c r="C18" s="3" t="str">
        <f>IF($B18=0,"bye",VLOOKUP($B18,'nejml.žákyně seznam'!$A$2:$D$269,2))</f>
        <v>bye</v>
      </c>
      <c r="D18" s="3" t="str">
        <f>IF($B18=0,"",VLOOKUP($B18,'nejml.žákyně seznam'!$A$2:$E$269,4))</f>
        <v/>
      </c>
      <c r="E18" s="3">
        <f>'P-U 64'!$B$72</f>
        <v>0</v>
      </c>
      <c r="F18" s="3" t="str">
        <f>IF($E18=0,"bye",VLOOKUP($E18,'nejml.žákyně seznam'!$A$2:$D$269,2))</f>
        <v>bye</v>
      </c>
      <c r="G18" s="3" t="str">
        <f>IF($E18=0,"",VLOOKUP($E18,'nejml.žákyně seznam'!$A$2:$E$269,4))</f>
        <v/>
      </c>
      <c r="H18" s="74"/>
      <c r="I18" s="75"/>
      <c r="J18" s="75"/>
      <c r="K18" s="75"/>
      <c r="L18" s="76"/>
      <c r="M18" s="3">
        <f t="shared" si="0"/>
        <v>0</v>
      </c>
      <c r="N18" s="3">
        <f t="shared" si="1"/>
        <v>0</v>
      </c>
      <c r="O18" s="3">
        <f t="shared" si="2"/>
        <v>0</v>
      </c>
      <c r="P18" s="3" t="str">
        <f>IF($O18=0,"",VLOOKUP($O18,'nejml.žákyně seznam'!$A$2:$D$269,2))</f>
        <v/>
      </c>
      <c r="Q18" s="3" t="str">
        <f t="shared" si="3"/>
        <v/>
      </c>
      <c r="R18" s="3" t="str">
        <f t="shared" si="4"/>
        <v/>
      </c>
      <c r="T18" s="30">
        <f t="shared" si="5"/>
        <v>0</v>
      </c>
      <c r="U18" s="30">
        <f t="shared" si="6"/>
        <v>0</v>
      </c>
      <c r="V18" s="30">
        <f t="shared" si="7"/>
        <v>0</v>
      </c>
      <c r="W18" s="30">
        <f t="shared" si="8"/>
        <v>0</v>
      </c>
      <c r="X18" s="30">
        <f t="shared" si="9"/>
        <v>0</v>
      </c>
    </row>
    <row r="19" spans="1:24">
      <c r="A19" s="3" t="e">
        <f>CONCATENATE("Útěcha ",#REF!," - 1.kolo")</f>
        <v>#REF!</v>
      </c>
      <c r="B19" s="3">
        <f>'P-U 64'!B74</f>
        <v>0</v>
      </c>
      <c r="C19" s="3" t="str">
        <f>IF($B19=0,"bye",VLOOKUP($B19,'nejml.žákyně seznam'!$A$2:$D$269,2))</f>
        <v>bye</v>
      </c>
      <c r="D19" s="3" t="str">
        <f>IF($B19=0,"",VLOOKUP($B19,'nejml.žákyně seznam'!$A$2:$E$269,4))</f>
        <v/>
      </c>
      <c r="E19" s="3">
        <f>'P-U 64'!$B$76</f>
        <v>0</v>
      </c>
      <c r="F19" s="3" t="str">
        <f>IF($E19=0,"bye",VLOOKUP($E19,'nejml.žákyně seznam'!$A$2:$D$269,2))</f>
        <v>bye</v>
      </c>
      <c r="G19" s="3" t="str">
        <f>IF($E19=0,"",VLOOKUP($E19,'nejml.žákyně seznam'!$A$2:$E$269,4))</f>
        <v/>
      </c>
      <c r="H19" s="74"/>
      <c r="I19" s="75"/>
      <c r="J19" s="75"/>
      <c r="K19" s="75"/>
      <c r="L19" s="76"/>
      <c r="M19" s="3">
        <f t="shared" si="0"/>
        <v>0</v>
      </c>
      <c r="N19" s="3">
        <f t="shared" si="1"/>
        <v>0</v>
      </c>
      <c r="O19" s="3">
        <f t="shared" si="2"/>
        <v>0</v>
      </c>
      <c r="P19" s="3" t="str">
        <f>IF($O19=0,"",VLOOKUP($O19,'nejml.žákyně seznam'!$A$2:$D$269,2))</f>
        <v/>
      </c>
      <c r="Q19" s="3" t="str">
        <f t="shared" si="3"/>
        <v/>
      </c>
      <c r="R19" s="3" t="str">
        <f t="shared" si="4"/>
        <v/>
      </c>
      <c r="T19" s="30">
        <f t="shared" si="5"/>
        <v>0</v>
      </c>
      <c r="U19" s="30">
        <f t="shared" si="6"/>
        <v>0</v>
      </c>
      <c r="V19" s="30">
        <f t="shared" si="7"/>
        <v>0</v>
      </c>
      <c r="W19" s="30">
        <f t="shared" si="8"/>
        <v>0</v>
      </c>
      <c r="X19" s="30">
        <f t="shared" si="9"/>
        <v>0</v>
      </c>
    </row>
    <row r="20" spans="1:24">
      <c r="A20" s="3" t="e">
        <f>CONCATENATE("Útěcha ",#REF!," - 1.kolo")</f>
        <v>#REF!</v>
      </c>
      <c r="B20" s="3">
        <f>'P-U 64'!B78</f>
        <v>0</v>
      </c>
      <c r="C20" s="3" t="str">
        <f>IF($B20=0,"bye",VLOOKUP($B20,'nejml.žákyně seznam'!$A$2:$D$269,2))</f>
        <v>bye</v>
      </c>
      <c r="D20" s="3" t="str">
        <f>IF($B20=0,"",VLOOKUP($B20,'nejml.žákyně seznam'!$A$2:$E$269,4))</f>
        <v/>
      </c>
      <c r="E20" s="3">
        <f>'P-U 64'!$B$80</f>
        <v>0</v>
      </c>
      <c r="F20" s="3" t="str">
        <f>IF($E20=0,"bye",VLOOKUP($E20,'nejml.žákyně seznam'!$A$2:$D$269,2))</f>
        <v>bye</v>
      </c>
      <c r="G20" s="3" t="str">
        <f>IF($E20=0,"",VLOOKUP($E20,'nejml.žákyně seznam'!$A$2:$E$269,4))</f>
        <v/>
      </c>
      <c r="H20" s="74"/>
      <c r="I20" s="75"/>
      <c r="J20" s="75"/>
      <c r="K20" s="75"/>
      <c r="L20" s="76"/>
      <c r="M20" s="3">
        <f t="shared" si="0"/>
        <v>0</v>
      </c>
      <c r="N20" s="3">
        <f t="shared" si="1"/>
        <v>0</v>
      </c>
      <c r="O20" s="3">
        <f t="shared" si="2"/>
        <v>0</v>
      </c>
      <c r="P20" s="3" t="str">
        <f>IF($O20=0,"",VLOOKUP($O20,'nejml.žákyně seznam'!$A$2:$D$269,2))</f>
        <v/>
      </c>
      <c r="Q20" s="3" t="str">
        <f t="shared" si="3"/>
        <v/>
      </c>
      <c r="R20" s="3" t="str">
        <f t="shared" si="4"/>
        <v/>
      </c>
      <c r="T20" s="30">
        <f t="shared" si="5"/>
        <v>0</v>
      </c>
      <c r="U20" s="30">
        <f t="shared" si="6"/>
        <v>0</v>
      </c>
      <c r="V20" s="30">
        <f t="shared" si="7"/>
        <v>0</v>
      </c>
      <c r="W20" s="30">
        <f t="shared" si="8"/>
        <v>0</v>
      </c>
      <c r="X20" s="30">
        <f t="shared" si="9"/>
        <v>0</v>
      </c>
    </row>
    <row r="21" spans="1:24">
      <c r="A21" s="3" t="e">
        <f>CONCATENATE("Útěcha ",#REF!," - 1.kolo")</f>
        <v>#REF!</v>
      </c>
      <c r="B21" s="3">
        <f>'P-U 64'!B82</f>
        <v>0</v>
      </c>
      <c r="C21" s="3" t="str">
        <f>IF($B21=0,"bye",VLOOKUP($B21,'nejml.žákyně seznam'!$A$2:$D$269,2))</f>
        <v>bye</v>
      </c>
      <c r="D21" s="3" t="str">
        <f>IF($B21=0,"",VLOOKUP($B21,'nejml.žákyně seznam'!$A$2:$E$269,4))</f>
        <v/>
      </c>
      <c r="E21" s="3">
        <f>'P-U 64'!$B$84</f>
        <v>0</v>
      </c>
      <c r="F21" s="3" t="str">
        <f>IF($E21=0,"bye",VLOOKUP($E21,'nejml.žákyně seznam'!$A$2:$D$269,2))</f>
        <v>bye</v>
      </c>
      <c r="G21" s="3" t="str">
        <f>IF($E21=0,"",VLOOKUP($E21,'nejml.žákyně seznam'!$A$2:$E$269,4))</f>
        <v/>
      </c>
      <c r="H21" s="74"/>
      <c r="I21" s="75"/>
      <c r="J21" s="75"/>
      <c r="K21" s="75"/>
      <c r="L21" s="76"/>
      <c r="M21" s="3">
        <f t="shared" si="0"/>
        <v>0</v>
      </c>
      <c r="N21" s="3">
        <f t="shared" si="1"/>
        <v>0</v>
      </c>
      <c r="O21" s="3">
        <f t="shared" si="2"/>
        <v>0</v>
      </c>
      <c r="P21" s="3" t="str">
        <f>IF($O21=0,"",VLOOKUP($O21,'nejml.žákyně seznam'!$A$2:$D$269,2))</f>
        <v/>
      </c>
      <c r="Q21" s="3" t="str">
        <f t="shared" si="3"/>
        <v/>
      </c>
      <c r="R21" s="3" t="str">
        <f t="shared" si="4"/>
        <v/>
      </c>
      <c r="T21" s="30">
        <f t="shared" si="5"/>
        <v>0</v>
      </c>
      <c r="U21" s="30">
        <f t="shared" si="6"/>
        <v>0</v>
      </c>
      <c r="V21" s="30">
        <f t="shared" si="7"/>
        <v>0</v>
      </c>
      <c r="W21" s="30">
        <f t="shared" si="8"/>
        <v>0</v>
      </c>
      <c r="X21" s="30">
        <f t="shared" si="9"/>
        <v>0</v>
      </c>
    </row>
    <row r="22" spans="1:24">
      <c r="A22" s="3" t="e">
        <f>CONCATENATE("Útěcha ",#REF!," - 1.kolo")</f>
        <v>#REF!</v>
      </c>
      <c r="B22" s="3">
        <f>'P-U 64'!B86</f>
        <v>0</v>
      </c>
      <c r="C22" s="3" t="str">
        <f>IF($B22=0,"bye",VLOOKUP($B22,'nejml.žákyně seznam'!$A$2:$D$269,2))</f>
        <v>bye</v>
      </c>
      <c r="D22" s="3" t="str">
        <f>IF($B22=0,"",VLOOKUP($B22,'nejml.žákyně seznam'!$A$2:$E$269,4))</f>
        <v/>
      </c>
      <c r="E22" s="3">
        <f>'P-U 64'!$B$88</f>
        <v>0</v>
      </c>
      <c r="F22" s="3" t="str">
        <f>IF($E22=0,"bye",VLOOKUP($E22,'nejml.žákyně seznam'!$A$2:$D$269,2))</f>
        <v>bye</v>
      </c>
      <c r="G22" s="3" t="str">
        <f>IF($E22=0,"",VLOOKUP($E22,'nejml.žákyně seznam'!$A$2:$E$269,4))</f>
        <v/>
      </c>
      <c r="H22" s="74"/>
      <c r="I22" s="75"/>
      <c r="J22" s="75"/>
      <c r="K22" s="75"/>
      <c r="L22" s="76"/>
      <c r="M22" s="3">
        <f t="shared" si="0"/>
        <v>0</v>
      </c>
      <c r="N22" s="3">
        <f t="shared" si="1"/>
        <v>0</v>
      </c>
      <c r="O22" s="3">
        <f t="shared" si="2"/>
        <v>0</v>
      </c>
      <c r="P22" s="3" t="str">
        <f>IF($O22=0,"",VLOOKUP($O22,'nejml.žákyně seznam'!$A$2:$D$269,2))</f>
        <v/>
      </c>
      <c r="Q22" s="3" t="str">
        <f t="shared" si="3"/>
        <v/>
      </c>
      <c r="R22" s="3" t="str">
        <f t="shared" si="4"/>
        <v/>
      </c>
      <c r="T22" s="30">
        <f t="shared" si="5"/>
        <v>0</v>
      </c>
      <c r="U22" s="30">
        <f t="shared" si="6"/>
        <v>0</v>
      </c>
      <c r="V22" s="30">
        <f t="shared" si="7"/>
        <v>0</v>
      </c>
      <c r="W22" s="30">
        <f t="shared" si="8"/>
        <v>0</v>
      </c>
      <c r="X22" s="30">
        <f t="shared" si="9"/>
        <v>0</v>
      </c>
    </row>
    <row r="23" spans="1:24">
      <c r="A23" s="3" t="e">
        <f>CONCATENATE("Útěcha ",#REF!," - 1.kolo")</f>
        <v>#REF!</v>
      </c>
      <c r="B23" s="3">
        <f>'P-U 64'!B90</f>
        <v>0</v>
      </c>
      <c r="C23" s="3" t="str">
        <f>IF($B23=0,"bye",VLOOKUP($B23,'nejml.žákyně seznam'!$A$2:$D$269,2))</f>
        <v>bye</v>
      </c>
      <c r="D23" s="3" t="str">
        <f>IF($B23=0,"",VLOOKUP($B23,'nejml.žákyně seznam'!$A$2:$E$269,4))</f>
        <v/>
      </c>
      <c r="E23" s="3">
        <f>'P-U 64'!$B$92</f>
        <v>0</v>
      </c>
      <c r="F23" s="3" t="str">
        <f>IF($E23=0,"bye",VLOOKUP($E23,'nejml.žákyně seznam'!$A$2:$D$269,2))</f>
        <v>bye</v>
      </c>
      <c r="G23" s="3" t="str">
        <f>IF($E23=0,"",VLOOKUP($E23,'nejml.žákyně seznam'!$A$2:$E$269,4))</f>
        <v/>
      </c>
      <c r="H23" s="74"/>
      <c r="I23" s="75"/>
      <c r="J23" s="75"/>
      <c r="K23" s="75"/>
      <c r="L23" s="76"/>
      <c r="M23" s="3">
        <f t="shared" si="0"/>
        <v>0</v>
      </c>
      <c r="N23" s="3">
        <f t="shared" si="1"/>
        <v>0</v>
      </c>
      <c r="O23" s="3">
        <f t="shared" si="2"/>
        <v>0</v>
      </c>
      <c r="P23" s="3" t="str">
        <f>IF($O23=0,"",VLOOKUP($O23,'nejml.žákyně seznam'!$A$2:$D$269,2))</f>
        <v/>
      </c>
      <c r="Q23" s="3" t="str">
        <f t="shared" si="3"/>
        <v/>
      </c>
      <c r="R23" s="3" t="str">
        <f t="shared" si="4"/>
        <v/>
      </c>
      <c r="T23" s="30">
        <f t="shared" si="5"/>
        <v>0</v>
      </c>
      <c r="U23" s="30">
        <f t="shared" si="6"/>
        <v>0</v>
      </c>
      <c r="V23" s="30">
        <f t="shared" si="7"/>
        <v>0</v>
      </c>
      <c r="W23" s="30">
        <f t="shared" si="8"/>
        <v>0</v>
      </c>
      <c r="X23" s="30">
        <f t="shared" si="9"/>
        <v>0</v>
      </c>
    </row>
    <row r="24" spans="1:24">
      <c r="A24" s="3" t="e">
        <f>CONCATENATE("Útěcha ",#REF!," - 1.kolo")</f>
        <v>#REF!</v>
      </c>
      <c r="B24" s="3">
        <f>'P-U 64'!B94</f>
        <v>0</v>
      </c>
      <c r="C24" s="3" t="str">
        <f>IF($B24=0,"bye",VLOOKUP($B24,'nejml.žákyně seznam'!$A$2:$D$269,2))</f>
        <v>bye</v>
      </c>
      <c r="D24" s="3" t="str">
        <f>IF($B24=0,"",VLOOKUP($B24,'nejml.žákyně seznam'!$A$2:$E$269,4))</f>
        <v/>
      </c>
      <c r="E24" s="3">
        <f>'P-U 64'!$B$96</f>
        <v>0</v>
      </c>
      <c r="F24" s="3" t="str">
        <f>IF($E24=0,"bye",VLOOKUP($E24,'nejml.žákyně seznam'!$A$2:$D$269,2))</f>
        <v>bye</v>
      </c>
      <c r="G24" s="3" t="str">
        <f>IF($E24=0,"",VLOOKUP($E24,'nejml.žákyně seznam'!$A$2:$E$269,4))</f>
        <v/>
      </c>
      <c r="H24" s="74"/>
      <c r="I24" s="75"/>
      <c r="J24" s="75"/>
      <c r="K24" s="75"/>
      <c r="L24" s="76"/>
      <c r="M24" s="3">
        <f t="shared" si="0"/>
        <v>0</v>
      </c>
      <c r="N24" s="3">
        <f t="shared" si="1"/>
        <v>0</v>
      </c>
      <c r="O24" s="3">
        <f t="shared" si="2"/>
        <v>0</v>
      </c>
      <c r="P24" s="3" t="str">
        <f>IF($O24=0,"",VLOOKUP($O24,'nejml.žákyně seznam'!$A$2:$D$269,2))</f>
        <v/>
      </c>
      <c r="Q24" s="3" t="str">
        <f t="shared" si="3"/>
        <v/>
      </c>
      <c r="R24" s="3" t="str">
        <f t="shared" si="4"/>
        <v/>
      </c>
      <c r="T24" s="30">
        <f t="shared" si="5"/>
        <v>0</v>
      </c>
      <c r="U24" s="30">
        <f t="shared" si="6"/>
        <v>0</v>
      </c>
      <c r="V24" s="30">
        <f t="shared" si="7"/>
        <v>0</v>
      </c>
      <c r="W24" s="30">
        <f t="shared" si="8"/>
        <v>0</v>
      </c>
      <c r="X24" s="30">
        <f t="shared" si="9"/>
        <v>0</v>
      </c>
    </row>
    <row r="25" spans="1:24">
      <c r="A25" s="3" t="e">
        <f>CONCATENATE("Útěcha ",#REF!," - 1.kolo")</f>
        <v>#REF!</v>
      </c>
      <c r="B25" s="3">
        <f>'P-U 64'!B98</f>
        <v>0</v>
      </c>
      <c r="C25" s="3" t="str">
        <f>IF($B25=0,"bye",VLOOKUP($B25,'nejml.žákyně seznam'!$A$2:$D$269,2))</f>
        <v>bye</v>
      </c>
      <c r="D25" s="3" t="str">
        <f>IF($B25=0,"",VLOOKUP($B25,'nejml.žákyně seznam'!$A$2:$E$269,4))</f>
        <v/>
      </c>
      <c r="E25" s="3">
        <f>'P-U 64'!$B$100</f>
        <v>0</v>
      </c>
      <c r="F25" s="3" t="str">
        <f>IF($E25=0,"bye",VLOOKUP($E25,'nejml.žákyně seznam'!$A$2:$D$269,2))</f>
        <v>bye</v>
      </c>
      <c r="G25" s="3" t="str">
        <f>IF($E25=0,"",VLOOKUP($E25,'nejml.žákyně seznam'!$A$2:$E$269,4))</f>
        <v/>
      </c>
      <c r="H25" s="74"/>
      <c r="I25" s="75"/>
      <c r="J25" s="75"/>
      <c r="K25" s="75"/>
      <c r="L25" s="76"/>
      <c r="M25" s="3">
        <f t="shared" si="0"/>
        <v>0</v>
      </c>
      <c r="N25" s="3">
        <f t="shared" si="1"/>
        <v>0</v>
      </c>
      <c r="O25" s="3">
        <f t="shared" si="2"/>
        <v>0</v>
      </c>
      <c r="P25" s="3" t="str">
        <f>IF($O25=0,"",VLOOKUP($O25,'nejml.žákyně seznam'!$A$2:$D$269,2))</f>
        <v/>
      </c>
      <c r="Q25" s="3" t="str">
        <f t="shared" si="3"/>
        <v/>
      </c>
      <c r="R25" s="3" t="str">
        <f t="shared" si="4"/>
        <v/>
      </c>
      <c r="T25" s="30">
        <f t="shared" si="5"/>
        <v>0</v>
      </c>
      <c r="U25" s="30">
        <f t="shared" si="6"/>
        <v>0</v>
      </c>
      <c r="V25" s="30">
        <f t="shared" si="7"/>
        <v>0</v>
      </c>
      <c r="W25" s="30">
        <f t="shared" si="8"/>
        <v>0</v>
      </c>
      <c r="X25" s="30">
        <f t="shared" si="9"/>
        <v>0</v>
      </c>
    </row>
    <row r="26" spans="1:24">
      <c r="A26" s="3" t="e">
        <f>CONCATENATE("Útěcha ",#REF!," - 1.kolo")</f>
        <v>#REF!</v>
      </c>
      <c r="B26" s="3">
        <f>'P-U 64'!B102</f>
        <v>0</v>
      </c>
      <c r="C26" s="3" t="str">
        <f>IF($B26=0,"bye",VLOOKUP($B26,'nejml.žákyně seznam'!$A$2:$D$269,2))</f>
        <v>bye</v>
      </c>
      <c r="D26" s="3" t="str">
        <f>IF($B26=0,"",VLOOKUP($B26,'nejml.žákyně seznam'!$A$2:$E$269,4))</f>
        <v/>
      </c>
      <c r="E26" s="3">
        <f>'P-U 64'!$B$104</f>
        <v>0</v>
      </c>
      <c r="F26" s="3" t="str">
        <f>IF($E26=0,"bye",VLOOKUP($E26,'nejml.žákyně seznam'!$A$2:$D$269,2))</f>
        <v>bye</v>
      </c>
      <c r="G26" s="3" t="str">
        <f>IF($E26=0,"",VLOOKUP($E26,'nejml.žákyně seznam'!$A$2:$E$269,4))</f>
        <v/>
      </c>
      <c r="H26" s="74"/>
      <c r="I26" s="75"/>
      <c r="J26" s="75"/>
      <c r="K26" s="75"/>
      <c r="L26" s="76"/>
      <c r="M26" s="3">
        <f t="shared" si="0"/>
        <v>0</v>
      </c>
      <c r="N26" s="3">
        <f t="shared" si="1"/>
        <v>0</v>
      </c>
      <c r="O26" s="3">
        <f t="shared" si="2"/>
        <v>0</v>
      </c>
      <c r="P26" s="3" t="str">
        <f>IF($O26=0,"",VLOOKUP($O26,'nejml.žákyně seznam'!$A$2:$D$269,2))</f>
        <v/>
      </c>
      <c r="Q26" s="3" t="str">
        <f t="shared" si="3"/>
        <v/>
      </c>
      <c r="R26" s="3" t="str">
        <f t="shared" si="4"/>
        <v/>
      </c>
      <c r="T26" s="30">
        <f t="shared" si="5"/>
        <v>0</v>
      </c>
      <c r="U26" s="30">
        <f t="shared" si="6"/>
        <v>0</v>
      </c>
      <c r="V26" s="30">
        <f t="shared" si="7"/>
        <v>0</v>
      </c>
      <c r="W26" s="30">
        <f t="shared" si="8"/>
        <v>0</v>
      </c>
      <c r="X26" s="30">
        <f t="shared" si="9"/>
        <v>0</v>
      </c>
    </row>
    <row r="27" spans="1:24">
      <c r="A27" s="3" t="e">
        <f>CONCATENATE("Útěcha ",#REF!," - 1.kolo")</f>
        <v>#REF!</v>
      </c>
      <c r="B27" s="3">
        <f>'P-U 64'!B106</f>
        <v>0</v>
      </c>
      <c r="C27" s="3" t="str">
        <f>IF($B27=0,"bye",VLOOKUP($B27,'nejml.žákyně seznam'!$A$2:$D$269,2))</f>
        <v>bye</v>
      </c>
      <c r="D27" s="3" t="str">
        <f>IF($B27=0,"",VLOOKUP($B27,'nejml.žákyně seznam'!$A$2:$E$269,4))</f>
        <v/>
      </c>
      <c r="E27" s="3">
        <f>'P-U 64'!$B$108</f>
        <v>0</v>
      </c>
      <c r="F27" s="3" t="str">
        <f>IF($E27=0,"bye",VLOOKUP($E27,'nejml.žákyně seznam'!$A$2:$D$269,2))</f>
        <v>bye</v>
      </c>
      <c r="G27" s="3" t="str">
        <f>IF($E27=0,"",VLOOKUP($E27,'nejml.žákyně seznam'!$A$2:$E$269,4))</f>
        <v/>
      </c>
      <c r="H27" s="74"/>
      <c r="I27" s="75"/>
      <c r="J27" s="75"/>
      <c r="K27" s="75"/>
      <c r="L27" s="76"/>
      <c r="M27" s="3">
        <f t="shared" si="0"/>
        <v>0</v>
      </c>
      <c r="N27" s="3">
        <f t="shared" si="1"/>
        <v>0</v>
      </c>
      <c r="O27" s="3">
        <f t="shared" si="2"/>
        <v>0</v>
      </c>
      <c r="P27" s="3" t="str">
        <f>IF($O27=0,"",VLOOKUP($O27,'nejml.žákyně seznam'!$A$2:$D$269,2))</f>
        <v/>
      </c>
      <c r="Q27" s="3" t="str">
        <f t="shared" si="3"/>
        <v/>
      </c>
      <c r="R27" s="3" t="str">
        <f t="shared" si="4"/>
        <v/>
      </c>
      <c r="T27" s="30">
        <f t="shared" si="5"/>
        <v>0</v>
      </c>
      <c r="U27" s="30">
        <f t="shared" si="6"/>
        <v>0</v>
      </c>
      <c r="V27" s="30">
        <f t="shared" si="7"/>
        <v>0</v>
      </c>
      <c r="W27" s="30">
        <f t="shared" si="8"/>
        <v>0</v>
      </c>
      <c r="X27" s="30">
        <f t="shared" si="9"/>
        <v>0</v>
      </c>
    </row>
    <row r="28" spans="1:24">
      <c r="A28" s="3" t="e">
        <f>CONCATENATE("Útěcha ",#REF!," - 1.kolo")</f>
        <v>#REF!</v>
      </c>
      <c r="B28" s="3">
        <f>'P-U 64'!B110</f>
        <v>0</v>
      </c>
      <c r="C28" s="3" t="str">
        <f>IF($B28=0,"bye",VLOOKUP($B28,'nejml.žákyně seznam'!$A$2:$D$269,2))</f>
        <v>bye</v>
      </c>
      <c r="D28" s="3" t="str">
        <f>IF($B28=0,"",VLOOKUP($B28,'nejml.žákyně seznam'!$A$2:$E$269,4))</f>
        <v/>
      </c>
      <c r="E28" s="3">
        <f>'P-U 64'!$B$112</f>
        <v>0</v>
      </c>
      <c r="F28" s="3" t="str">
        <f>IF($E28=0,"bye",VLOOKUP($E28,'nejml.žákyně seznam'!$A$2:$D$269,2))</f>
        <v>bye</v>
      </c>
      <c r="G28" s="3" t="str">
        <f>IF($E28=0,"",VLOOKUP($E28,'nejml.žákyně seznam'!$A$2:$E$269,4))</f>
        <v/>
      </c>
      <c r="H28" s="74"/>
      <c r="I28" s="75"/>
      <c r="J28" s="75"/>
      <c r="K28" s="75"/>
      <c r="L28" s="76"/>
      <c r="M28" s="3">
        <f t="shared" si="0"/>
        <v>0</v>
      </c>
      <c r="N28" s="3">
        <f t="shared" si="1"/>
        <v>0</v>
      </c>
      <c r="O28" s="3">
        <f t="shared" si="2"/>
        <v>0</v>
      </c>
      <c r="P28" s="3" t="str">
        <f>IF($O28=0,"",VLOOKUP($O28,'nejml.žákyně seznam'!$A$2:$D$269,2))</f>
        <v/>
      </c>
      <c r="Q28" s="3" t="str">
        <f t="shared" si="3"/>
        <v/>
      </c>
      <c r="R28" s="3" t="str">
        <f t="shared" si="4"/>
        <v/>
      </c>
      <c r="T28" s="30">
        <f t="shared" si="5"/>
        <v>0</v>
      </c>
      <c r="U28" s="30">
        <f t="shared" si="6"/>
        <v>0</v>
      </c>
      <c r="V28" s="30">
        <f t="shared" si="7"/>
        <v>0</v>
      </c>
      <c r="W28" s="30">
        <f t="shared" si="8"/>
        <v>0</v>
      </c>
      <c r="X28" s="30">
        <f t="shared" si="9"/>
        <v>0</v>
      </c>
    </row>
    <row r="29" spans="1:24">
      <c r="A29" s="3" t="e">
        <f>CONCATENATE("Útěcha ",#REF!," - 1.kolo")</f>
        <v>#REF!</v>
      </c>
      <c r="B29" s="3">
        <f>'P-U 64'!B114</f>
        <v>0</v>
      </c>
      <c r="C29" s="3" t="str">
        <f>IF($B29=0,"bye",VLOOKUP($B29,'nejml.žákyně seznam'!$A$2:$D$269,2))</f>
        <v>bye</v>
      </c>
      <c r="D29" s="3" t="str">
        <f>IF($B29=0,"",VLOOKUP($B29,'nejml.žákyně seznam'!$A$2:$E$269,4))</f>
        <v/>
      </c>
      <c r="E29" s="3">
        <f>'P-U 64'!$B$116</f>
        <v>0</v>
      </c>
      <c r="F29" s="3" t="str">
        <f>IF($E29=0,"bye",VLOOKUP($E29,'nejml.žákyně seznam'!$A$2:$D$269,2))</f>
        <v>bye</v>
      </c>
      <c r="G29" s="3" t="str">
        <f>IF($E29=0,"",VLOOKUP($E29,'nejml.žákyně seznam'!$A$2:$E$269,4))</f>
        <v/>
      </c>
      <c r="H29" s="74"/>
      <c r="I29" s="75"/>
      <c r="J29" s="75"/>
      <c r="K29" s="75"/>
      <c r="L29" s="76"/>
      <c r="M29" s="3">
        <f t="shared" si="0"/>
        <v>0</v>
      </c>
      <c r="N29" s="3">
        <f t="shared" si="1"/>
        <v>0</v>
      </c>
      <c r="O29" s="3">
        <f t="shared" si="2"/>
        <v>0</v>
      </c>
      <c r="P29" s="3" t="str">
        <f>IF($O29=0,"",VLOOKUP($O29,'nejml.žákyně seznam'!$A$2:$D$269,2))</f>
        <v/>
      </c>
      <c r="Q29" s="3" t="str">
        <f t="shared" si="3"/>
        <v/>
      </c>
      <c r="R29" s="3" t="str">
        <f t="shared" si="4"/>
        <v/>
      </c>
      <c r="T29" s="30">
        <f t="shared" si="5"/>
        <v>0</v>
      </c>
      <c r="U29" s="30">
        <f t="shared" si="6"/>
        <v>0</v>
      </c>
      <c r="V29" s="30">
        <f t="shared" si="7"/>
        <v>0</v>
      </c>
      <c r="W29" s="30">
        <f t="shared" si="8"/>
        <v>0</v>
      </c>
      <c r="X29" s="30">
        <f t="shared" si="9"/>
        <v>0</v>
      </c>
    </row>
    <row r="30" spans="1:24">
      <c r="A30" s="3" t="e">
        <f>CONCATENATE("Útěcha ",#REF!," - 1.kolo")</f>
        <v>#REF!</v>
      </c>
      <c r="B30" s="3">
        <f>'P-U 64'!B118</f>
        <v>0</v>
      </c>
      <c r="C30" s="3" t="str">
        <f>IF($B30=0,"bye",VLOOKUP($B30,'nejml.žákyně seznam'!$A$2:$D$269,2))</f>
        <v>bye</v>
      </c>
      <c r="D30" s="3" t="str">
        <f>IF($B30=0,"",VLOOKUP($B30,'nejml.žákyně seznam'!$A$2:$E$269,4))</f>
        <v/>
      </c>
      <c r="E30" s="3">
        <f>'P-U 64'!$B$120</f>
        <v>0</v>
      </c>
      <c r="F30" s="3" t="str">
        <f>IF($E30=0,"bye",VLOOKUP($E30,'nejml.žákyně seznam'!$A$2:$D$269,2))</f>
        <v>bye</v>
      </c>
      <c r="G30" s="3" t="str">
        <f>IF($E30=0,"",VLOOKUP($E30,'nejml.žákyně seznam'!$A$2:$E$269,4))</f>
        <v/>
      </c>
      <c r="H30" s="74"/>
      <c r="I30" s="75"/>
      <c r="J30" s="75"/>
      <c r="K30" s="75"/>
      <c r="L30" s="76"/>
      <c r="M30" s="3">
        <f t="shared" si="0"/>
        <v>0</v>
      </c>
      <c r="N30" s="3">
        <f t="shared" si="1"/>
        <v>0</v>
      </c>
      <c r="O30" s="3">
        <f t="shared" si="2"/>
        <v>0</v>
      </c>
      <c r="P30" s="3" t="str">
        <f>IF($O30=0,"",VLOOKUP($O30,'nejml.žákyně seznam'!$A$2:$D$269,2))</f>
        <v/>
      </c>
      <c r="Q30" s="3" t="str">
        <f t="shared" si="3"/>
        <v/>
      </c>
      <c r="R30" s="3" t="str">
        <f t="shared" si="4"/>
        <v/>
      </c>
      <c r="T30" s="30">
        <f t="shared" si="5"/>
        <v>0</v>
      </c>
      <c r="U30" s="30">
        <f t="shared" si="6"/>
        <v>0</v>
      </c>
      <c r="V30" s="30">
        <f t="shared" si="7"/>
        <v>0</v>
      </c>
      <c r="W30" s="30">
        <f t="shared" si="8"/>
        <v>0</v>
      </c>
      <c r="X30" s="30">
        <f t="shared" si="9"/>
        <v>0</v>
      </c>
    </row>
    <row r="31" spans="1:24">
      <c r="A31" s="3" t="e">
        <f>CONCATENATE("Útěcha ",#REF!," - 1.kolo")</f>
        <v>#REF!</v>
      </c>
      <c r="B31" s="3">
        <f>'P-U 64'!B122</f>
        <v>0</v>
      </c>
      <c r="C31" s="3" t="str">
        <f>IF($B31=0,"bye",VLOOKUP($B31,'nejml.žákyně seznam'!$A$2:$D$269,2))</f>
        <v>bye</v>
      </c>
      <c r="D31" s="3" t="str">
        <f>IF($B31=0,"",VLOOKUP($B31,'nejml.žákyně seznam'!$A$2:$E$269,4))</f>
        <v/>
      </c>
      <c r="E31" s="3">
        <f>'P-U 64'!$B$124</f>
        <v>0</v>
      </c>
      <c r="F31" s="3" t="str">
        <f>IF($E31=0,"bye",VLOOKUP($E31,'nejml.žákyně seznam'!$A$2:$D$269,2))</f>
        <v>bye</v>
      </c>
      <c r="G31" s="3" t="str">
        <f>IF($E31=0,"",VLOOKUP($E31,'nejml.žákyně seznam'!$A$2:$E$269,4))</f>
        <v/>
      </c>
      <c r="H31" s="74"/>
      <c r="I31" s="75"/>
      <c r="J31" s="75"/>
      <c r="K31" s="75"/>
      <c r="L31" s="76"/>
      <c r="M31" s="3">
        <f t="shared" si="0"/>
        <v>0</v>
      </c>
      <c r="N31" s="3">
        <f t="shared" si="1"/>
        <v>0</v>
      </c>
      <c r="O31" s="3">
        <f t="shared" si="2"/>
        <v>0</v>
      </c>
      <c r="P31" s="3" t="str">
        <f>IF($O31=0,"",VLOOKUP($O31,'nejml.žákyně seznam'!$A$2:$D$269,2))</f>
        <v/>
      </c>
      <c r="Q31" s="3" t="str">
        <f t="shared" si="3"/>
        <v/>
      </c>
      <c r="R31" s="3" t="str">
        <f t="shared" si="4"/>
        <v/>
      </c>
      <c r="T31" s="30">
        <f t="shared" si="5"/>
        <v>0</v>
      </c>
      <c r="U31" s="30">
        <f t="shared" si="6"/>
        <v>0</v>
      </c>
      <c r="V31" s="30">
        <f t="shared" si="7"/>
        <v>0</v>
      </c>
      <c r="W31" s="30">
        <f t="shared" si="8"/>
        <v>0</v>
      </c>
      <c r="X31" s="30">
        <f t="shared" si="9"/>
        <v>0</v>
      </c>
    </row>
    <row r="32" spans="1:24">
      <c r="A32" s="3" t="e">
        <f>CONCATENATE("Útěcha ",#REF!," - 1.kolo")</f>
        <v>#REF!</v>
      </c>
      <c r="B32" s="3">
        <f>'P-U 64'!B126</f>
        <v>0</v>
      </c>
      <c r="C32" s="3" t="str">
        <f>IF($B32=0,"bye",VLOOKUP($B32,'nejml.žákyně seznam'!$A$2:$D$269,2))</f>
        <v>bye</v>
      </c>
      <c r="D32" s="3" t="str">
        <f>IF($B32=0,"",VLOOKUP($B32,'nejml.žákyně seznam'!$A$2:$E$269,4))</f>
        <v/>
      </c>
      <c r="E32" s="3">
        <f>'P-U 64'!$B$128</f>
        <v>0</v>
      </c>
      <c r="F32" s="3" t="str">
        <f>IF($E32=0,"bye",VLOOKUP($E32,'nejml.žákyně seznam'!$A$2:$D$269,2))</f>
        <v>bye</v>
      </c>
      <c r="G32" s="3" t="str">
        <f>IF($E32=0,"",VLOOKUP($E32,'nejml.žákyně seznam'!$A$2:$E$269,4))</f>
        <v/>
      </c>
      <c r="H32" s="74"/>
      <c r="I32" s="75"/>
      <c r="J32" s="75"/>
      <c r="K32" s="75"/>
      <c r="L32" s="76"/>
      <c r="M32" s="3">
        <f t="shared" si="0"/>
        <v>0</v>
      </c>
      <c r="N32" s="3">
        <f t="shared" si="1"/>
        <v>0</v>
      </c>
      <c r="O32" s="3">
        <f t="shared" si="2"/>
        <v>0</v>
      </c>
      <c r="P32" s="3" t="str">
        <f>IF($O32=0,"",VLOOKUP($O32,'nejml.žákyně seznam'!$A$2:$D$269,2))</f>
        <v/>
      </c>
      <c r="Q32" s="3" t="str">
        <f t="shared" si="3"/>
        <v/>
      </c>
      <c r="R32" s="3" t="str">
        <f t="shared" si="4"/>
        <v/>
      </c>
      <c r="T32" s="30">
        <f t="shared" si="5"/>
        <v>0</v>
      </c>
      <c r="U32" s="30">
        <f t="shared" si="6"/>
        <v>0</v>
      </c>
      <c r="V32" s="30">
        <f t="shared" si="7"/>
        <v>0</v>
      </c>
      <c r="W32" s="30">
        <f t="shared" si="8"/>
        <v>0</v>
      </c>
      <c r="X32" s="30">
        <f t="shared" si="9"/>
        <v>0</v>
      </c>
    </row>
    <row r="33" spans="1:24">
      <c r="A33" s="3" t="e">
        <f>CONCATENATE("Útěcha ",#REF!," - 1.kolo")</f>
        <v>#REF!</v>
      </c>
      <c r="B33" s="3">
        <f>'P-U 64'!B130</f>
        <v>0</v>
      </c>
      <c r="C33" s="3" t="str">
        <f>IF($B33=0,"bye",VLOOKUP($B33,'nejml.žákyně seznam'!$A$2:$D$269,2))</f>
        <v>bye</v>
      </c>
      <c r="D33" s="3" t="str">
        <f>IF($B33=0,"",VLOOKUP($B33,'nejml.žákyně seznam'!$A$2:$E$269,4))</f>
        <v/>
      </c>
      <c r="E33" s="3">
        <f>'P-U 64'!$B$132</f>
        <v>0</v>
      </c>
      <c r="F33" s="3" t="str">
        <f>IF($E33=0,"bye",VLOOKUP($E33,'nejml.žákyně seznam'!$A$2:$D$269,2))</f>
        <v>bye</v>
      </c>
      <c r="G33" s="3" t="str">
        <f>IF($E33=0,"",VLOOKUP($E33,'nejml.žákyně seznam'!$A$2:$E$269,4))</f>
        <v/>
      </c>
      <c r="H33" s="74"/>
      <c r="I33" s="75"/>
      <c r="J33" s="75"/>
      <c r="K33" s="75"/>
      <c r="L33" s="76"/>
      <c r="M33" s="3">
        <f t="shared" si="0"/>
        <v>0</v>
      </c>
      <c r="N33" s="3">
        <f t="shared" si="1"/>
        <v>0</v>
      </c>
      <c r="O33" s="3">
        <f t="shared" si="2"/>
        <v>0</v>
      </c>
      <c r="P33" s="3" t="str">
        <f>IF($O33=0,"",VLOOKUP($O33,'nejml.žákyně seznam'!$A$2:$D$269,2))</f>
        <v/>
      </c>
      <c r="Q33" s="3" t="str">
        <f t="shared" si="3"/>
        <v/>
      </c>
      <c r="R33" s="3" t="str">
        <f t="shared" si="4"/>
        <v/>
      </c>
      <c r="T33" s="30">
        <f t="shared" si="5"/>
        <v>0</v>
      </c>
      <c r="U33" s="30">
        <f t="shared" si="6"/>
        <v>0</v>
      </c>
      <c r="V33" s="30">
        <f t="shared" si="7"/>
        <v>0</v>
      </c>
      <c r="W33" s="30">
        <f t="shared" si="8"/>
        <v>0</v>
      </c>
      <c r="X33" s="30">
        <f t="shared" si="9"/>
        <v>0</v>
      </c>
    </row>
    <row r="34" spans="1:24" ht="13.5" thickBot="1">
      <c r="H34" s="21"/>
      <c r="I34" s="21"/>
      <c r="J34" s="21"/>
      <c r="K34" s="21"/>
      <c r="L34" s="21"/>
    </row>
    <row r="35" spans="1:24" ht="13.5" thickTop="1">
      <c r="A35" s="3" t="e">
        <f>CONCATENATE("Útěcha ",#REF!," - 2.kolo")</f>
        <v>#REF!</v>
      </c>
      <c r="B35" s="3">
        <f>O2</f>
        <v>0</v>
      </c>
      <c r="C35" s="3" t="str">
        <f>IF($B35=0,"",VLOOKUP($B35,'nejml.žákyně seznam'!$A$2:$D$269,2))</f>
        <v/>
      </c>
      <c r="D35" s="3" t="str">
        <f>IF($B35=0,"",VLOOKUP($B35,'nejml.žákyně seznam'!$A$2:$E$269,4))</f>
        <v/>
      </c>
      <c r="E35" s="3">
        <f>O3</f>
        <v>0</v>
      </c>
      <c r="F35" s="3" t="str">
        <f>IF($E35=0,"",VLOOKUP($E35,'nejml.žákyně seznam'!$A$2:$D$269,2))</f>
        <v/>
      </c>
      <c r="G35" s="3" t="str">
        <f>IF($E35=0,"",VLOOKUP($E35,'nejml.žákyně seznam'!$A$2:$E$269,4))</f>
        <v/>
      </c>
      <c r="H35" s="71"/>
      <c r="I35" s="72"/>
      <c r="J35" s="72"/>
      <c r="K35" s="72"/>
      <c r="L35" s="73"/>
      <c r="M35" s="3">
        <f t="shared" ref="M35:M50" si="10">COUNTIF(T35:X35,"&gt;0")</f>
        <v>0</v>
      </c>
      <c r="N35" s="3">
        <f t="shared" ref="N35:N50" si="11">COUNTIF(T35:X35,"&lt;0")</f>
        <v>0</v>
      </c>
      <c r="O35" s="3">
        <f t="shared" ref="O35:O50" si="12">IF(M35=N35,0,IF(M35&gt;N35,B35,E35))</f>
        <v>0</v>
      </c>
      <c r="P35" s="3" t="str">
        <f>IF($O35=0,"",VLOOKUP($O35,'nejml.žákyně seznam'!$A$2:$D$269,2))</f>
        <v/>
      </c>
      <c r="Q35" s="3" t="str">
        <f t="shared" ref="Q35:Q50" si="13">IF(M35=N35,"",IF(M35&gt;N35,CONCATENATE(M35,":",N35," (",H35,",",I35,",",J35,IF(SUM(M35:N35)&gt;3,",",""),K35,IF(SUM(M35:N35)&gt;4,",",""),L35,")"),CONCATENATE(N35,":",M35," (",IF(H35="0","-0",-H35),",",IF(I35="0","-0",-I35),",",IF(J35="0","-0",-J35),IF(SUM(M35:N35)&gt;3,CONCATENATE(",",IF(K35="0","-0",-K35)),""),IF(SUM(M35:N35)&gt;4,CONCATENATE(",",IF(L35="0","-0",-L35)),""),")")))</f>
        <v/>
      </c>
      <c r="R35" s="3" t="str">
        <f t="shared" ref="R35:R50" si="14">IF(MAX(M35:N35)=3,Q35,"")</f>
        <v/>
      </c>
      <c r="T35" s="30">
        <f t="shared" ref="T35:T50" si="15">IF(H35="",0,IF(MID(H35,1,1)="-",-1,1))</f>
        <v>0</v>
      </c>
      <c r="U35" s="30">
        <f t="shared" ref="U35:U50" si="16">IF(I35="",0,IF(MID(I35,1,1)="-",-1,1))</f>
        <v>0</v>
      </c>
      <c r="V35" s="30">
        <f t="shared" ref="V35:V50" si="17">IF(J35="",0,IF(MID(J35,1,1)="-",-1,1))</f>
        <v>0</v>
      </c>
      <c r="W35" s="30">
        <f t="shared" ref="W35:W50" si="18">IF(K35="",0,IF(MID(K35,1,1)="-",-1,1))</f>
        <v>0</v>
      </c>
      <c r="X35" s="30">
        <f t="shared" ref="X35:X50" si="19">IF(L35="",0,IF(MID(L35,1,1)="-",-1,1))</f>
        <v>0</v>
      </c>
    </row>
    <row r="36" spans="1:24">
      <c r="A36" s="3" t="e">
        <f>CONCATENATE("Útěcha ",#REF!," - 2.kolo")</f>
        <v>#REF!</v>
      </c>
      <c r="B36" s="3">
        <f>O4</f>
        <v>0</v>
      </c>
      <c r="C36" s="3" t="str">
        <f>IF($B36=0,"",VLOOKUP($B36,'nejml.žákyně seznam'!$A$2:$D$269,2))</f>
        <v/>
      </c>
      <c r="D36" s="3" t="str">
        <f>IF($B36=0,"",VLOOKUP($B36,'nejml.žákyně seznam'!$A$2:$E$269,4))</f>
        <v/>
      </c>
      <c r="E36" s="3">
        <f>O5</f>
        <v>0</v>
      </c>
      <c r="F36" s="3" t="str">
        <f>IF($E36=0,"",VLOOKUP($E36,'nejml.žákyně seznam'!$A$2:$D$269,2))</f>
        <v/>
      </c>
      <c r="G36" s="3" t="str">
        <f>IF($E36=0,"",VLOOKUP($E36,'nejml.žákyně seznam'!$A$2:$E$269,4))</f>
        <v/>
      </c>
      <c r="H36" s="74"/>
      <c r="I36" s="75"/>
      <c r="J36" s="75"/>
      <c r="K36" s="75"/>
      <c r="L36" s="76"/>
      <c r="M36" s="3">
        <f t="shared" si="10"/>
        <v>0</v>
      </c>
      <c r="N36" s="3">
        <f t="shared" si="11"/>
        <v>0</v>
      </c>
      <c r="O36" s="3">
        <f t="shared" si="12"/>
        <v>0</v>
      </c>
      <c r="P36" s="3" t="str">
        <f>IF($O36=0,"",VLOOKUP($O36,'nejml.žákyně seznam'!$A$2:$D$269,2))</f>
        <v/>
      </c>
      <c r="Q36" s="3" t="str">
        <f t="shared" si="13"/>
        <v/>
      </c>
      <c r="R36" s="3" t="str">
        <f t="shared" si="14"/>
        <v/>
      </c>
      <c r="T36" s="30">
        <f t="shared" si="15"/>
        <v>0</v>
      </c>
      <c r="U36" s="30">
        <f t="shared" si="16"/>
        <v>0</v>
      </c>
      <c r="V36" s="30">
        <f t="shared" si="17"/>
        <v>0</v>
      </c>
      <c r="W36" s="30">
        <f t="shared" si="18"/>
        <v>0</v>
      </c>
      <c r="X36" s="30">
        <f t="shared" si="19"/>
        <v>0</v>
      </c>
    </row>
    <row r="37" spans="1:24">
      <c r="A37" s="3" t="e">
        <f>CONCATENATE("Útěcha ",#REF!," - 2.kolo")</f>
        <v>#REF!</v>
      </c>
      <c r="B37" s="3">
        <f>O6</f>
        <v>0</v>
      </c>
      <c r="C37" s="3" t="str">
        <f>IF($B37=0,"",VLOOKUP($B37,'nejml.žákyně seznam'!$A$2:$D$269,2))</f>
        <v/>
      </c>
      <c r="D37" s="3" t="str">
        <f>IF($B37=0,"",VLOOKUP($B37,'nejml.žákyně seznam'!$A$2:$E$269,4))</f>
        <v/>
      </c>
      <c r="E37" s="3">
        <f>O7</f>
        <v>0</v>
      </c>
      <c r="F37" s="3" t="str">
        <f>IF($E37=0,"",VLOOKUP($E37,'nejml.žákyně seznam'!$A$2:$D$269,2))</f>
        <v/>
      </c>
      <c r="G37" s="3" t="str">
        <f>IF($E37=0,"",VLOOKUP($E37,'nejml.žákyně seznam'!$A$2:$E$269,4))</f>
        <v/>
      </c>
      <c r="H37" s="74"/>
      <c r="I37" s="75"/>
      <c r="J37" s="75"/>
      <c r="K37" s="75"/>
      <c r="L37" s="76"/>
      <c r="M37" s="3">
        <f t="shared" si="10"/>
        <v>0</v>
      </c>
      <c r="N37" s="3">
        <f t="shared" si="11"/>
        <v>0</v>
      </c>
      <c r="O37" s="3">
        <f t="shared" si="12"/>
        <v>0</v>
      </c>
      <c r="P37" s="3" t="str">
        <f>IF($O37=0,"",VLOOKUP($O37,'nejml.žákyně seznam'!$A$2:$D$269,2))</f>
        <v/>
      </c>
      <c r="Q37" s="3" t="str">
        <f t="shared" si="13"/>
        <v/>
      </c>
      <c r="R37" s="3" t="str">
        <f t="shared" si="14"/>
        <v/>
      </c>
      <c r="T37" s="30">
        <f t="shared" si="15"/>
        <v>0</v>
      </c>
      <c r="U37" s="30">
        <f t="shared" si="16"/>
        <v>0</v>
      </c>
      <c r="V37" s="30">
        <f t="shared" si="17"/>
        <v>0</v>
      </c>
      <c r="W37" s="30">
        <f t="shared" si="18"/>
        <v>0</v>
      </c>
      <c r="X37" s="30">
        <f t="shared" si="19"/>
        <v>0</v>
      </c>
    </row>
    <row r="38" spans="1:24">
      <c r="A38" s="3" t="e">
        <f>CONCATENATE("Útěcha ",#REF!," - 2.kolo")</f>
        <v>#REF!</v>
      </c>
      <c r="B38" s="3">
        <f>O8</f>
        <v>0</v>
      </c>
      <c r="C38" s="3" t="str">
        <f>IF($B38=0,"",VLOOKUP($B38,'nejml.žákyně seznam'!$A$2:$D$269,2))</f>
        <v/>
      </c>
      <c r="D38" s="3" t="str">
        <f>IF($B38=0,"",VLOOKUP($B38,'nejml.žákyně seznam'!$A$2:$E$269,4))</f>
        <v/>
      </c>
      <c r="E38" s="3">
        <f>O9</f>
        <v>0</v>
      </c>
      <c r="F38" s="3" t="str">
        <f>IF($E38=0,"",VLOOKUP($E38,'nejml.žákyně seznam'!$A$2:$D$269,2))</f>
        <v/>
      </c>
      <c r="G38" s="3" t="str">
        <f>IF($E38=0,"",VLOOKUP($E38,'nejml.žákyně seznam'!$A$2:$E$269,4))</f>
        <v/>
      </c>
      <c r="H38" s="74"/>
      <c r="I38" s="75"/>
      <c r="J38" s="75"/>
      <c r="K38" s="75"/>
      <c r="L38" s="76"/>
      <c r="M38" s="3">
        <f t="shared" si="10"/>
        <v>0</v>
      </c>
      <c r="N38" s="3">
        <f t="shared" si="11"/>
        <v>0</v>
      </c>
      <c r="O38" s="3">
        <f t="shared" si="12"/>
        <v>0</v>
      </c>
      <c r="P38" s="3" t="str">
        <f>IF($O38=0,"",VLOOKUP($O38,'nejml.žákyně seznam'!$A$2:$D$269,2))</f>
        <v/>
      </c>
      <c r="Q38" s="3" t="str">
        <f t="shared" si="13"/>
        <v/>
      </c>
      <c r="R38" s="3" t="str">
        <f t="shared" si="14"/>
        <v/>
      </c>
      <c r="T38" s="30">
        <f t="shared" si="15"/>
        <v>0</v>
      </c>
      <c r="U38" s="30">
        <f t="shared" si="16"/>
        <v>0</v>
      </c>
      <c r="V38" s="30">
        <f t="shared" si="17"/>
        <v>0</v>
      </c>
      <c r="W38" s="30">
        <f t="shared" si="18"/>
        <v>0</v>
      </c>
      <c r="X38" s="30">
        <f t="shared" si="19"/>
        <v>0</v>
      </c>
    </row>
    <row r="39" spans="1:24">
      <c r="A39" s="3" t="e">
        <f>CONCATENATE("Útěcha ",#REF!," - 2.kolo")</f>
        <v>#REF!</v>
      </c>
      <c r="B39" s="3">
        <f>O10</f>
        <v>0</v>
      </c>
      <c r="C39" s="3" t="str">
        <f>IF($B39=0,"",VLOOKUP($B39,'nejml.žákyně seznam'!$A$2:$D$269,2))</f>
        <v/>
      </c>
      <c r="D39" s="3" t="str">
        <f>IF($B39=0,"",VLOOKUP($B39,'nejml.žákyně seznam'!$A$2:$E$269,4))</f>
        <v/>
      </c>
      <c r="E39" s="3">
        <f>O11</f>
        <v>0</v>
      </c>
      <c r="F39" s="3" t="str">
        <f>IF($E39=0,"",VLOOKUP($E39,'nejml.žákyně seznam'!$A$2:$D$269,2))</f>
        <v/>
      </c>
      <c r="G39" s="3" t="str">
        <f>IF($E39=0,"",VLOOKUP($E39,'nejml.žákyně seznam'!$A$2:$E$269,4))</f>
        <v/>
      </c>
      <c r="H39" s="74"/>
      <c r="I39" s="75"/>
      <c r="J39" s="75"/>
      <c r="K39" s="75"/>
      <c r="L39" s="76"/>
      <c r="M39" s="3">
        <f t="shared" si="10"/>
        <v>0</v>
      </c>
      <c r="N39" s="3">
        <f t="shared" si="11"/>
        <v>0</v>
      </c>
      <c r="O39" s="3">
        <f t="shared" si="12"/>
        <v>0</v>
      </c>
      <c r="P39" s="3" t="str">
        <f>IF($O39=0,"",VLOOKUP($O39,'nejml.žákyně seznam'!$A$2:$D$269,2))</f>
        <v/>
      </c>
      <c r="Q39" s="3" t="str">
        <f t="shared" si="13"/>
        <v/>
      </c>
      <c r="R39" s="3" t="str">
        <f t="shared" si="14"/>
        <v/>
      </c>
      <c r="T39" s="30">
        <f t="shared" si="15"/>
        <v>0</v>
      </c>
      <c r="U39" s="30">
        <f t="shared" si="16"/>
        <v>0</v>
      </c>
      <c r="V39" s="30">
        <f t="shared" si="17"/>
        <v>0</v>
      </c>
      <c r="W39" s="30">
        <f t="shared" si="18"/>
        <v>0</v>
      </c>
      <c r="X39" s="30">
        <f t="shared" si="19"/>
        <v>0</v>
      </c>
    </row>
    <row r="40" spans="1:24">
      <c r="A40" s="3" t="e">
        <f>CONCATENATE("Útěcha ",#REF!," - 2.kolo")</f>
        <v>#REF!</v>
      </c>
      <c r="B40" s="3">
        <f>O12</f>
        <v>0</v>
      </c>
      <c r="C40" s="3" t="str">
        <f>IF($B40=0,"",VLOOKUP($B40,'nejml.žákyně seznam'!$A$2:$D$269,2))</f>
        <v/>
      </c>
      <c r="D40" s="3" t="str">
        <f>IF($B40=0,"",VLOOKUP($B40,'nejml.žákyně seznam'!$A$2:$E$269,4))</f>
        <v/>
      </c>
      <c r="E40" s="3">
        <f>O13</f>
        <v>0</v>
      </c>
      <c r="F40" s="3" t="str">
        <f>IF($E40=0,"",VLOOKUP($E40,'nejml.žákyně seznam'!$A$2:$D$269,2))</f>
        <v/>
      </c>
      <c r="G40" s="3" t="str">
        <f>IF($E40=0,"",VLOOKUP($E40,'nejml.žákyně seznam'!$A$2:$E$269,4))</f>
        <v/>
      </c>
      <c r="H40" s="74"/>
      <c r="I40" s="75"/>
      <c r="J40" s="75"/>
      <c r="K40" s="75"/>
      <c r="L40" s="76"/>
      <c r="M40" s="3">
        <f t="shared" si="10"/>
        <v>0</v>
      </c>
      <c r="N40" s="3">
        <f t="shared" si="11"/>
        <v>0</v>
      </c>
      <c r="O40" s="3">
        <f t="shared" si="12"/>
        <v>0</v>
      </c>
      <c r="P40" s="3" t="str">
        <f>IF($O40=0,"",VLOOKUP($O40,'nejml.žákyně seznam'!$A$2:$D$269,2))</f>
        <v/>
      </c>
      <c r="Q40" s="3" t="str">
        <f t="shared" si="13"/>
        <v/>
      </c>
      <c r="R40" s="3" t="str">
        <f t="shared" si="14"/>
        <v/>
      </c>
      <c r="T40" s="30">
        <f t="shared" si="15"/>
        <v>0</v>
      </c>
      <c r="U40" s="30">
        <f t="shared" si="16"/>
        <v>0</v>
      </c>
      <c r="V40" s="30">
        <f t="shared" si="17"/>
        <v>0</v>
      </c>
      <c r="W40" s="30">
        <f t="shared" si="18"/>
        <v>0</v>
      </c>
      <c r="X40" s="30">
        <f t="shared" si="19"/>
        <v>0</v>
      </c>
    </row>
    <row r="41" spans="1:24">
      <c r="A41" s="3" t="e">
        <f>CONCATENATE("Útěcha ",#REF!," - 2.kolo")</f>
        <v>#REF!</v>
      </c>
      <c r="B41" s="3">
        <f>O14</f>
        <v>0</v>
      </c>
      <c r="C41" s="3" t="str">
        <f>IF($B41=0,"",VLOOKUP($B41,'nejml.žákyně seznam'!$A$2:$D$269,2))</f>
        <v/>
      </c>
      <c r="D41" s="3" t="str">
        <f>IF($B41=0,"",VLOOKUP($B41,'nejml.žákyně seznam'!$A$2:$E$269,4))</f>
        <v/>
      </c>
      <c r="E41" s="3">
        <f>O15</f>
        <v>0</v>
      </c>
      <c r="F41" s="3" t="str">
        <f>IF($E41=0,"",VLOOKUP($E41,'nejml.žákyně seznam'!$A$2:$D$269,2))</f>
        <v/>
      </c>
      <c r="G41" s="3" t="str">
        <f>IF($E41=0,"",VLOOKUP($E41,'nejml.žákyně seznam'!$A$2:$E$269,4))</f>
        <v/>
      </c>
      <c r="H41" s="74"/>
      <c r="I41" s="75"/>
      <c r="J41" s="75"/>
      <c r="K41" s="75"/>
      <c r="L41" s="76"/>
      <c r="M41" s="3">
        <f t="shared" si="10"/>
        <v>0</v>
      </c>
      <c r="N41" s="3">
        <f t="shared" si="11"/>
        <v>0</v>
      </c>
      <c r="O41" s="3">
        <f t="shared" si="12"/>
        <v>0</v>
      </c>
      <c r="P41" s="3" t="str">
        <f>IF($O41=0,"",VLOOKUP($O41,'nejml.žákyně seznam'!$A$2:$D$269,2))</f>
        <v/>
      </c>
      <c r="Q41" s="3" t="str">
        <f t="shared" si="13"/>
        <v/>
      </c>
      <c r="R41" s="3" t="str">
        <f t="shared" si="14"/>
        <v/>
      </c>
      <c r="T41" s="30">
        <f t="shared" si="15"/>
        <v>0</v>
      </c>
      <c r="U41" s="30">
        <f t="shared" si="16"/>
        <v>0</v>
      </c>
      <c r="V41" s="30">
        <f t="shared" si="17"/>
        <v>0</v>
      </c>
      <c r="W41" s="30">
        <f t="shared" si="18"/>
        <v>0</v>
      </c>
      <c r="X41" s="30">
        <f t="shared" si="19"/>
        <v>0</v>
      </c>
    </row>
    <row r="42" spans="1:24">
      <c r="A42" s="3" t="e">
        <f>CONCATENATE("Útěcha ",#REF!," - 2.kolo")</f>
        <v>#REF!</v>
      </c>
      <c r="B42" s="3">
        <f>O16</f>
        <v>0</v>
      </c>
      <c r="C42" s="3" t="str">
        <f>IF($B42=0,"",VLOOKUP($B42,'nejml.žákyně seznam'!$A$2:$D$269,2))</f>
        <v/>
      </c>
      <c r="D42" s="3" t="str">
        <f>IF($B42=0,"",VLOOKUP($B42,'nejml.žákyně seznam'!$A$2:$E$269,4))</f>
        <v/>
      </c>
      <c r="E42" s="3">
        <f>O17</f>
        <v>0</v>
      </c>
      <c r="F42" s="3" t="str">
        <f>IF($E42=0,"",VLOOKUP($E42,'nejml.žákyně seznam'!$A$2:$D$269,2))</f>
        <v/>
      </c>
      <c r="G42" s="3" t="str">
        <f>IF($E42=0,"",VLOOKUP($E42,'nejml.žákyně seznam'!$A$2:$E$269,4))</f>
        <v/>
      </c>
      <c r="H42" s="74"/>
      <c r="I42" s="75"/>
      <c r="J42" s="75"/>
      <c r="K42" s="75"/>
      <c r="L42" s="76"/>
      <c r="M42" s="3">
        <f t="shared" si="10"/>
        <v>0</v>
      </c>
      <c r="N42" s="3">
        <f t="shared" si="11"/>
        <v>0</v>
      </c>
      <c r="O42" s="3">
        <f t="shared" si="12"/>
        <v>0</v>
      </c>
      <c r="P42" s="3" t="str">
        <f>IF($O42=0,"",VLOOKUP($O42,'nejml.žákyně seznam'!$A$2:$D$269,2))</f>
        <v/>
      </c>
      <c r="Q42" s="3" t="str">
        <f t="shared" si="13"/>
        <v/>
      </c>
      <c r="R42" s="3" t="str">
        <f t="shared" si="14"/>
        <v/>
      </c>
      <c r="T42" s="30">
        <f t="shared" si="15"/>
        <v>0</v>
      </c>
      <c r="U42" s="30">
        <f t="shared" si="16"/>
        <v>0</v>
      </c>
      <c r="V42" s="30">
        <f t="shared" si="17"/>
        <v>0</v>
      </c>
      <c r="W42" s="30">
        <f t="shared" si="18"/>
        <v>0</v>
      </c>
      <c r="X42" s="30">
        <f t="shared" si="19"/>
        <v>0</v>
      </c>
    </row>
    <row r="43" spans="1:24">
      <c r="A43" s="3" t="e">
        <f>CONCATENATE("Útěcha ",#REF!," - 2.kolo")</f>
        <v>#REF!</v>
      </c>
      <c r="B43" s="3">
        <f>O18</f>
        <v>0</v>
      </c>
      <c r="C43" s="3" t="str">
        <f>IF($B43=0,"",VLOOKUP($B43,'nejml.žákyně seznam'!$A$2:$D$269,2))</f>
        <v/>
      </c>
      <c r="D43" s="3" t="str">
        <f>IF($B43=0,"",VLOOKUP($B43,'nejml.žákyně seznam'!$A$2:$E$269,4))</f>
        <v/>
      </c>
      <c r="E43" s="3">
        <f>O19</f>
        <v>0</v>
      </c>
      <c r="F43" s="3" t="str">
        <f>IF($E43=0,"",VLOOKUP($E43,'nejml.žákyně seznam'!$A$2:$D$269,2))</f>
        <v/>
      </c>
      <c r="G43" s="3" t="str">
        <f>IF($E43=0,"",VLOOKUP($E43,'nejml.žákyně seznam'!$A$2:$E$269,4))</f>
        <v/>
      </c>
      <c r="H43" s="74"/>
      <c r="I43" s="75"/>
      <c r="J43" s="75"/>
      <c r="K43" s="75"/>
      <c r="L43" s="76"/>
      <c r="M43" s="3">
        <f t="shared" si="10"/>
        <v>0</v>
      </c>
      <c r="N43" s="3">
        <f t="shared" si="11"/>
        <v>0</v>
      </c>
      <c r="O43" s="3">
        <f t="shared" si="12"/>
        <v>0</v>
      </c>
      <c r="P43" s="3" t="str">
        <f>IF($O43=0,"",VLOOKUP($O43,'nejml.žákyně seznam'!$A$2:$D$269,2))</f>
        <v/>
      </c>
      <c r="Q43" s="3" t="str">
        <f t="shared" si="13"/>
        <v/>
      </c>
      <c r="R43" s="3" t="str">
        <f t="shared" si="14"/>
        <v/>
      </c>
      <c r="T43" s="30">
        <f t="shared" si="15"/>
        <v>0</v>
      </c>
      <c r="U43" s="30">
        <f t="shared" si="16"/>
        <v>0</v>
      </c>
      <c r="V43" s="30">
        <f t="shared" si="17"/>
        <v>0</v>
      </c>
      <c r="W43" s="30">
        <f t="shared" si="18"/>
        <v>0</v>
      </c>
      <c r="X43" s="30">
        <f t="shared" si="19"/>
        <v>0</v>
      </c>
    </row>
    <row r="44" spans="1:24">
      <c r="A44" s="3" t="e">
        <f>CONCATENATE("Útěcha ",#REF!," - 2.kolo")</f>
        <v>#REF!</v>
      </c>
      <c r="B44" s="3">
        <f>O20</f>
        <v>0</v>
      </c>
      <c r="C44" s="3" t="str">
        <f>IF($B44=0,"",VLOOKUP($B44,'nejml.žákyně seznam'!$A$2:$D$269,2))</f>
        <v/>
      </c>
      <c r="D44" s="3" t="str">
        <f>IF($B44=0,"",VLOOKUP($B44,'nejml.žákyně seznam'!$A$2:$E$269,4))</f>
        <v/>
      </c>
      <c r="E44" s="3">
        <f>O21</f>
        <v>0</v>
      </c>
      <c r="F44" s="3" t="str">
        <f>IF($E44=0,"",VLOOKUP($E44,'nejml.žákyně seznam'!$A$2:$D$269,2))</f>
        <v/>
      </c>
      <c r="G44" s="3" t="str">
        <f>IF($E44=0,"",VLOOKUP($E44,'nejml.žákyně seznam'!$A$2:$E$269,4))</f>
        <v/>
      </c>
      <c r="H44" s="74"/>
      <c r="I44" s="75"/>
      <c r="J44" s="75"/>
      <c r="K44" s="75"/>
      <c r="L44" s="76"/>
      <c r="M44" s="3">
        <f t="shared" si="10"/>
        <v>0</v>
      </c>
      <c r="N44" s="3">
        <f t="shared" si="11"/>
        <v>0</v>
      </c>
      <c r="O44" s="3">
        <f t="shared" si="12"/>
        <v>0</v>
      </c>
      <c r="P44" s="3" t="str">
        <f>IF($O44=0,"",VLOOKUP($O44,'nejml.žákyně seznam'!$A$2:$D$269,2))</f>
        <v/>
      </c>
      <c r="Q44" s="3" t="str">
        <f t="shared" si="13"/>
        <v/>
      </c>
      <c r="R44" s="3" t="str">
        <f t="shared" si="14"/>
        <v/>
      </c>
      <c r="T44" s="30">
        <f t="shared" si="15"/>
        <v>0</v>
      </c>
      <c r="U44" s="30">
        <f t="shared" si="16"/>
        <v>0</v>
      </c>
      <c r="V44" s="30">
        <f t="shared" si="17"/>
        <v>0</v>
      </c>
      <c r="W44" s="30">
        <f t="shared" si="18"/>
        <v>0</v>
      </c>
      <c r="X44" s="30">
        <f t="shared" si="19"/>
        <v>0</v>
      </c>
    </row>
    <row r="45" spans="1:24">
      <c r="A45" s="3" t="e">
        <f>CONCATENATE("Útěcha ",#REF!," - 2.kolo")</f>
        <v>#REF!</v>
      </c>
      <c r="B45" s="3">
        <f>O22</f>
        <v>0</v>
      </c>
      <c r="C45" s="3" t="str">
        <f>IF($B45=0,"",VLOOKUP($B45,'nejml.žákyně seznam'!$A$2:$D$269,2))</f>
        <v/>
      </c>
      <c r="D45" s="3" t="str">
        <f>IF($B45=0,"",VLOOKUP($B45,'nejml.žákyně seznam'!$A$2:$E$269,4))</f>
        <v/>
      </c>
      <c r="E45" s="3">
        <f>O23</f>
        <v>0</v>
      </c>
      <c r="F45" s="3" t="str">
        <f>IF($E45=0,"",VLOOKUP($E45,'nejml.žákyně seznam'!$A$2:$D$269,2))</f>
        <v/>
      </c>
      <c r="G45" s="3" t="str">
        <f>IF($E45=0,"",VLOOKUP($E45,'nejml.žákyně seznam'!$A$2:$E$269,4))</f>
        <v/>
      </c>
      <c r="H45" s="74"/>
      <c r="I45" s="75"/>
      <c r="J45" s="75"/>
      <c r="K45" s="75"/>
      <c r="L45" s="76"/>
      <c r="M45" s="3">
        <f t="shared" si="10"/>
        <v>0</v>
      </c>
      <c r="N45" s="3">
        <f t="shared" si="11"/>
        <v>0</v>
      </c>
      <c r="O45" s="3">
        <f t="shared" si="12"/>
        <v>0</v>
      </c>
      <c r="P45" s="3" t="str">
        <f>IF($O45=0,"",VLOOKUP($O45,'nejml.žákyně seznam'!$A$2:$D$269,2))</f>
        <v/>
      </c>
      <c r="Q45" s="3" t="str">
        <f t="shared" si="13"/>
        <v/>
      </c>
      <c r="R45" s="3" t="str">
        <f t="shared" si="14"/>
        <v/>
      </c>
      <c r="T45" s="30">
        <f t="shared" si="15"/>
        <v>0</v>
      </c>
      <c r="U45" s="30">
        <f t="shared" si="16"/>
        <v>0</v>
      </c>
      <c r="V45" s="30">
        <f t="shared" si="17"/>
        <v>0</v>
      </c>
      <c r="W45" s="30">
        <f t="shared" si="18"/>
        <v>0</v>
      </c>
      <c r="X45" s="30">
        <f t="shared" si="19"/>
        <v>0</v>
      </c>
    </row>
    <row r="46" spans="1:24">
      <c r="A46" s="3" t="e">
        <f>CONCATENATE("Útěcha ",#REF!," - 2.kolo")</f>
        <v>#REF!</v>
      </c>
      <c r="B46" s="3">
        <f>O24</f>
        <v>0</v>
      </c>
      <c r="C46" s="3" t="str">
        <f>IF($B46=0,"",VLOOKUP($B46,'nejml.žákyně seznam'!$A$2:$D$269,2))</f>
        <v/>
      </c>
      <c r="D46" s="3" t="str">
        <f>IF($B46=0,"",VLOOKUP($B46,'nejml.žákyně seznam'!$A$2:$E$269,4))</f>
        <v/>
      </c>
      <c r="E46" s="3">
        <f>O25</f>
        <v>0</v>
      </c>
      <c r="F46" s="3" t="str">
        <f>IF($E46=0,"",VLOOKUP($E46,'nejml.žákyně seznam'!$A$2:$D$269,2))</f>
        <v/>
      </c>
      <c r="G46" s="3" t="str">
        <f>IF($E46=0,"",VLOOKUP($E46,'nejml.žákyně seznam'!$A$2:$E$269,4))</f>
        <v/>
      </c>
      <c r="H46" s="74"/>
      <c r="I46" s="75"/>
      <c r="J46" s="75"/>
      <c r="K46" s="75"/>
      <c r="L46" s="76"/>
      <c r="M46" s="3">
        <f t="shared" si="10"/>
        <v>0</v>
      </c>
      <c r="N46" s="3">
        <f t="shared" si="11"/>
        <v>0</v>
      </c>
      <c r="O46" s="3">
        <f t="shared" si="12"/>
        <v>0</v>
      </c>
      <c r="P46" s="3" t="str">
        <f>IF($O46=0,"",VLOOKUP($O46,'nejml.žákyně seznam'!$A$2:$D$269,2))</f>
        <v/>
      </c>
      <c r="Q46" s="3" t="str">
        <f t="shared" si="13"/>
        <v/>
      </c>
      <c r="R46" s="3" t="str">
        <f t="shared" si="14"/>
        <v/>
      </c>
      <c r="T46" s="30">
        <f t="shared" si="15"/>
        <v>0</v>
      </c>
      <c r="U46" s="30">
        <f t="shared" si="16"/>
        <v>0</v>
      </c>
      <c r="V46" s="30">
        <f t="shared" si="17"/>
        <v>0</v>
      </c>
      <c r="W46" s="30">
        <f t="shared" si="18"/>
        <v>0</v>
      </c>
      <c r="X46" s="30">
        <f t="shared" si="19"/>
        <v>0</v>
      </c>
    </row>
    <row r="47" spans="1:24">
      <c r="A47" s="3" t="e">
        <f>CONCATENATE("Útěcha ",#REF!," - 2.kolo")</f>
        <v>#REF!</v>
      </c>
      <c r="B47" s="3">
        <f>O26</f>
        <v>0</v>
      </c>
      <c r="C47" s="3" t="str">
        <f>IF($B47=0,"",VLOOKUP($B47,'nejml.žákyně seznam'!$A$2:$D$269,2))</f>
        <v/>
      </c>
      <c r="D47" s="3" t="str">
        <f>IF($B47=0,"",VLOOKUP($B47,'nejml.žákyně seznam'!$A$2:$E$269,4))</f>
        <v/>
      </c>
      <c r="E47" s="3">
        <f>O27</f>
        <v>0</v>
      </c>
      <c r="F47" s="3" t="str">
        <f>IF($E47=0,"",VLOOKUP($E47,'nejml.žákyně seznam'!$A$2:$D$269,2))</f>
        <v/>
      </c>
      <c r="G47" s="3" t="str">
        <f>IF($E47=0,"",VLOOKUP($E47,'nejml.žákyně seznam'!$A$2:$E$269,4))</f>
        <v/>
      </c>
      <c r="H47" s="74"/>
      <c r="I47" s="75"/>
      <c r="J47" s="75"/>
      <c r="K47" s="75"/>
      <c r="L47" s="76"/>
      <c r="M47" s="3">
        <f t="shared" si="10"/>
        <v>0</v>
      </c>
      <c r="N47" s="3">
        <f t="shared" si="11"/>
        <v>0</v>
      </c>
      <c r="O47" s="3">
        <f t="shared" si="12"/>
        <v>0</v>
      </c>
      <c r="P47" s="3" t="str">
        <f>IF($O47=0,"",VLOOKUP($O47,'nejml.žákyně seznam'!$A$2:$D$269,2))</f>
        <v/>
      </c>
      <c r="Q47" s="3" t="str">
        <f t="shared" si="13"/>
        <v/>
      </c>
      <c r="R47" s="3" t="str">
        <f t="shared" si="14"/>
        <v/>
      </c>
      <c r="T47" s="30">
        <f t="shared" si="15"/>
        <v>0</v>
      </c>
      <c r="U47" s="30">
        <f t="shared" si="16"/>
        <v>0</v>
      </c>
      <c r="V47" s="30">
        <f t="shared" si="17"/>
        <v>0</v>
      </c>
      <c r="W47" s="30">
        <f t="shared" si="18"/>
        <v>0</v>
      </c>
      <c r="X47" s="30">
        <f t="shared" si="19"/>
        <v>0</v>
      </c>
    </row>
    <row r="48" spans="1:24">
      <c r="A48" s="3" t="e">
        <f>CONCATENATE("Útěcha ",#REF!," - 2.kolo")</f>
        <v>#REF!</v>
      </c>
      <c r="B48" s="3">
        <f>O28</f>
        <v>0</v>
      </c>
      <c r="C48" s="3" t="str">
        <f>IF($B48=0,"",VLOOKUP($B48,'nejml.žákyně seznam'!$A$2:$D$269,2))</f>
        <v/>
      </c>
      <c r="D48" s="3" t="str">
        <f>IF($B48=0,"",VLOOKUP($B48,'nejml.žákyně seznam'!$A$2:$E$269,4))</f>
        <v/>
      </c>
      <c r="E48" s="3">
        <f>O29</f>
        <v>0</v>
      </c>
      <c r="F48" s="3" t="str">
        <f>IF($E48=0,"",VLOOKUP($E48,'nejml.žákyně seznam'!$A$2:$D$269,2))</f>
        <v/>
      </c>
      <c r="G48" s="3" t="str">
        <f>IF($E48=0,"",VLOOKUP($E48,'nejml.žákyně seznam'!$A$2:$E$269,4))</f>
        <v/>
      </c>
      <c r="H48" s="74"/>
      <c r="I48" s="75"/>
      <c r="J48" s="75"/>
      <c r="K48" s="75"/>
      <c r="L48" s="76"/>
      <c r="M48" s="3">
        <f t="shared" si="10"/>
        <v>0</v>
      </c>
      <c r="N48" s="3">
        <f t="shared" si="11"/>
        <v>0</v>
      </c>
      <c r="O48" s="3">
        <f t="shared" si="12"/>
        <v>0</v>
      </c>
      <c r="P48" s="3" t="str">
        <f>IF($O48=0,"",VLOOKUP($O48,'nejml.žákyně seznam'!$A$2:$D$269,2))</f>
        <v/>
      </c>
      <c r="Q48" s="3" t="str">
        <f t="shared" si="13"/>
        <v/>
      </c>
      <c r="R48" s="3" t="str">
        <f t="shared" si="14"/>
        <v/>
      </c>
      <c r="T48" s="30">
        <f t="shared" si="15"/>
        <v>0</v>
      </c>
      <c r="U48" s="30">
        <f t="shared" si="16"/>
        <v>0</v>
      </c>
      <c r="V48" s="30">
        <f t="shared" si="17"/>
        <v>0</v>
      </c>
      <c r="W48" s="30">
        <f t="shared" si="18"/>
        <v>0</v>
      </c>
      <c r="X48" s="30">
        <f t="shared" si="19"/>
        <v>0</v>
      </c>
    </row>
    <row r="49" spans="1:24">
      <c r="A49" s="3" t="e">
        <f>CONCATENATE("Útěcha ",#REF!," - 2.kolo")</f>
        <v>#REF!</v>
      </c>
      <c r="B49" s="3">
        <f>O30</f>
        <v>0</v>
      </c>
      <c r="C49" s="3" t="str">
        <f>IF($B49=0,"",VLOOKUP($B49,'nejml.žákyně seznam'!$A$2:$D$269,2))</f>
        <v/>
      </c>
      <c r="D49" s="3" t="str">
        <f>IF($B49=0,"",VLOOKUP($B49,'nejml.žákyně seznam'!$A$2:$E$269,4))</f>
        <v/>
      </c>
      <c r="E49" s="3">
        <f>O31</f>
        <v>0</v>
      </c>
      <c r="F49" s="3" t="str">
        <f>IF($E49=0,"",VLOOKUP($E49,'nejml.žákyně seznam'!$A$2:$D$269,2))</f>
        <v/>
      </c>
      <c r="G49" s="3" t="str">
        <f>IF($E49=0,"",VLOOKUP($E49,'nejml.žákyně seznam'!$A$2:$E$269,4))</f>
        <v/>
      </c>
      <c r="H49" s="74"/>
      <c r="I49" s="75"/>
      <c r="J49" s="75"/>
      <c r="K49" s="75"/>
      <c r="L49" s="76"/>
      <c r="M49" s="3">
        <f t="shared" si="10"/>
        <v>0</v>
      </c>
      <c r="N49" s="3">
        <f t="shared" si="11"/>
        <v>0</v>
      </c>
      <c r="O49" s="3">
        <f t="shared" si="12"/>
        <v>0</v>
      </c>
      <c r="P49" s="3" t="str">
        <f>IF($O49=0,"",VLOOKUP($O49,'nejml.žákyně seznam'!$A$2:$D$269,2))</f>
        <v/>
      </c>
      <c r="Q49" s="3" t="str">
        <f t="shared" si="13"/>
        <v/>
      </c>
      <c r="R49" s="3" t="str">
        <f t="shared" si="14"/>
        <v/>
      </c>
      <c r="T49" s="30">
        <f t="shared" si="15"/>
        <v>0</v>
      </c>
      <c r="U49" s="30">
        <f t="shared" si="16"/>
        <v>0</v>
      </c>
      <c r="V49" s="30">
        <f t="shared" si="17"/>
        <v>0</v>
      </c>
      <c r="W49" s="30">
        <f t="shared" si="18"/>
        <v>0</v>
      </c>
      <c r="X49" s="30">
        <f t="shared" si="19"/>
        <v>0</v>
      </c>
    </row>
    <row r="50" spans="1:24">
      <c r="A50" s="3" t="e">
        <f>CONCATENATE("Útěcha ",#REF!," - 2.kolo")</f>
        <v>#REF!</v>
      </c>
      <c r="B50" s="3">
        <f>O32</f>
        <v>0</v>
      </c>
      <c r="C50" s="3" t="str">
        <f>IF($B50=0,"",VLOOKUP($B50,'nejml.žákyně seznam'!$A$2:$D$269,2))</f>
        <v/>
      </c>
      <c r="D50" s="3" t="str">
        <f>IF($B50=0,"",VLOOKUP($B50,'nejml.žákyně seznam'!$A$2:$E$269,4))</f>
        <v/>
      </c>
      <c r="E50" s="3">
        <f>O33</f>
        <v>0</v>
      </c>
      <c r="F50" s="3" t="str">
        <f>IF($E50=0,"",VLOOKUP($E50,'nejml.žákyně seznam'!$A$2:$D$269,2))</f>
        <v/>
      </c>
      <c r="G50" s="3" t="str">
        <f>IF($E50=0,"",VLOOKUP($E50,'nejml.žákyně seznam'!$A$2:$E$269,4))</f>
        <v/>
      </c>
      <c r="H50" s="74"/>
      <c r="I50" s="75"/>
      <c r="J50" s="75"/>
      <c r="K50" s="75"/>
      <c r="L50" s="76"/>
      <c r="M50" s="3">
        <f t="shared" si="10"/>
        <v>0</v>
      </c>
      <c r="N50" s="3">
        <f t="shared" si="11"/>
        <v>0</v>
      </c>
      <c r="O50" s="3">
        <f t="shared" si="12"/>
        <v>0</v>
      </c>
      <c r="P50" s="3" t="str">
        <f>IF($O50=0,"",VLOOKUP($O50,'nejml.žákyně seznam'!$A$2:$D$269,2))</f>
        <v/>
      </c>
      <c r="Q50" s="3" t="str">
        <f t="shared" si="13"/>
        <v/>
      </c>
      <c r="R50" s="3" t="str">
        <f t="shared" si="14"/>
        <v/>
      </c>
      <c r="T50" s="30">
        <f t="shared" si="15"/>
        <v>0</v>
      </c>
      <c r="U50" s="30">
        <f t="shared" si="16"/>
        <v>0</v>
      </c>
      <c r="V50" s="30">
        <f t="shared" si="17"/>
        <v>0</v>
      </c>
      <c r="W50" s="30">
        <f t="shared" si="18"/>
        <v>0</v>
      </c>
      <c r="X50" s="30">
        <f t="shared" si="19"/>
        <v>0</v>
      </c>
    </row>
    <row r="51" spans="1:24" ht="13.5" thickBot="1">
      <c r="H51" s="21"/>
      <c r="I51" s="21"/>
      <c r="J51" s="21"/>
      <c r="K51" s="21"/>
      <c r="L51" s="21"/>
    </row>
    <row r="52" spans="1:24" ht="13.5" thickTop="1">
      <c r="A52" s="3" t="e">
        <f>CONCATENATE("Útěcha ",#REF!," - 3.kolo")</f>
        <v>#REF!</v>
      </c>
      <c r="B52" s="3">
        <f>O35</f>
        <v>0</v>
      </c>
      <c r="C52" s="3" t="str">
        <f>IF($B52=0,"",VLOOKUP($B52,'nejml.žákyně seznam'!$A$2:$D$269,2))</f>
        <v/>
      </c>
      <c r="D52" s="3" t="str">
        <f>IF($B52=0,"",VLOOKUP($B52,'nejml.žákyně seznam'!$A$2:$E$269,4))</f>
        <v/>
      </c>
      <c r="E52" s="3">
        <f>O36</f>
        <v>0</v>
      </c>
      <c r="F52" s="3" t="str">
        <f>IF($E52=0,"",VLOOKUP($E52,'nejml.žákyně seznam'!$A$2:$D$269,2))</f>
        <v/>
      </c>
      <c r="G52" s="3" t="str">
        <f>IF($E52=0,"",VLOOKUP($E52,'nejml.žákyně seznam'!$A$2:$E$269,4))</f>
        <v/>
      </c>
      <c r="H52" s="71"/>
      <c r="I52" s="72"/>
      <c r="J52" s="72"/>
      <c r="K52" s="72"/>
      <c r="L52" s="73"/>
      <c r="M52" s="3">
        <f t="shared" ref="M52:M59" si="20">COUNTIF(T52:X52,"&gt;0")</f>
        <v>0</v>
      </c>
      <c r="N52" s="3">
        <f t="shared" ref="N52:N59" si="21">COUNTIF(T52:X52,"&lt;0")</f>
        <v>0</v>
      </c>
      <c r="O52" s="3">
        <f t="shared" ref="O52:O59" si="22">IF(M52=N52,0,IF(M52&gt;N52,B52,E52))</f>
        <v>0</v>
      </c>
      <c r="P52" s="3" t="str">
        <f>IF($O52=0,"",VLOOKUP($O52,'nejml.žákyně seznam'!$A$2:$D$269,2))</f>
        <v/>
      </c>
      <c r="Q52" s="3" t="str">
        <f t="shared" ref="Q52:Q59" si="23">IF(M52=N52,"",IF(M52&gt;N52,CONCATENATE(M52,":",N52," (",H52,",",I52,",",J52,IF(SUM(M52:N52)&gt;3,",",""),K52,IF(SUM(M52:N52)&gt;4,",",""),L52,")"),CONCATENATE(N52,":",M52," (",IF(H52="0","-0",-H52),",",IF(I52="0","-0",-I52),",",IF(J52="0","-0",-J52),IF(SUM(M52:N52)&gt;3,CONCATENATE(",",IF(K52="0","-0",-K52)),""),IF(SUM(M52:N52)&gt;4,CONCATENATE(",",IF(L52="0","-0",-L52)),""),")")))</f>
        <v/>
      </c>
      <c r="R52" s="3" t="str">
        <f t="shared" ref="R52:R59" si="24">IF(MAX(M52:N52)=3,Q52,"")</f>
        <v/>
      </c>
      <c r="T52" s="30">
        <f t="shared" ref="T52:T59" si="25">IF(H52="",0,IF(MID(H52,1,1)="-",-1,1))</f>
        <v>0</v>
      </c>
      <c r="U52" s="30">
        <f t="shared" ref="U52:U59" si="26">IF(I52="",0,IF(MID(I52,1,1)="-",-1,1))</f>
        <v>0</v>
      </c>
      <c r="V52" s="30">
        <f t="shared" ref="V52:V59" si="27">IF(J52="",0,IF(MID(J52,1,1)="-",-1,1))</f>
        <v>0</v>
      </c>
      <c r="W52" s="30">
        <f t="shared" ref="W52:W59" si="28">IF(K52="",0,IF(MID(K52,1,1)="-",-1,1))</f>
        <v>0</v>
      </c>
      <c r="X52" s="30">
        <f t="shared" ref="X52:X59" si="29">IF(L52="",0,IF(MID(L52,1,1)="-",-1,1))</f>
        <v>0</v>
      </c>
    </row>
    <row r="53" spans="1:24">
      <c r="A53" s="3" t="e">
        <f>CONCATENATE("Útěcha ",#REF!," - 3.kolo")</f>
        <v>#REF!</v>
      </c>
      <c r="B53" s="3">
        <f>O37</f>
        <v>0</v>
      </c>
      <c r="C53" s="3" t="str">
        <f>IF($B53=0,"",VLOOKUP($B53,'nejml.žákyně seznam'!$A$2:$D$269,2))</f>
        <v/>
      </c>
      <c r="D53" s="3" t="str">
        <f>IF($B53=0,"",VLOOKUP($B53,'nejml.žákyně seznam'!$A$2:$E$269,4))</f>
        <v/>
      </c>
      <c r="E53" s="3">
        <f>O38</f>
        <v>0</v>
      </c>
      <c r="F53" s="3" t="str">
        <f>IF($E53=0,"",VLOOKUP($E53,'nejml.žákyně seznam'!$A$2:$D$269,2))</f>
        <v/>
      </c>
      <c r="G53" s="3" t="str">
        <f>IF($E53=0,"",VLOOKUP($E53,'nejml.žákyně seznam'!$A$2:$E$269,4))</f>
        <v/>
      </c>
      <c r="H53" s="74"/>
      <c r="I53" s="75"/>
      <c r="J53" s="75"/>
      <c r="K53" s="75"/>
      <c r="L53" s="76"/>
      <c r="M53" s="3">
        <f t="shared" si="20"/>
        <v>0</v>
      </c>
      <c r="N53" s="3">
        <f t="shared" si="21"/>
        <v>0</v>
      </c>
      <c r="O53" s="3">
        <f t="shared" si="22"/>
        <v>0</v>
      </c>
      <c r="P53" s="3" t="str">
        <f>IF($O53=0,"",VLOOKUP($O53,'nejml.žákyně seznam'!$A$2:$D$269,2))</f>
        <v/>
      </c>
      <c r="Q53" s="3" t="str">
        <f t="shared" si="23"/>
        <v/>
      </c>
      <c r="R53" s="3" t="str">
        <f t="shared" si="24"/>
        <v/>
      </c>
      <c r="T53" s="30">
        <f t="shared" si="25"/>
        <v>0</v>
      </c>
      <c r="U53" s="30">
        <f t="shared" si="26"/>
        <v>0</v>
      </c>
      <c r="V53" s="30">
        <f t="shared" si="27"/>
        <v>0</v>
      </c>
      <c r="W53" s="30">
        <f t="shared" si="28"/>
        <v>0</v>
      </c>
      <c r="X53" s="30">
        <f t="shared" si="29"/>
        <v>0</v>
      </c>
    </row>
    <row r="54" spans="1:24">
      <c r="A54" s="3" t="e">
        <f>CONCATENATE("Útěcha ",#REF!," - 3.kolo")</f>
        <v>#REF!</v>
      </c>
      <c r="B54" s="3">
        <f>O39</f>
        <v>0</v>
      </c>
      <c r="C54" s="3" t="str">
        <f>IF($B54=0,"",VLOOKUP($B54,'nejml.žákyně seznam'!$A$2:$D$269,2))</f>
        <v/>
      </c>
      <c r="D54" s="3" t="str">
        <f>IF($B54=0,"",VLOOKUP($B54,'nejml.žákyně seznam'!$A$2:$E$269,4))</f>
        <v/>
      </c>
      <c r="E54" s="3">
        <f>O40</f>
        <v>0</v>
      </c>
      <c r="F54" s="3" t="str">
        <f>IF($E54=0,"",VLOOKUP($E54,'nejml.žákyně seznam'!$A$2:$D$269,2))</f>
        <v/>
      </c>
      <c r="G54" s="3" t="str">
        <f>IF($E54=0,"",VLOOKUP($E54,'nejml.žákyně seznam'!$A$2:$E$269,4))</f>
        <v/>
      </c>
      <c r="H54" s="74"/>
      <c r="I54" s="75"/>
      <c r="J54" s="75"/>
      <c r="K54" s="75"/>
      <c r="L54" s="76"/>
      <c r="M54" s="3">
        <f t="shared" si="20"/>
        <v>0</v>
      </c>
      <c r="N54" s="3">
        <f t="shared" si="21"/>
        <v>0</v>
      </c>
      <c r="O54" s="3">
        <f t="shared" si="22"/>
        <v>0</v>
      </c>
      <c r="P54" s="3" t="str">
        <f>IF($O54=0,"",VLOOKUP($O54,'nejml.žákyně seznam'!$A$2:$D$269,2))</f>
        <v/>
      </c>
      <c r="Q54" s="3" t="str">
        <f t="shared" si="23"/>
        <v/>
      </c>
      <c r="R54" s="3" t="str">
        <f t="shared" si="24"/>
        <v/>
      </c>
      <c r="T54" s="30">
        <f t="shared" si="25"/>
        <v>0</v>
      </c>
      <c r="U54" s="30">
        <f t="shared" si="26"/>
        <v>0</v>
      </c>
      <c r="V54" s="30">
        <f t="shared" si="27"/>
        <v>0</v>
      </c>
      <c r="W54" s="30">
        <f t="shared" si="28"/>
        <v>0</v>
      </c>
      <c r="X54" s="30">
        <f t="shared" si="29"/>
        <v>0</v>
      </c>
    </row>
    <row r="55" spans="1:24">
      <c r="A55" s="3" t="e">
        <f>CONCATENATE("Útěcha ",#REF!," - 3.kolo")</f>
        <v>#REF!</v>
      </c>
      <c r="B55" s="3">
        <f>O41</f>
        <v>0</v>
      </c>
      <c r="C55" s="3" t="str">
        <f>IF($B55=0,"",VLOOKUP($B55,'nejml.žákyně seznam'!$A$2:$D$269,2))</f>
        <v/>
      </c>
      <c r="D55" s="3" t="str">
        <f>IF($B55=0,"",VLOOKUP($B55,'nejml.žákyně seznam'!$A$2:$E$269,4))</f>
        <v/>
      </c>
      <c r="E55" s="3">
        <f>O42</f>
        <v>0</v>
      </c>
      <c r="F55" s="3" t="str">
        <f>IF($E55=0,"",VLOOKUP($E55,'nejml.žákyně seznam'!$A$2:$D$269,2))</f>
        <v/>
      </c>
      <c r="G55" s="3" t="str">
        <f>IF($E55=0,"",VLOOKUP($E55,'nejml.žákyně seznam'!$A$2:$E$269,4))</f>
        <v/>
      </c>
      <c r="H55" s="74"/>
      <c r="I55" s="75"/>
      <c r="J55" s="75"/>
      <c r="K55" s="75"/>
      <c r="L55" s="76"/>
      <c r="M55" s="3">
        <f t="shared" si="20"/>
        <v>0</v>
      </c>
      <c r="N55" s="3">
        <f t="shared" si="21"/>
        <v>0</v>
      </c>
      <c r="O55" s="3">
        <f t="shared" si="22"/>
        <v>0</v>
      </c>
      <c r="P55" s="3" t="str">
        <f>IF($O55=0,"",VLOOKUP($O55,'nejml.žákyně seznam'!$A$2:$D$269,2))</f>
        <v/>
      </c>
      <c r="Q55" s="3" t="str">
        <f t="shared" si="23"/>
        <v/>
      </c>
      <c r="R55" s="3" t="str">
        <f t="shared" si="24"/>
        <v/>
      </c>
      <c r="T55" s="30">
        <f t="shared" si="25"/>
        <v>0</v>
      </c>
      <c r="U55" s="30">
        <f t="shared" si="26"/>
        <v>0</v>
      </c>
      <c r="V55" s="30">
        <f t="shared" si="27"/>
        <v>0</v>
      </c>
      <c r="W55" s="30">
        <f t="shared" si="28"/>
        <v>0</v>
      </c>
      <c r="X55" s="30">
        <f t="shared" si="29"/>
        <v>0</v>
      </c>
    </row>
    <row r="56" spans="1:24">
      <c r="A56" s="3" t="e">
        <f>CONCATENATE("Útěcha ",#REF!," - 3.kolo")</f>
        <v>#REF!</v>
      </c>
      <c r="B56" s="3">
        <f>O43</f>
        <v>0</v>
      </c>
      <c r="C56" s="3" t="str">
        <f>IF($B56=0,"",VLOOKUP($B56,'nejml.žákyně seznam'!$A$2:$D$269,2))</f>
        <v/>
      </c>
      <c r="D56" s="3" t="str">
        <f>IF($B56=0,"",VLOOKUP($B56,'nejml.žákyně seznam'!$A$2:$E$269,4))</f>
        <v/>
      </c>
      <c r="E56" s="3">
        <f>O44</f>
        <v>0</v>
      </c>
      <c r="F56" s="3" t="str">
        <f>IF($E56=0,"",VLOOKUP($E56,'nejml.žákyně seznam'!$A$2:$D$269,2))</f>
        <v/>
      </c>
      <c r="G56" s="3" t="str">
        <f>IF($E56=0,"",VLOOKUP($E56,'nejml.žákyně seznam'!$A$2:$E$269,4))</f>
        <v/>
      </c>
      <c r="H56" s="74"/>
      <c r="I56" s="75"/>
      <c r="J56" s="75"/>
      <c r="K56" s="75"/>
      <c r="L56" s="76"/>
      <c r="M56" s="3">
        <f t="shared" si="20"/>
        <v>0</v>
      </c>
      <c r="N56" s="3">
        <f t="shared" si="21"/>
        <v>0</v>
      </c>
      <c r="O56" s="3">
        <f t="shared" si="22"/>
        <v>0</v>
      </c>
      <c r="P56" s="3" t="str">
        <f>IF($O56=0,"",VLOOKUP($O56,'nejml.žákyně seznam'!$A$2:$D$269,2))</f>
        <v/>
      </c>
      <c r="Q56" s="3" t="str">
        <f t="shared" si="23"/>
        <v/>
      </c>
      <c r="R56" s="3" t="str">
        <f t="shared" si="24"/>
        <v/>
      </c>
      <c r="T56" s="30">
        <f t="shared" si="25"/>
        <v>0</v>
      </c>
      <c r="U56" s="30">
        <f t="shared" si="26"/>
        <v>0</v>
      </c>
      <c r="V56" s="30">
        <f t="shared" si="27"/>
        <v>0</v>
      </c>
      <c r="W56" s="30">
        <f t="shared" si="28"/>
        <v>0</v>
      </c>
      <c r="X56" s="30">
        <f t="shared" si="29"/>
        <v>0</v>
      </c>
    </row>
    <row r="57" spans="1:24">
      <c r="A57" s="3" t="e">
        <f>CONCATENATE("Útěcha ",#REF!," - 3.kolo")</f>
        <v>#REF!</v>
      </c>
      <c r="B57" s="3">
        <f>O45</f>
        <v>0</v>
      </c>
      <c r="C57" s="3" t="str">
        <f>IF($B57=0,"",VLOOKUP($B57,'nejml.žákyně seznam'!$A$2:$D$269,2))</f>
        <v/>
      </c>
      <c r="D57" s="3" t="str">
        <f>IF($B57=0,"",VLOOKUP($B57,'nejml.žákyně seznam'!$A$2:$E$269,4))</f>
        <v/>
      </c>
      <c r="E57" s="3">
        <f>O46</f>
        <v>0</v>
      </c>
      <c r="F57" s="3" t="str">
        <f>IF($E57=0,"",VLOOKUP($E57,'nejml.žákyně seznam'!$A$2:$D$269,2))</f>
        <v/>
      </c>
      <c r="G57" s="3" t="str">
        <f>IF($E57=0,"",VLOOKUP($E57,'nejml.žákyně seznam'!$A$2:$E$269,4))</f>
        <v/>
      </c>
      <c r="H57" s="74"/>
      <c r="I57" s="75"/>
      <c r="J57" s="75"/>
      <c r="K57" s="75"/>
      <c r="L57" s="76"/>
      <c r="M57" s="3">
        <f t="shared" si="20"/>
        <v>0</v>
      </c>
      <c r="N57" s="3">
        <f t="shared" si="21"/>
        <v>0</v>
      </c>
      <c r="O57" s="3">
        <f t="shared" si="22"/>
        <v>0</v>
      </c>
      <c r="P57" s="3" t="str">
        <f>IF($O57=0,"",VLOOKUP($O57,'nejml.žákyně seznam'!$A$2:$D$269,2))</f>
        <v/>
      </c>
      <c r="Q57" s="3" t="str">
        <f t="shared" si="23"/>
        <v/>
      </c>
      <c r="R57" s="3" t="str">
        <f t="shared" si="24"/>
        <v/>
      </c>
      <c r="T57" s="30">
        <f t="shared" si="25"/>
        <v>0</v>
      </c>
      <c r="U57" s="30">
        <f t="shared" si="26"/>
        <v>0</v>
      </c>
      <c r="V57" s="30">
        <f t="shared" si="27"/>
        <v>0</v>
      </c>
      <c r="W57" s="30">
        <f t="shared" si="28"/>
        <v>0</v>
      </c>
      <c r="X57" s="30">
        <f t="shared" si="29"/>
        <v>0</v>
      </c>
    </row>
    <row r="58" spans="1:24">
      <c r="A58" s="3" t="e">
        <f>CONCATENATE("Útěcha ",#REF!," - 3.kolo")</f>
        <v>#REF!</v>
      </c>
      <c r="B58" s="3">
        <f>O47</f>
        <v>0</v>
      </c>
      <c r="C58" s="3" t="str">
        <f>IF($B58=0,"",VLOOKUP($B58,'nejml.žákyně seznam'!$A$2:$D$269,2))</f>
        <v/>
      </c>
      <c r="D58" s="3" t="str">
        <f>IF($B58=0,"",VLOOKUP($B58,'nejml.žákyně seznam'!$A$2:$E$269,4))</f>
        <v/>
      </c>
      <c r="E58" s="3">
        <f>O48</f>
        <v>0</v>
      </c>
      <c r="F58" s="3" t="str">
        <f>IF($E58=0,"",VLOOKUP($E58,'nejml.žákyně seznam'!$A$2:$D$269,2))</f>
        <v/>
      </c>
      <c r="G58" s="3" t="str">
        <f>IF($E58=0,"",VLOOKUP($E58,'nejml.žákyně seznam'!$A$2:$E$269,4))</f>
        <v/>
      </c>
      <c r="H58" s="74"/>
      <c r="I58" s="75"/>
      <c r="J58" s="75"/>
      <c r="K58" s="75"/>
      <c r="L58" s="76"/>
      <c r="M58" s="3">
        <f t="shared" si="20"/>
        <v>0</v>
      </c>
      <c r="N58" s="3">
        <f t="shared" si="21"/>
        <v>0</v>
      </c>
      <c r="O58" s="3">
        <f t="shared" si="22"/>
        <v>0</v>
      </c>
      <c r="P58" s="3" t="str">
        <f>IF($O58=0,"",VLOOKUP($O58,'nejml.žákyně seznam'!$A$2:$D$269,2))</f>
        <v/>
      </c>
      <c r="Q58" s="3" t="str">
        <f t="shared" si="23"/>
        <v/>
      </c>
      <c r="R58" s="3" t="str">
        <f t="shared" si="24"/>
        <v/>
      </c>
      <c r="T58" s="30">
        <f t="shared" si="25"/>
        <v>0</v>
      </c>
      <c r="U58" s="30">
        <f t="shared" si="26"/>
        <v>0</v>
      </c>
      <c r="V58" s="30">
        <f t="shared" si="27"/>
        <v>0</v>
      </c>
      <c r="W58" s="30">
        <f t="shared" si="28"/>
        <v>0</v>
      </c>
      <c r="X58" s="30">
        <f t="shared" si="29"/>
        <v>0</v>
      </c>
    </row>
    <row r="59" spans="1:24">
      <c r="A59" s="3" t="e">
        <f>CONCATENATE("Útěcha ",#REF!," - 3.kolo")</f>
        <v>#REF!</v>
      </c>
      <c r="B59" s="3">
        <f>O49</f>
        <v>0</v>
      </c>
      <c r="C59" s="3" t="str">
        <f>IF($B59=0,"",VLOOKUP($B59,'nejml.žákyně seznam'!$A$2:$D$269,2))</f>
        <v/>
      </c>
      <c r="D59" s="3" t="str">
        <f>IF($B59=0,"",VLOOKUP($B59,'nejml.žákyně seznam'!$A$2:$E$269,4))</f>
        <v/>
      </c>
      <c r="E59" s="3">
        <f>O50</f>
        <v>0</v>
      </c>
      <c r="F59" s="3" t="str">
        <f>IF($E59=0,"",VLOOKUP($E59,'nejml.žákyně seznam'!$A$2:$D$269,2))</f>
        <v/>
      </c>
      <c r="G59" s="3" t="str">
        <f>IF($E59=0,"",VLOOKUP($E59,'nejml.žákyně seznam'!$A$2:$E$269,4))</f>
        <v/>
      </c>
      <c r="H59" s="74"/>
      <c r="I59" s="75"/>
      <c r="J59" s="75"/>
      <c r="K59" s="75"/>
      <c r="L59" s="76"/>
      <c r="M59" s="3">
        <f t="shared" si="20"/>
        <v>0</v>
      </c>
      <c r="N59" s="3">
        <f t="shared" si="21"/>
        <v>0</v>
      </c>
      <c r="O59" s="3">
        <f t="shared" si="22"/>
        <v>0</v>
      </c>
      <c r="P59" s="3" t="str">
        <f>IF($O59=0,"",VLOOKUP($O59,'nejml.žákyně seznam'!$A$2:$D$269,2))</f>
        <v/>
      </c>
      <c r="Q59" s="3" t="str">
        <f t="shared" si="23"/>
        <v/>
      </c>
      <c r="R59" s="3" t="str">
        <f t="shared" si="24"/>
        <v/>
      </c>
      <c r="T59" s="30">
        <f t="shared" si="25"/>
        <v>0</v>
      </c>
      <c r="U59" s="30">
        <f t="shared" si="26"/>
        <v>0</v>
      </c>
      <c r="V59" s="30">
        <f t="shared" si="27"/>
        <v>0</v>
      </c>
      <c r="W59" s="30">
        <f t="shared" si="28"/>
        <v>0</v>
      </c>
      <c r="X59" s="30">
        <f t="shared" si="29"/>
        <v>0</v>
      </c>
    </row>
    <row r="60" spans="1:24" ht="13.5" thickBot="1">
      <c r="H60" s="21"/>
      <c r="I60" s="21"/>
      <c r="J60" s="21"/>
      <c r="K60" s="21"/>
      <c r="L60" s="21"/>
    </row>
    <row r="61" spans="1:24" ht="13.5" thickTop="1">
      <c r="A61" s="3" t="e">
        <f>CONCATENATE("Útěcha ",#REF!," - 4.kolo")</f>
        <v>#REF!</v>
      </c>
      <c r="B61" s="3">
        <f>O52</f>
        <v>0</v>
      </c>
      <c r="C61" s="3" t="str">
        <f>IF($B61=0,"",VLOOKUP($B61,'nejml.žákyně seznam'!$A$2:$D$269,2))</f>
        <v/>
      </c>
      <c r="D61" s="3" t="str">
        <f>IF($B61=0,"",VLOOKUP($B61,'nejml.žákyně seznam'!$A$2:$E$269,4))</f>
        <v/>
      </c>
      <c r="E61" s="3">
        <f>O53</f>
        <v>0</v>
      </c>
      <c r="F61" s="3" t="str">
        <f>IF($E61=0,"",VLOOKUP($E61,'nejml.žákyně seznam'!$A$2:$D$269,2))</f>
        <v/>
      </c>
      <c r="G61" s="3" t="str">
        <f>IF($E61=0,"",VLOOKUP($E61,'nejml.žákyně seznam'!$A$2:$E$269,4))</f>
        <v/>
      </c>
      <c r="H61" s="71"/>
      <c r="I61" s="72"/>
      <c r="J61" s="72"/>
      <c r="K61" s="72"/>
      <c r="L61" s="73"/>
      <c r="M61" s="3">
        <f>COUNTIF(T61:X61,"&gt;0")</f>
        <v>0</v>
      </c>
      <c r="N61" s="3">
        <f>COUNTIF(T61:X61,"&lt;0")</f>
        <v>0</v>
      </c>
      <c r="O61" s="3">
        <f>IF(M61=N61,0,IF(M61&gt;N61,B61,E61))</f>
        <v>0</v>
      </c>
      <c r="P61" s="3" t="str">
        <f>IF($O61=0,"",VLOOKUP($O61,'nejml.žákyně seznam'!$A$2:$D$269,2))</f>
        <v/>
      </c>
      <c r="Q61" s="3" t="str">
        <f>IF(M61=N61,"",IF(M61&gt;N61,CONCATENATE(M61,":",N61," (",H61,",",I61,",",J61,IF(SUM(M61:N61)&gt;3,",",""),K61,IF(SUM(M61:N61)&gt;4,",",""),L61,")"),CONCATENATE(N61,":",M61," (",IF(H61="0","-0",-H61),",",IF(I61="0","-0",-I61),",",IF(J61="0","-0",-J61),IF(SUM(M61:N61)&gt;3,CONCATENATE(",",IF(K61="0","-0",-K61)),""),IF(SUM(M61:N61)&gt;4,CONCATENATE(",",IF(L61="0","-0",-L61)),""),")")))</f>
        <v/>
      </c>
      <c r="R61" s="3" t="str">
        <f>IF(MAX(M61:N61)=3,Q61,"")</f>
        <v/>
      </c>
      <c r="T61" s="30">
        <f t="shared" ref="T61:X64" si="30">IF(H61="",0,IF(MID(H61,1,1)="-",-1,1))</f>
        <v>0</v>
      </c>
      <c r="U61" s="30">
        <f t="shared" si="30"/>
        <v>0</v>
      </c>
      <c r="V61" s="30">
        <f t="shared" si="30"/>
        <v>0</v>
      </c>
      <c r="W61" s="30">
        <f t="shared" si="30"/>
        <v>0</v>
      </c>
      <c r="X61" s="30">
        <f t="shared" si="30"/>
        <v>0</v>
      </c>
    </row>
    <row r="62" spans="1:24">
      <c r="A62" s="3" t="e">
        <f>CONCATENATE("Útěcha ",#REF!," - 4.kolo")</f>
        <v>#REF!</v>
      </c>
      <c r="B62" s="3">
        <f>O54</f>
        <v>0</v>
      </c>
      <c r="C62" s="3" t="str">
        <f>IF($B62=0,"",VLOOKUP($B62,'nejml.žákyně seznam'!$A$2:$D$269,2))</f>
        <v/>
      </c>
      <c r="D62" s="3" t="str">
        <f>IF($B62=0,"",VLOOKUP($B62,'nejml.žákyně seznam'!$A$2:$E$269,4))</f>
        <v/>
      </c>
      <c r="E62" s="3">
        <f>O55</f>
        <v>0</v>
      </c>
      <c r="F62" s="3" t="str">
        <f>IF($E62=0,"",VLOOKUP($E62,'nejml.žákyně seznam'!$A$2:$D$269,2))</f>
        <v/>
      </c>
      <c r="G62" s="3" t="str">
        <f>IF($E62=0,"",VLOOKUP($E62,'nejml.žákyně seznam'!$A$2:$E$269,4))</f>
        <v/>
      </c>
      <c r="H62" s="74"/>
      <c r="I62" s="75"/>
      <c r="J62" s="75"/>
      <c r="K62" s="75"/>
      <c r="L62" s="76"/>
      <c r="M62" s="3">
        <f>COUNTIF(T62:X62,"&gt;0")</f>
        <v>0</v>
      </c>
      <c r="N62" s="3">
        <f>COUNTIF(T62:X62,"&lt;0")</f>
        <v>0</v>
      </c>
      <c r="O62" s="3">
        <f>IF(M62=N62,0,IF(M62&gt;N62,B62,E62))</f>
        <v>0</v>
      </c>
      <c r="P62" s="3" t="str">
        <f>IF($O62=0,"",VLOOKUP($O62,'nejml.žákyně seznam'!$A$2:$D$269,2))</f>
        <v/>
      </c>
      <c r="Q62" s="3" t="str">
        <f>IF(M62=N62,"",IF(M62&gt;N62,CONCATENATE(M62,":",N62," (",H62,",",I62,",",J62,IF(SUM(M62:N62)&gt;3,",",""),K62,IF(SUM(M62:N62)&gt;4,",",""),L62,")"),CONCATENATE(N62,":",M62," (",IF(H62="0","-0",-H62),",",IF(I62="0","-0",-I62),",",IF(J62="0","-0",-J62),IF(SUM(M62:N62)&gt;3,CONCATENATE(",",IF(K62="0","-0",-K62)),""),IF(SUM(M62:N62)&gt;4,CONCATENATE(",",IF(L62="0","-0",-L62)),""),")")))</f>
        <v/>
      </c>
      <c r="R62" s="3" t="str">
        <f>IF(MAX(M62:N62)=3,Q62,"")</f>
        <v/>
      </c>
      <c r="T62" s="30">
        <f t="shared" si="30"/>
        <v>0</v>
      </c>
      <c r="U62" s="30">
        <f t="shared" si="30"/>
        <v>0</v>
      </c>
      <c r="V62" s="30">
        <f t="shared" si="30"/>
        <v>0</v>
      </c>
      <c r="W62" s="30">
        <f t="shared" si="30"/>
        <v>0</v>
      </c>
      <c r="X62" s="30">
        <f t="shared" si="30"/>
        <v>0</v>
      </c>
    </row>
    <row r="63" spans="1:24">
      <c r="A63" s="3" t="e">
        <f>CONCATENATE("Útěcha ",#REF!," - 4.kolo")</f>
        <v>#REF!</v>
      </c>
      <c r="B63" s="3">
        <f>O56</f>
        <v>0</v>
      </c>
      <c r="C63" s="3" t="str">
        <f>IF($B63=0,"",VLOOKUP($B63,'nejml.žákyně seznam'!$A$2:$D$269,2))</f>
        <v/>
      </c>
      <c r="D63" s="3" t="str">
        <f>IF($B63=0,"",VLOOKUP($B63,'nejml.žákyně seznam'!$A$2:$E$269,4))</f>
        <v/>
      </c>
      <c r="E63" s="3">
        <f>O57</f>
        <v>0</v>
      </c>
      <c r="F63" s="3" t="str">
        <f>IF($E63=0,"",VLOOKUP($E63,'nejml.žákyně seznam'!$A$2:$D$269,2))</f>
        <v/>
      </c>
      <c r="G63" s="3" t="str">
        <f>IF($E63=0,"",VLOOKUP($E63,'nejml.žákyně seznam'!$A$2:$E$269,4))</f>
        <v/>
      </c>
      <c r="H63" s="74"/>
      <c r="I63" s="75"/>
      <c r="J63" s="75"/>
      <c r="K63" s="75"/>
      <c r="L63" s="76"/>
      <c r="M63" s="3">
        <f>COUNTIF(T63:X63,"&gt;0")</f>
        <v>0</v>
      </c>
      <c r="N63" s="3">
        <f>COUNTIF(T63:X63,"&lt;0")</f>
        <v>0</v>
      </c>
      <c r="O63" s="3">
        <f>IF(M63=N63,0,IF(M63&gt;N63,B63,E63))</f>
        <v>0</v>
      </c>
      <c r="P63" s="3" t="str">
        <f>IF($O63=0,"",VLOOKUP($O63,'nejml.žákyně seznam'!$A$2:$D$269,2))</f>
        <v/>
      </c>
      <c r="Q63" s="3" t="str">
        <f>IF(M63=N63,"",IF(M63&gt;N63,CONCATENATE(M63,":",N63," (",H63,",",I63,",",J63,IF(SUM(M63:N63)&gt;3,",",""),K63,IF(SUM(M63:N63)&gt;4,",",""),L63,")"),CONCATENATE(N63,":",M63," (",IF(H63="0","-0",-H63),",",IF(I63="0","-0",-I63),",",IF(J63="0","-0",-J63),IF(SUM(M63:N63)&gt;3,CONCATENATE(",",IF(K63="0","-0",-K63)),""),IF(SUM(M63:N63)&gt;4,CONCATENATE(",",IF(L63="0","-0",-L63)),""),")")))</f>
        <v/>
      </c>
      <c r="R63" s="3" t="str">
        <f>IF(MAX(M63:N63)=3,Q63,"")</f>
        <v/>
      </c>
      <c r="T63" s="30">
        <f t="shared" si="30"/>
        <v>0</v>
      </c>
      <c r="U63" s="30">
        <f t="shared" si="30"/>
        <v>0</v>
      </c>
      <c r="V63" s="30">
        <f t="shared" si="30"/>
        <v>0</v>
      </c>
      <c r="W63" s="30">
        <f t="shared" si="30"/>
        <v>0</v>
      </c>
      <c r="X63" s="30">
        <f t="shared" si="30"/>
        <v>0</v>
      </c>
    </row>
    <row r="64" spans="1:24">
      <c r="A64" s="3" t="e">
        <f>CONCATENATE("Útěcha ",#REF!," - 4.kolo")</f>
        <v>#REF!</v>
      </c>
      <c r="B64" s="3">
        <f>O58</f>
        <v>0</v>
      </c>
      <c r="C64" s="3" t="str">
        <f>IF($B64=0,"",VLOOKUP($B64,'nejml.žákyně seznam'!$A$2:$D$269,2))</f>
        <v/>
      </c>
      <c r="D64" s="3" t="str">
        <f>IF($B64=0,"",VLOOKUP($B64,'nejml.žákyně seznam'!$A$2:$E$269,4))</f>
        <v/>
      </c>
      <c r="E64" s="3">
        <f>O59</f>
        <v>0</v>
      </c>
      <c r="F64" s="3" t="str">
        <f>IF($E64=0,"",VLOOKUP($E64,'nejml.žákyně seznam'!$A$2:$D$269,2))</f>
        <v/>
      </c>
      <c r="G64" s="3" t="str">
        <f>IF($E64=0,"",VLOOKUP($E64,'nejml.žákyně seznam'!$A$2:$E$269,4))</f>
        <v/>
      </c>
      <c r="H64" s="74"/>
      <c r="I64" s="75"/>
      <c r="J64" s="75"/>
      <c r="K64" s="75"/>
      <c r="L64" s="76"/>
      <c r="M64" s="3">
        <f>COUNTIF(T64:X64,"&gt;0")</f>
        <v>0</v>
      </c>
      <c r="N64" s="3">
        <f>COUNTIF(T64:X64,"&lt;0")</f>
        <v>0</v>
      </c>
      <c r="O64" s="3">
        <f>IF(M64=N64,0,IF(M64&gt;N64,B64,E64))</f>
        <v>0</v>
      </c>
      <c r="P64" s="3" t="str">
        <f>IF($O64=0,"",VLOOKUP($O64,'nejml.žákyně seznam'!$A$2:$D$269,2))</f>
        <v/>
      </c>
      <c r="Q64" s="3" t="str">
        <f>IF(M64=N64,"",IF(M64&gt;N64,CONCATENATE(M64,":",N64," (",H64,",",I64,",",J64,IF(SUM(M64:N64)&gt;3,",",""),K64,IF(SUM(M64:N64)&gt;4,",",""),L64,")"),CONCATENATE(N64,":",M64," (",IF(H64="0","-0",-H64),",",IF(I64="0","-0",-I64),",",IF(J64="0","-0",-J64),IF(SUM(M64:N64)&gt;3,CONCATENATE(",",IF(K64="0","-0",-K64)),""),IF(SUM(M64:N64)&gt;4,CONCATENATE(",",IF(L64="0","-0",-L64)),""),")")))</f>
        <v/>
      </c>
      <c r="R64" s="3" t="str">
        <f>IF(MAX(M64:N64)=3,Q64,"")</f>
        <v/>
      </c>
      <c r="T64" s="30">
        <f t="shared" si="30"/>
        <v>0</v>
      </c>
      <c r="U64" s="30">
        <f t="shared" si="30"/>
        <v>0</v>
      </c>
      <c r="V64" s="30">
        <f t="shared" si="30"/>
        <v>0</v>
      </c>
      <c r="W64" s="30">
        <f t="shared" si="30"/>
        <v>0</v>
      </c>
      <c r="X64" s="30">
        <f t="shared" si="30"/>
        <v>0</v>
      </c>
    </row>
    <row r="65" spans="1:24" ht="13.5" thickBot="1"/>
    <row r="66" spans="1:24" ht="13.5" thickTop="1">
      <c r="A66" s="3" t="e">
        <f>CONCATENATE("Útěcha ",#REF!," - 5.kolo")</f>
        <v>#REF!</v>
      </c>
      <c r="B66" s="3">
        <f>O61</f>
        <v>0</v>
      </c>
      <c r="C66" s="3" t="str">
        <f>IF($B66=0,"",VLOOKUP($B66,'nejml.žákyně seznam'!$A$2:$D$269,2))</f>
        <v/>
      </c>
      <c r="D66" s="3" t="str">
        <f>IF($B66=0,"",VLOOKUP($B66,'nejml.žákyně seznam'!$A$2:$E$269,4))</f>
        <v/>
      </c>
      <c r="E66" s="3">
        <f>O62</f>
        <v>0</v>
      </c>
      <c r="F66" s="3" t="str">
        <f>IF($E66=0,"",VLOOKUP($E66,'nejml.žákyně seznam'!$A$2:$D$269,2))</f>
        <v/>
      </c>
      <c r="G66" s="3" t="str">
        <f>IF($E66=0,"",VLOOKUP($E66,'nejml.žákyně seznam'!$A$2:$E$269,4))</f>
        <v/>
      </c>
      <c r="H66" s="71"/>
      <c r="I66" s="72"/>
      <c r="J66" s="72"/>
      <c r="K66" s="72"/>
      <c r="L66" s="73"/>
      <c r="M66" s="3">
        <f>COUNTIF(T66:X66,"&gt;0")</f>
        <v>0</v>
      </c>
      <c r="N66" s="3">
        <f>COUNTIF(T66:X66,"&lt;0")</f>
        <v>0</v>
      </c>
      <c r="O66" s="3">
        <f>IF(M66=N66,0,IF(M66&gt;N66,B66,E66))</f>
        <v>0</v>
      </c>
      <c r="P66" s="3" t="str">
        <f>IF($O66=0,"",VLOOKUP($O66,'nejml.žákyně seznam'!$A$2:$D$269,2))</f>
        <v/>
      </c>
      <c r="Q66" s="3" t="str">
        <f>IF(M66=N66,"",IF(M66&gt;N66,CONCATENATE(M66,":",N66," (",H66,",",I66,",",J66,IF(SUM(M66:N66)&gt;3,",",""),K66,IF(SUM(M66:N66)&gt;4,",",""),L66,")"),CONCATENATE(N66,":",M66," (",IF(H66="0","-0",-H66),",",IF(I66="0","-0",-I66),",",IF(J66="0","-0",-J66),IF(SUM(M66:N66)&gt;3,CONCATENATE(",",IF(K66="0","-0",-K66)),""),IF(SUM(M66:N66)&gt;4,CONCATENATE(",",IF(L66="0","-0",-L66)),""),")")))</f>
        <v/>
      </c>
      <c r="R66" s="3" t="str">
        <f>IF(MAX(M66:N66)=3,Q66,"")</f>
        <v/>
      </c>
      <c r="T66" s="30">
        <f t="shared" ref="T66:X67" si="31">IF(H66="",0,IF(MID(H66,1,1)="-",-1,1))</f>
        <v>0</v>
      </c>
      <c r="U66" s="30">
        <f t="shared" si="31"/>
        <v>0</v>
      </c>
      <c r="V66" s="30">
        <f t="shared" si="31"/>
        <v>0</v>
      </c>
      <c r="W66" s="30">
        <f t="shared" si="31"/>
        <v>0</v>
      </c>
      <c r="X66" s="30">
        <f t="shared" si="31"/>
        <v>0</v>
      </c>
    </row>
    <row r="67" spans="1:24">
      <c r="A67" s="3" t="e">
        <f>CONCATENATE("Útěcha ",#REF!," - 5.kolo")</f>
        <v>#REF!</v>
      </c>
      <c r="B67" s="3">
        <f>O63</f>
        <v>0</v>
      </c>
      <c r="C67" s="3" t="str">
        <f>IF($B67=0,"",VLOOKUP($B67,'nejml.žákyně seznam'!$A$2:$D$269,2))</f>
        <v/>
      </c>
      <c r="D67" s="3" t="str">
        <f>IF($B67=0,"",VLOOKUP($B67,'nejml.žákyně seznam'!$A$2:$E$269,4))</f>
        <v/>
      </c>
      <c r="E67" s="3">
        <f>O64</f>
        <v>0</v>
      </c>
      <c r="F67" s="3" t="str">
        <f>IF($E67=0,"",VLOOKUP($E67,'nejml.žákyně seznam'!$A$2:$D$269,2))</f>
        <v/>
      </c>
      <c r="G67" s="3" t="str">
        <f>IF($E67=0,"",VLOOKUP($E67,'nejml.žákyně seznam'!$A$2:$E$269,4))</f>
        <v/>
      </c>
      <c r="H67" s="74"/>
      <c r="I67" s="75"/>
      <c r="J67" s="75"/>
      <c r="K67" s="75"/>
      <c r="L67" s="76"/>
      <c r="M67" s="3">
        <f>COUNTIF(T67:X67,"&gt;0")</f>
        <v>0</v>
      </c>
      <c r="N67" s="3">
        <f>COUNTIF(T67:X67,"&lt;0")</f>
        <v>0</v>
      </c>
      <c r="O67" s="3">
        <f>IF(M67=N67,0,IF(M67&gt;N67,B67,E67))</f>
        <v>0</v>
      </c>
      <c r="P67" s="3" t="str">
        <f>IF($O67=0,"",VLOOKUP($O67,'nejml.žákyně seznam'!$A$2:$D$269,2))</f>
        <v/>
      </c>
      <c r="Q67" s="3" t="str">
        <f>IF(M67=N67,"",IF(M67&gt;N67,CONCATENATE(M67,":",N67," (",H67,",",I67,",",J67,IF(SUM(M67:N67)&gt;3,",",""),K67,IF(SUM(M67:N67)&gt;4,",",""),L67,")"),CONCATENATE(N67,":",M67," (",IF(H67="0","-0",-H67),",",IF(I67="0","-0",-I67),",",IF(J67="0","-0",-J67),IF(SUM(M67:N67)&gt;3,CONCATENATE(",",IF(K67="0","-0",-K67)),""),IF(SUM(M67:N67)&gt;4,CONCATENATE(",",IF(L67="0","-0",-L67)),""),")")))</f>
        <v/>
      </c>
      <c r="R67" s="3" t="str">
        <f>IF(MAX(M67:N67)=3,Q67,"")</f>
        <v/>
      </c>
      <c r="T67" s="30">
        <f t="shared" si="31"/>
        <v>0</v>
      </c>
      <c r="U67" s="30">
        <f t="shared" si="31"/>
        <v>0</v>
      </c>
      <c r="V67" s="30">
        <f t="shared" si="31"/>
        <v>0</v>
      </c>
      <c r="W67" s="30">
        <f t="shared" si="31"/>
        <v>0</v>
      </c>
      <c r="X67" s="30">
        <f t="shared" si="31"/>
        <v>0</v>
      </c>
    </row>
    <row r="68" spans="1:24" ht="13.5" thickBot="1"/>
    <row r="69" spans="1:24" ht="13.5" thickTop="1">
      <c r="A69" s="3" t="e">
        <f>CONCATENATE("Útěcha ",#REF!," - 6.kolo")</f>
        <v>#REF!</v>
      </c>
      <c r="B69" s="3">
        <f>O66</f>
        <v>0</v>
      </c>
      <c r="C69" s="3" t="str">
        <f>IF($B69=0,"",VLOOKUP($B69,'nejml.žákyně seznam'!$A$2:$D$269,2))</f>
        <v/>
      </c>
      <c r="D69" s="3" t="str">
        <f>IF($B69=0,"",VLOOKUP($B69,'nejml.žákyně seznam'!$A$2:$E$269,4))</f>
        <v/>
      </c>
      <c r="E69" s="3">
        <f>O67</f>
        <v>0</v>
      </c>
      <c r="F69" s="3" t="str">
        <f>IF($E69=0,"",VLOOKUP($E69,'nejml.žákyně seznam'!$A$2:$D$269,2))</f>
        <v/>
      </c>
      <c r="G69" s="3" t="str">
        <f>IF($E69=0,"",VLOOKUP($E69,'nejml.žákyně seznam'!$A$2:$E$269,4))</f>
        <v/>
      </c>
      <c r="H69" s="71"/>
      <c r="I69" s="72"/>
      <c r="J69" s="72"/>
      <c r="K69" s="72"/>
      <c r="L69" s="73"/>
      <c r="M69" s="3">
        <f>COUNTIF(T69:X69,"&gt;0")</f>
        <v>0</v>
      </c>
      <c r="N69" s="3">
        <f>COUNTIF(T69:X69,"&lt;0")</f>
        <v>0</v>
      </c>
      <c r="O69" s="3">
        <f>IF(M69=N69,0,IF(M69&gt;N69,B69,E69))</f>
        <v>0</v>
      </c>
      <c r="P69" s="3" t="str">
        <f>IF($O69=0,"",VLOOKUP($O69,'nejml.žákyně seznam'!$A$2:$D$269,2))</f>
        <v/>
      </c>
      <c r="Q69" s="3" t="str">
        <f>IF(M69=N69,"",IF(M69&gt;N69,CONCATENATE(M69,":",N69," (",H69,",",I69,",",J69,IF(SUM(M69:N69)&gt;3,",",""),K69,IF(SUM(M69:N69)&gt;4,",",""),L69,")"),CONCATENATE(N69,":",M69," (",IF(H69="0","-0",-H69),",",IF(I69="0","-0",-I69),",",IF(J69="0","-0",-J69),IF(SUM(M69:N69)&gt;3,CONCATENATE(",",IF(K69="0","-0",-K69)),""),IF(SUM(M69:N69)&gt;4,CONCATENATE(",",IF(L69="0","-0",-L69)),""),")")))</f>
        <v/>
      </c>
      <c r="R69" s="3" t="str">
        <f>IF(MAX(M69:N69)=3,Q69,"")</f>
        <v/>
      </c>
      <c r="T69" s="30">
        <f>IF(H69="",0,IF(MID(H69,1,1)="-",-1,1))</f>
        <v>0</v>
      </c>
      <c r="U69" s="30">
        <f>IF(I69="",0,IF(MID(I69,1,1)="-",-1,1))</f>
        <v>0</v>
      </c>
      <c r="V69" s="30">
        <f>IF(J69="",0,IF(MID(J69,1,1)="-",-1,1))</f>
        <v>0</v>
      </c>
      <c r="W69" s="30">
        <f>IF(K69="",0,IF(MID(K69,1,1)="-",-1,1))</f>
        <v>0</v>
      </c>
      <c r="X69" s="30">
        <f>IF(L69="",0,IF(MID(L69,1,1)="-",-1,1))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="85" zoomScaleNormal="75" workbookViewId="0">
      <selection activeCell="E27" sqref="E27"/>
    </sheetView>
  </sheetViews>
  <sheetFormatPr defaultRowHeight="12.75"/>
  <cols>
    <col min="1" max="1" width="4.140625" style="3" bestFit="1" customWidth="1"/>
    <col min="2" max="2" width="5.140625" style="3" customWidth="1"/>
    <col min="3" max="3" width="29.42578125" style="3" bestFit="1" customWidth="1"/>
    <col min="4" max="4" width="0.85546875" style="3" customWidth="1"/>
    <col min="5" max="8" width="19.42578125" style="3" customWidth="1"/>
    <col min="9" max="16384" width="9.140625" style="3"/>
  </cols>
  <sheetData>
    <row r="1" spans="1:8" ht="27" customHeight="1">
      <c r="B1" s="4" t="s">
        <v>61</v>
      </c>
      <c r="H1" s="106" t="s">
        <v>53</v>
      </c>
    </row>
    <row r="2" spans="1:8" ht="21" customHeight="1">
      <c r="B2" s="5" t="s">
        <v>48</v>
      </c>
      <c r="H2" s="23" t="s">
        <v>219</v>
      </c>
    </row>
    <row r="3" spans="1:8" ht="15.75">
      <c r="D3" s="5"/>
      <c r="H3" s="95" t="s">
        <v>62</v>
      </c>
    </row>
    <row r="4" spans="1:8">
      <c r="A4" s="3">
        <v>1</v>
      </c>
      <c r="B4" s="3">
        <v>9</v>
      </c>
      <c r="C4" s="6" t="s">
        <v>136</v>
      </c>
    </row>
    <row r="5" spans="1:8">
      <c r="D5" s="15"/>
      <c r="E5" s="6" t="s">
        <v>77</v>
      </c>
    </row>
    <row r="6" spans="1:8">
      <c r="A6" s="3">
        <v>2</v>
      </c>
      <c r="B6" s="3">
        <v>24</v>
      </c>
      <c r="C6" s="6" t="s">
        <v>161</v>
      </c>
      <c r="D6" s="16"/>
      <c r="E6" s="7" t="s">
        <v>220</v>
      </c>
    </row>
    <row r="7" spans="1:8">
      <c r="D7" s="17"/>
      <c r="E7" s="9"/>
      <c r="F7" s="10" t="s">
        <v>77</v>
      </c>
    </row>
    <row r="8" spans="1:8">
      <c r="A8" s="3">
        <v>3</v>
      </c>
      <c r="B8" s="3">
        <v>18</v>
      </c>
      <c r="C8" s="6" t="s">
        <v>110</v>
      </c>
      <c r="D8" s="14"/>
      <c r="E8" s="9"/>
      <c r="F8" s="7" t="s">
        <v>221</v>
      </c>
    </row>
    <row r="9" spans="1:8">
      <c r="D9" s="15"/>
      <c r="E9" s="8" t="s">
        <v>88</v>
      </c>
      <c r="F9" s="9"/>
    </row>
    <row r="10" spans="1:8">
      <c r="A10" s="3">
        <v>4</v>
      </c>
      <c r="B10" s="3">
        <v>16</v>
      </c>
      <c r="C10" s="6" t="s">
        <v>196</v>
      </c>
      <c r="D10" s="16"/>
      <c r="E10" s="3" t="s">
        <v>222</v>
      </c>
      <c r="F10" s="9"/>
    </row>
    <row r="11" spans="1:8">
      <c r="D11" s="17"/>
      <c r="F11" s="9"/>
      <c r="G11" s="10" t="s">
        <v>94</v>
      </c>
    </row>
    <row r="12" spans="1:8">
      <c r="A12" s="3">
        <v>5</v>
      </c>
      <c r="B12" s="3">
        <v>23</v>
      </c>
      <c r="C12" s="6" t="s">
        <v>149</v>
      </c>
      <c r="D12" s="14"/>
      <c r="F12" s="9"/>
      <c r="G12" s="109" t="s">
        <v>223</v>
      </c>
      <c r="H12" s="96"/>
    </row>
    <row r="13" spans="1:8">
      <c r="D13" s="15"/>
      <c r="E13" s="6" t="s">
        <v>94</v>
      </c>
      <c r="F13" s="9"/>
      <c r="G13" s="96"/>
      <c r="H13" s="96"/>
    </row>
    <row r="14" spans="1:8">
      <c r="A14" s="3">
        <v>6</v>
      </c>
      <c r="B14" s="3">
        <v>17</v>
      </c>
      <c r="C14" s="6" t="s">
        <v>123</v>
      </c>
      <c r="D14" s="16"/>
      <c r="E14" s="7" t="s">
        <v>224</v>
      </c>
      <c r="F14" s="9"/>
      <c r="G14" s="96"/>
      <c r="H14" s="96"/>
    </row>
    <row r="15" spans="1:8">
      <c r="D15" s="17"/>
      <c r="E15" s="9"/>
      <c r="F15" s="11" t="s">
        <v>94</v>
      </c>
      <c r="G15" s="96"/>
      <c r="H15" s="96"/>
    </row>
    <row r="16" spans="1:8">
      <c r="A16" s="3">
        <v>7</v>
      </c>
      <c r="B16" s="3">
        <v>19</v>
      </c>
      <c r="C16" s="6" t="s">
        <v>173</v>
      </c>
      <c r="D16" s="14"/>
      <c r="E16" s="9"/>
      <c r="F16" s="3" t="s">
        <v>225</v>
      </c>
      <c r="G16" s="96"/>
      <c r="H16" s="96"/>
    </row>
    <row r="17" spans="1:8">
      <c r="D17" s="15"/>
      <c r="E17" s="8" t="s">
        <v>91</v>
      </c>
      <c r="G17" s="96"/>
      <c r="H17" s="96"/>
    </row>
    <row r="18" spans="1:8">
      <c r="A18" s="3">
        <v>8</v>
      </c>
      <c r="B18" s="3">
        <v>14</v>
      </c>
      <c r="C18" s="6" t="s">
        <v>187</v>
      </c>
      <c r="D18" s="16"/>
      <c r="E18" s="3" t="s">
        <v>226</v>
      </c>
      <c r="G18" s="96"/>
      <c r="H18" s="96"/>
    </row>
    <row r="19" spans="1:8">
      <c r="D19" s="17"/>
      <c r="H19" s="110">
        <v>0</v>
      </c>
    </row>
    <row r="20" spans="1:8">
      <c r="A20" s="96"/>
      <c r="B20" s="96"/>
      <c r="C20" s="96"/>
      <c r="D20" s="112"/>
      <c r="E20" s="96"/>
      <c r="F20" s="96"/>
      <c r="G20" s="96"/>
      <c r="H20" s="96"/>
    </row>
    <row r="21" spans="1:8">
      <c r="A21" s="96"/>
      <c r="B21" s="96"/>
      <c r="C21" s="96"/>
      <c r="D21" s="112"/>
      <c r="E21" s="96"/>
      <c r="F21" s="96"/>
      <c r="G21" s="96"/>
      <c r="H21" s="96"/>
    </row>
    <row r="22" spans="1:8">
      <c r="A22" s="96"/>
      <c r="B22" s="96"/>
      <c r="C22" s="96"/>
      <c r="D22" s="112"/>
      <c r="E22" s="96"/>
      <c r="F22" s="96"/>
      <c r="G22" s="96"/>
      <c r="H22" s="96"/>
    </row>
    <row r="23" spans="1:8">
      <c r="A23" s="96"/>
      <c r="B23" s="96"/>
      <c r="C23" s="96"/>
      <c r="D23" s="112"/>
      <c r="E23" s="96"/>
      <c r="F23" s="96"/>
      <c r="G23" s="96"/>
      <c r="H23" s="96"/>
    </row>
    <row r="24" spans="1:8">
      <c r="A24" s="96"/>
      <c r="B24" s="96"/>
      <c r="C24" s="96"/>
      <c r="D24" s="112"/>
      <c r="E24" s="96"/>
      <c r="F24" s="96"/>
      <c r="G24" s="96"/>
      <c r="H24" s="96"/>
    </row>
    <row r="25" spans="1:8">
      <c r="A25" s="96"/>
      <c r="B25" s="96"/>
      <c r="C25" s="96"/>
      <c r="D25" s="112"/>
      <c r="E25" s="96"/>
      <c r="F25" s="96"/>
      <c r="G25" s="96"/>
      <c r="H25" s="96"/>
    </row>
    <row r="26" spans="1:8">
      <c r="A26" s="96"/>
      <c r="B26" s="96"/>
      <c r="C26" s="96"/>
      <c r="D26" s="112"/>
      <c r="E26" s="96"/>
      <c r="F26" s="96"/>
      <c r="G26" s="96"/>
      <c r="H26" s="96"/>
    </row>
    <row r="27" spans="1:8">
      <c r="A27" s="96"/>
      <c r="B27" s="96"/>
      <c r="C27" s="96"/>
      <c r="D27" s="112"/>
      <c r="E27" s="96"/>
      <c r="F27" s="96"/>
      <c r="G27" s="96"/>
      <c r="H27" s="96"/>
    </row>
    <row r="28" spans="1:8">
      <c r="A28" s="96"/>
      <c r="B28" s="96"/>
      <c r="C28" s="96"/>
      <c r="D28" s="112"/>
      <c r="E28" s="96"/>
      <c r="F28" s="96"/>
      <c r="G28" s="96"/>
      <c r="H28" s="96"/>
    </row>
    <row r="29" spans="1:8">
      <c r="A29" s="96"/>
      <c r="B29" s="96"/>
      <c r="C29" s="96"/>
      <c r="D29" s="112"/>
      <c r="E29" s="96"/>
      <c r="F29" s="96"/>
      <c r="G29" s="96"/>
      <c r="H29" s="96"/>
    </row>
    <row r="30" spans="1:8">
      <c r="A30" s="96"/>
      <c r="B30" s="96"/>
      <c r="C30" s="96"/>
      <c r="D30" s="112"/>
      <c r="E30" s="96"/>
      <c r="F30" s="96"/>
      <c r="G30" s="96"/>
      <c r="H30" s="96"/>
    </row>
    <row r="31" spans="1:8">
      <c r="A31" s="96"/>
      <c r="B31" s="96"/>
      <c r="C31" s="96"/>
      <c r="D31" s="112"/>
      <c r="E31" s="96"/>
      <c r="F31" s="96"/>
      <c r="G31" s="96"/>
      <c r="H31" s="96"/>
    </row>
    <row r="32" spans="1:8">
      <c r="A32" s="96"/>
      <c r="B32" s="96"/>
      <c r="C32" s="96"/>
      <c r="D32" s="112"/>
      <c r="E32" s="96"/>
      <c r="F32" s="96"/>
      <c r="G32" s="96"/>
      <c r="H32" s="96"/>
    </row>
    <row r="33" spans="1:8">
      <c r="A33" s="96"/>
      <c r="B33" s="96"/>
      <c r="C33" s="96"/>
      <c r="D33" s="112"/>
      <c r="E33" s="96"/>
      <c r="F33" s="96"/>
      <c r="G33" s="96"/>
      <c r="H33" s="96"/>
    </row>
    <row r="34" spans="1:8">
      <c r="A34" s="96"/>
      <c r="B34" s="96"/>
      <c r="C34" s="96"/>
      <c r="D34" s="112"/>
      <c r="E34" s="96"/>
      <c r="F34" s="96"/>
      <c r="G34" s="96"/>
      <c r="H34" s="96"/>
    </row>
    <row r="35" spans="1:8">
      <c r="A35" s="96"/>
      <c r="B35" s="96"/>
      <c r="C35" s="96"/>
      <c r="D35" s="96"/>
      <c r="E35" s="96"/>
      <c r="F35" s="96"/>
      <c r="G35" s="96"/>
      <c r="H35" s="110"/>
    </row>
    <row r="36" spans="1:8">
      <c r="A36" s="96"/>
      <c r="B36" s="96"/>
      <c r="C36" s="96"/>
      <c r="D36" s="96"/>
      <c r="E36" s="96"/>
      <c r="F36" s="96"/>
      <c r="G36" s="96"/>
      <c r="H36" s="96"/>
    </row>
    <row r="37" spans="1:8">
      <c r="A37" s="96"/>
      <c r="B37" s="96"/>
      <c r="C37" s="96"/>
      <c r="D37" s="112"/>
      <c r="E37" s="96"/>
      <c r="F37" s="96"/>
      <c r="G37" s="96"/>
      <c r="H37" s="96"/>
    </row>
    <row r="38" spans="1:8">
      <c r="A38" s="96"/>
      <c r="B38" s="96"/>
      <c r="C38" s="96"/>
      <c r="D38" s="112"/>
      <c r="E38" s="96"/>
      <c r="F38" s="96"/>
      <c r="G38" s="96"/>
      <c r="H38" s="96"/>
    </row>
    <row r="39" spans="1:8">
      <c r="A39" s="96"/>
      <c r="B39" s="96"/>
      <c r="C39" s="96"/>
      <c r="D39" s="112"/>
      <c r="E39" s="96"/>
      <c r="F39" s="96"/>
      <c r="G39" s="96"/>
      <c r="H39" s="96"/>
    </row>
    <row r="40" spans="1:8">
      <c r="A40" s="96"/>
      <c r="B40" s="96"/>
      <c r="C40" s="96"/>
      <c r="D40" s="112"/>
      <c r="E40" s="96"/>
      <c r="F40" s="96"/>
      <c r="G40" s="96"/>
      <c r="H40" s="96"/>
    </row>
    <row r="41" spans="1:8">
      <c r="A41" s="96"/>
      <c r="B41" s="96"/>
      <c r="C41" s="96"/>
      <c r="D41" s="112"/>
      <c r="E41" s="96"/>
      <c r="F41" s="96"/>
      <c r="G41" s="96"/>
      <c r="H41" s="96"/>
    </row>
    <row r="42" spans="1:8">
      <c r="A42" s="96"/>
      <c r="B42" s="96"/>
      <c r="C42" s="96"/>
      <c r="D42" s="112"/>
      <c r="E42" s="96"/>
      <c r="F42" s="96"/>
      <c r="G42" s="96"/>
      <c r="H42" s="96"/>
    </row>
    <row r="43" spans="1:8">
      <c r="A43" s="96"/>
      <c r="B43" s="96"/>
      <c r="C43" s="96"/>
      <c r="D43" s="112"/>
      <c r="E43" s="96"/>
      <c r="F43" s="96"/>
      <c r="G43" s="96"/>
      <c r="H43" s="96"/>
    </row>
    <row r="44" spans="1:8">
      <c r="A44" s="96"/>
      <c r="B44" s="96"/>
      <c r="C44" s="96"/>
      <c r="D44" s="112"/>
      <c r="E44" s="96"/>
      <c r="F44" s="96"/>
      <c r="G44" s="96"/>
      <c r="H44" s="96"/>
    </row>
    <row r="45" spans="1:8">
      <c r="A45" s="96"/>
      <c r="B45" s="96"/>
      <c r="C45" s="96"/>
      <c r="D45" s="112"/>
      <c r="E45" s="96"/>
      <c r="F45" s="96"/>
      <c r="G45" s="96"/>
      <c r="H45" s="96"/>
    </row>
    <row r="46" spans="1:8">
      <c r="A46" s="96"/>
      <c r="B46" s="96"/>
      <c r="C46" s="96"/>
      <c r="D46" s="112"/>
      <c r="E46" s="96"/>
      <c r="F46" s="96"/>
      <c r="G46" s="96"/>
      <c r="H46" s="96"/>
    </row>
    <row r="47" spans="1:8">
      <c r="A47" s="96"/>
      <c r="B47" s="96"/>
      <c r="C47" s="96"/>
      <c r="D47" s="112"/>
      <c r="E47" s="96"/>
      <c r="F47" s="96"/>
      <c r="G47" s="96"/>
      <c r="H47" s="96"/>
    </row>
    <row r="48" spans="1:8">
      <c r="A48" s="96"/>
      <c r="B48" s="96"/>
      <c r="C48" s="96"/>
      <c r="D48" s="112"/>
      <c r="E48" s="96"/>
      <c r="F48" s="96"/>
      <c r="G48" s="96"/>
      <c r="H48" s="96"/>
    </row>
    <row r="49" spans="1:8">
      <c r="A49" s="96"/>
      <c r="B49" s="96"/>
      <c r="C49" s="96"/>
      <c r="D49" s="112"/>
      <c r="E49" s="96"/>
      <c r="F49" s="96"/>
      <c r="G49" s="96"/>
      <c r="H49" s="96"/>
    </row>
    <row r="50" spans="1:8">
      <c r="A50" s="96"/>
      <c r="B50" s="96"/>
      <c r="C50" s="96"/>
      <c r="D50" s="112"/>
      <c r="E50" s="96"/>
      <c r="F50" s="96"/>
      <c r="G50" s="96"/>
      <c r="H50" s="96"/>
    </row>
    <row r="51" spans="1:8">
      <c r="A51" s="96"/>
      <c r="B51" s="96"/>
      <c r="C51" s="96"/>
      <c r="D51" s="112"/>
      <c r="E51" s="96"/>
      <c r="F51" s="96"/>
      <c r="G51" s="96"/>
      <c r="H51" s="110"/>
    </row>
    <row r="52" spans="1:8">
      <c r="A52" s="96"/>
      <c r="B52" s="96"/>
      <c r="C52" s="96"/>
      <c r="D52" s="112"/>
      <c r="E52" s="96"/>
      <c r="F52" s="96"/>
      <c r="G52" s="96"/>
      <c r="H52" s="96"/>
    </row>
    <row r="53" spans="1:8">
      <c r="A53" s="96"/>
      <c r="B53" s="96"/>
      <c r="C53" s="96"/>
      <c r="D53" s="112"/>
      <c r="E53" s="96"/>
      <c r="F53" s="96"/>
      <c r="G53" s="96"/>
      <c r="H53" s="96"/>
    </row>
    <row r="54" spans="1:8">
      <c r="A54" s="96"/>
      <c r="B54" s="96"/>
      <c r="C54" s="96"/>
      <c r="D54" s="112"/>
      <c r="E54" s="96"/>
      <c r="F54" s="96"/>
      <c r="G54" s="96"/>
      <c r="H54" s="96"/>
    </row>
    <row r="55" spans="1:8">
      <c r="A55" s="96"/>
      <c r="B55" s="96"/>
      <c r="C55" s="96"/>
      <c r="D55" s="112"/>
      <c r="E55" s="96"/>
      <c r="F55" s="96"/>
      <c r="G55" s="96"/>
      <c r="H55" s="96"/>
    </row>
    <row r="56" spans="1:8">
      <c r="A56" s="96"/>
      <c r="B56" s="96"/>
      <c r="C56" s="96"/>
      <c r="D56" s="112"/>
      <c r="E56" s="96"/>
      <c r="F56" s="96"/>
      <c r="G56" s="96"/>
      <c r="H56" s="96"/>
    </row>
    <row r="57" spans="1:8">
      <c r="A57" s="96"/>
      <c r="B57" s="96"/>
      <c r="C57" s="96"/>
      <c r="D57" s="112"/>
      <c r="E57" s="96"/>
      <c r="F57" s="96"/>
      <c r="G57" s="96"/>
      <c r="H57" s="96"/>
    </row>
    <row r="58" spans="1:8">
      <c r="A58" s="96"/>
      <c r="B58" s="96"/>
      <c r="C58" s="96"/>
      <c r="D58" s="112"/>
      <c r="E58" s="96"/>
      <c r="F58" s="96"/>
      <c r="G58" s="96"/>
      <c r="H58" s="96"/>
    </row>
    <row r="59" spans="1:8">
      <c r="A59" s="96"/>
      <c r="B59" s="96"/>
      <c r="C59" s="96"/>
      <c r="D59" s="112"/>
      <c r="E59" s="96"/>
      <c r="F59" s="96"/>
      <c r="G59" s="96"/>
      <c r="H59" s="96"/>
    </row>
    <row r="60" spans="1:8">
      <c r="A60" s="96"/>
      <c r="B60" s="96"/>
      <c r="C60" s="96"/>
      <c r="D60" s="112"/>
      <c r="E60" s="96"/>
      <c r="F60" s="96"/>
      <c r="G60" s="96"/>
      <c r="H60" s="96"/>
    </row>
    <row r="61" spans="1:8">
      <c r="A61" s="96"/>
      <c r="B61" s="96"/>
      <c r="C61" s="96"/>
      <c r="D61" s="112"/>
      <c r="E61" s="96"/>
      <c r="F61" s="96"/>
      <c r="G61" s="96"/>
      <c r="H61" s="96"/>
    </row>
    <row r="62" spans="1:8">
      <c r="A62" s="96"/>
      <c r="B62" s="96"/>
      <c r="C62" s="96"/>
      <c r="D62" s="112"/>
      <c r="E62" s="96"/>
      <c r="F62" s="96"/>
      <c r="G62" s="96"/>
      <c r="H62" s="96"/>
    </row>
    <row r="63" spans="1:8">
      <c r="A63" s="96"/>
      <c r="B63" s="96"/>
      <c r="C63" s="96"/>
      <c r="D63" s="112"/>
      <c r="E63" s="96"/>
      <c r="F63" s="96"/>
      <c r="G63" s="96"/>
      <c r="H63" s="96"/>
    </row>
    <row r="64" spans="1:8">
      <c r="A64" s="96"/>
      <c r="B64" s="96"/>
      <c r="C64" s="96"/>
      <c r="D64" s="112"/>
      <c r="E64" s="96"/>
      <c r="F64" s="96"/>
      <c r="G64" s="96"/>
      <c r="H64" s="96"/>
    </row>
    <row r="65" spans="1:8">
      <c r="A65" s="96"/>
      <c r="B65" s="96"/>
      <c r="C65" s="96"/>
      <c r="D65" s="112"/>
      <c r="E65" s="96"/>
      <c r="F65" s="96"/>
      <c r="G65" s="96"/>
      <c r="H65" s="96"/>
    </row>
    <row r="66" spans="1:8">
      <c r="A66" s="96"/>
      <c r="B66" s="96"/>
      <c r="C66" s="96"/>
      <c r="D66" s="112"/>
      <c r="E66" s="96"/>
      <c r="F66" s="96"/>
      <c r="G66" s="96"/>
      <c r="H66" s="96"/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fitToHeight="0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8"/>
  <sheetViews>
    <sheetView view="pageBreakPreview" zoomScaleNormal="100" workbookViewId="0">
      <selection activeCell="H72" sqref="H72"/>
    </sheetView>
  </sheetViews>
  <sheetFormatPr defaultRowHeight="12.75"/>
  <cols>
    <col min="1" max="1" width="3.5703125" style="3" bestFit="1" customWidth="1"/>
    <col min="2" max="2" width="4.140625" style="3" customWidth="1"/>
    <col min="3" max="3" width="32" style="3" customWidth="1"/>
    <col min="4" max="4" width="0.85546875" style="3" customWidth="1"/>
    <col min="5" max="6" width="18.28515625" style="3" bestFit="1" customWidth="1"/>
    <col min="7" max="7" width="19.140625" style="3" bestFit="1" customWidth="1"/>
    <col min="8" max="8" width="19.28515625" style="3" customWidth="1"/>
    <col min="9" max="16384" width="9.140625" style="3"/>
  </cols>
  <sheetData>
    <row r="1" spans="1:8" ht="27" customHeight="1">
      <c r="B1" s="4" t="str">
        <f>'nejml.žákyně 2.st.'!B1</f>
        <v>BTM NMŽ Děčín</v>
      </c>
      <c r="H1" s="106" t="s">
        <v>43</v>
      </c>
    </row>
    <row r="2" spans="1:8" ht="21" customHeight="1">
      <c r="B2" s="5" t="s">
        <v>48</v>
      </c>
      <c r="H2" s="23" t="e">
        <f>CONCATENATE("Čtyřhra ",#REF!)</f>
        <v>#REF!</v>
      </c>
    </row>
    <row r="3" spans="1:8" ht="13.5">
      <c r="C3" s="3" t="str">
        <f>IF($B3="","",CONCATENATE(VLOOKUP($B3,'nejml.žákyně seznam'!$A$2:$B$269,2)," (",VLOOKUP($B3,'nejml.žákyně seznam'!$A$2:$E$269,4),")"))</f>
        <v/>
      </c>
      <c r="D3" s="5"/>
      <c r="H3" s="17" t="e">
        <f>#REF!</f>
        <v>#REF!</v>
      </c>
    </row>
    <row r="4" spans="1:8">
      <c r="A4" s="3">
        <v>1</v>
      </c>
      <c r="B4" s="6" t="str">
        <f>IF(B3="","",VLOOKUP(B3,debl!$B$1:$C$128,2,FALSE))</f>
        <v/>
      </c>
      <c r="C4" s="6" t="str">
        <f>IF($B4="","bye",CONCATENATE(VLOOKUP($B4,'nejml.žákyně seznam'!$A$2:$B$269,2)," (",VLOOKUP($B4,'nejml.žákyně seznam'!$A$2:$E$269,4),")"))</f>
        <v>bye</v>
      </c>
      <c r="E4" s="3" t="str">
        <f>'V-D 128'!V2</f>
        <v/>
      </c>
    </row>
    <row r="5" spans="1:8">
      <c r="C5" s="3" t="str">
        <f>IF($B5="","",CONCATENATE(VLOOKUP($B5,'nejml.žákyně seznam'!$A$2:$B$269,2)," (",VLOOKUP($B5,'nejml.žákyně seznam'!$A$2:$E$269,4),")"))</f>
        <v/>
      </c>
      <c r="D5" s="15"/>
      <c r="E5" s="6" t="str">
        <f>'V-D 128'!X2</f>
        <v/>
      </c>
    </row>
    <row r="6" spans="1:8">
      <c r="A6" s="3">
        <v>2</v>
      </c>
      <c r="B6" s="6" t="str">
        <f>IF(B5="","",VLOOKUP(B5,debl!$B$1:$C$128,2,FALSE))</f>
        <v/>
      </c>
      <c r="C6" s="6" t="str">
        <f>IF($B6="","bye",CONCATENATE(VLOOKUP($B6,'nejml.žákyně seznam'!$A$2:$B$269,2)," (",VLOOKUP($B6,'nejml.žákyně seznam'!$A$2:$E$269,4),")"))</f>
        <v>bye</v>
      </c>
      <c r="D6" s="16"/>
      <c r="E6" s="7" t="str">
        <f>'V-D 128'!Z2</f>
        <v/>
      </c>
      <c r="F6" s="3" t="str">
        <f>'V-D 128'!V67</f>
        <v/>
      </c>
    </row>
    <row r="7" spans="1:8">
      <c r="C7" s="3" t="str">
        <f>IF($B7="","",CONCATENATE(VLOOKUP($B7,'nejml.žákyně seznam'!$A$2:$B$269,2)," (",VLOOKUP($B7,'nejml.žákyně seznam'!$A$2:$E$269,4),")"))</f>
        <v/>
      </c>
      <c r="D7" s="17"/>
      <c r="E7" s="9"/>
      <c r="F7" s="10" t="str">
        <f>'V-D 128'!X67</f>
        <v/>
      </c>
    </row>
    <row r="8" spans="1:8">
      <c r="A8" s="3">
        <v>3</v>
      </c>
      <c r="B8" s="6" t="str">
        <f>IF(B7="","",VLOOKUP(B7,debl!$B$1:$C$128,2,FALSE))</f>
        <v/>
      </c>
      <c r="C8" s="6" t="str">
        <f>IF($B8="","bye",CONCATENATE(VLOOKUP($B8,'nejml.žákyně seznam'!$A$2:$B$269,2)," (",VLOOKUP($B8,'nejml.žákyně seznam'!$A$2:$E$269,4),")"))</f>
        <v>bye</v>
      </c>
      <c r="D8" s="14"/>
      <c r="E8" s="9" t="str">
        <f>'V-D 128'!V3</f>
        <v/>
      </c>
      <c r="F8" s="7" t="str">
        <f>'V-D 128'!Z67</f>
        <v/>
      </c>
    </row>
    <row r="9" spans="1:8">
      <c r="C9" s="3" t="str">
        <f>IF($B9="","",CONCATENATE(VLOOKUP($B9,'nejml.žákyně seznam'!$A$2:$B$269,2)," (",VLOOKUP($B9,'nejml.žákyně seznam'!$A$2:$E$269,4),")"))</f>
        <v/>
      </c>
      <c r="D9" s="15"/>
      <c r="E9" s="8" t="str">
        <f>'V-D 128'!X3</f>
        <v/>
      </c>
      <c r="F9" s="9"/>
    </row>
    <row r="10" spans="1:8">
      <c r="A10" s="3">
        <v>4</v>
      </c>
      <c r="B10" s="6" t="str">
        <f>IF(B9="","",VLOOKUP(B9,debl!$B$1:$C$128,2,FALSE))</f>
        <v/>
      </c>
      <c r="C10" s="6" t="str">
        <f>IF($B10="","bye",CONCATENATE(VLOOKUP($B10,'nejml.žákyně seznam'!$A$2:$B$269,2)," (",VLOOKUP($B10,'nejml.žákyně seznam'!$A$2:$E$269,4),")"))</f>
        <v>bye</v>
      </c>
      <c r="D10" s="16"/>
      <c r="E10" s="3" t="str">
        <f>'V-D 128'!Z3</f>
        <v/>
      </c>
      <c r="F10" s="9"/>
      <c r="G10" s="3" t="str">
        <f>'V-D 128'!V100</f>
        <v/>
      </c>
    </row>
    <row r="11" spans="1:8">
      <c r="C11" s="3" t="str">
        <f>IF($B11="","",CONCATENATE(VLOOKUP($B11,'nejml.žákyně seznam'!$A$2:$B$269,2)," (",VLOOKUP($B11,'nejml.žákyně seznam'!$A$2:$E$269,4),")"))</f>
        <v/>
      </c>
      <c r="D11" s="17"/>
      <c r="F11" s="9"/>
      <c r="G11" s="10" t="str">
        <f>'V-D 128'!X100</f>
        <v/>
      </c>
    </row>
    <row r="12" spans="1:8">
      <c r="A12" s="3">
        <v>5</v>
      </c>
      <c r="B12" s="6" t="str">
        <f>IF(B11="","",VLOOKUP(B11,debl!$B$1:$C$128,2,FALSE))</f>
        <v/>
      </c>
      <c r="C12" s="6" t="str">
        <f>IF($B12="","bye",CONCATENATE(VLOOKUP($B12,'nejml.žákyně seznam'!$A$2:$B$269,2)," (",VLOOKUP($B12,'nejml.žákyně seznam'!$A$2:$E$269,4),")"))</f>
        <v>bye</v>
      </c>
      <c r="D12" s="14"/>
      <c r="E12" s="3" t="str">
        <f>'V-D 128'!V4</f>
        <v/>
      </c>
      <c r="F12" s="9"/>
      <c r="G12" s="7" t="str">
        <f>'V-D 128'!Z100</f>
        <v/>
      </c>
    </row>
    <row r="13" spans="1:8">
      <c r="C13" s="3" t="str">
        <f>IF($B13="","",CONCATENATE(VLOOKUP($B13,'nejml.žákyně seznam'!$A$2:$B$269,2)," (",VLOOKUP($B13,'nejml.žákyně seznam'!$A$2:$E$269,4),")"))</f>
        <v/>
      </c>
      <c r="D13" s="15"/>
      <c r="E13" s="6" t="str">
        <f>'V-D 128'!X4</f>
        <v/>
      </c>
      <c r="F13" s="9"/>
      <c r="G13" s="9"/>
    </row>
    <row r="14" spans="1:8">
      <c r="A14" s="3">
        <v>6</v>
      </c>
      <c r="B14" s="6" t="str">
        <f>IF(B13="","",VLOOKUP(B13,debl!$B$1:$C$128,2,FALSE))</f>
        <v/>
      </c>
      <c r="C14" s="6" t="str">
        <f>IF($B14="","bye",CONCATENATE(VLOOKUP($B14,'nejml.žákyně seznam'!$A$2:$B$269,2)," (",VLOOKUP($B14,'nejml.žákyně seznam'!$A$2:$E$269,4),")"))</f>
        <v>bye</v>
      </c>
      <c r="D14" s="16"/>
      <c r="E14" s="7" t="str">
        <f>'V-D 128'!Z4</f>
        <v/>
      </c>
      <c r="F14" s="9" t="str">
        <f>'V-D 128'!V68</f>
        <v/>
      </c>
      <c r="G14" s="9"/>
    </row>
    <row r="15" spans="1:8">
      <c r="C15" s="3" t="str">
        <f>IF($B15="","",CONCATENATE(VLOOKUP($B15,'nejml.žákyně seznam'!$A$2:$B$269,2)," (",VLOOKUP($B15,'nejml.žákyně seznam'!$A$2:$E$269,4),")"))</f>
        <v/>
      </c>
      <c r="D15" s="17"/>
      <c r="E15" s="9"/>
      <c r="F15" s="11" t="str">
        <f>'V-D 128'!X68</f>
        <v/>
      </c>
      <c r="G15" s="9"/>
    </row>
    <row r="16" spans="1:8">
      <c r="A16" s="3">
        <v>7</v>
      </c>
      <c r="B16" s="6" t="str">
        <f>IF(B15="","",VLOOKUP(B15,debl!$B$1:$C$128,2,FALSE))</f>
        <v/>
      </c>
      <c r="C16" s="6" t="str">
        <f>IF($B16="","bye",CONCATENATE(VLOOKUP($B16,'nejml.žákyně seznam'!$A$2:$B$269,2)," (",VLOOKUP($B16,'nejml.žákyně seznam'!$A$2:$E$269,4),")"))</f>
        <v>bye</v>
      </c>
      <c r="D16" s="14"/>
      <c r="E16" s="9" t="str">
        <f>'V-D 128'!V5</f>
        <v/>
      </c>
      <c r="F16" s="3" t="str">
        <f>'V-D 128'!Z68</f>
        <v/>
      </c>
      <c r="G16" s="9"/>
    </row>
    <row r="17" spans="1:8">
      <c r="C17" s="3" t="str">
        <f>IF($B17="","",CONCATENATE(VLOOKUP($B17,'nejml.žákyně seznam'!$A$2:$B$269,2)," (",VLOOKUP($B17,'nejml.žákyně seznam'!$A$2:$E$269,4),")"))</f>
        <v/>
      </c>
      <c r="D17" s="15"/>
      <c r="E17" s="8" t="str">
        <f>'V-D 128'!X5</f>
        <v/>
      </c>
      <c r="G17" s="9"/>
    </row>
    <row r="18" spans="1:8">
      <c r="A18" s="3">
        <v>8</v>
      </c>
      <c r="B18" s="6" t="str">
        <f>IF(B17="","",VLOOKUP(B17,debl!$B$1:$C$128,2,FALSE))</f>
        <v/>
      </c>
      <c r="C18" s="6" t="str">
        <f>IF($B18="","bye",CONCATENATE(VLOOKUP($B18,'nejml.žákyně seznam'!$A$2:$B$269,2)," (",VLOOKUP($B18,'nejml.žákyně seznam'!$A$2:$E$269,4),")"))</f>
        <v>bye</v>
      </c>
      <c r="D18" s="16"/>
      <c r="E18" s="3" t="str">
        <f>'V-D 128'!Z5</f>
        <v/>
      </c>
      <c r="G18" s="9"/>
      <c r="H18" s="2" t="str">
        <f>'V-D 128'!V117</f>
        <v/>
      </c>
    </row>
    <row r="19" spans="1:8">
      <c r="C19" s="3" t="str">
        <f>IF($B19="","",CONCATENATE(VLOOKUP($B19,'nejml.žákyně seznam'!$A$2:$B$269,2)," (",VLOOKUP($B19,'nejml.žákyně seznam'!$A$2:$E$269,4),")"))</f>
        <v/>
      </c>
      <c r="D19" s="17"/>
      <c r="G19" s="9"/>
      <c r="H19" s="24" t="str">
        <f>'V-D 128'!X117</f>
        <v/>
      </c>
    </row>
    <row r="20" spans="1:8">
      <c r="A20" s="3">
        <v>9</v>
      </c>
      <c r="B20" s="6" t="str">
        <f>IF(B19="","",VLOOKUP(B19,debl!$B$1:$C$128,2,FALSE))</f>
        <v/>
      </c>
      <c r="C20" s="6" t="str">
        <f>IF($B20="","bye",CONCATENATE(VLOOKUP($B20,'nejml.žákyně seznam'!$A$2:$B$269,2)," (",VLOOKUP($B20,'nejml.žákyně seznam'!$A$2:$E$269,4),")"))</f>
        <v>bye</v>
      </c>
      <c r="D20" s="14"/>
      <c r="E20" s="3" t="str">
        <f>'V-D 128'!V6</f>
        <v/>
      </c>
      <c r="G20" s="9"/>
      <c r="H20" s="7" t="str">
        <f>'V-D 128'!Z117</f>
        <v/>
      </c>
    </row>
    <row r="21" spans="1:8">
      <c r="C21" s="3" t="str">
        <f>IF($B21="","",CONCATENATE(VLOOKUP($B21,'nejml.žákyně seznam'!$A$2:$B$269,2)," (",VLOOKUP($B21,'nejml.žákyně seznam'!$A$2:$E$269,4),")"))</f>
        <v/>
      </c>
      <c r="D21" s="15"/>
      <c r="E21" s="6" t="str">
        <f>'V-D 128'!X6</f>
        <v/>
      </c>
      <c r="G21" s="9"/>
      <c r="H21" s="9"/>
    </row>
    <row r="22" spans="1:8">
      <c r="A22" s="3">
        <v>10</v>
      </c>
      <c r="B22" s="6" t="str">
        <f>IF(B21="","",VLOOKUP(B21,debl!$B$1:$C$128,2,FALSE))</f>
        <v/>
      </c>
      <c r="C22" s="6" t="str">
        <f>IF($B22="","bye",CONCATENATE(VLOOKUP($B22,'nejml.žákyně seznam'!$A$2:$B$269,2)," (",VLOOKUP($B22,'nejml.žákyně seznam'!$A$2:$E$269,4),")"))</f>
        <v>bye</v>
      </c>
      <c r="D22" s="16"/>
      <c r="E22" s="7" t="str">
        <f>'V-D 128'!Z6</f>
        <v/>
      </c>
      <c r="F22" s="3" t="str">
        <f>'V-D 128'!V69</f>
        <v/>
      </c>
      <c r="G22" s="9"/>
      <c r="H22" s="9"/>
    </row>
    <row r="23" spans="1:8">
      <c r="C23" s="3" t="str">
        <f>IF($B23="","",CONCATENATE(VLOOKUP($B23,'nejml.žákyně seznam'!$A$2:$B$269,2)," (",VLOOKUP($B23,'nejml.žákyně seznam'!$A$2:$E$269,4),")"))</f>
        <v/>
      </c>
      <c r="D23" s="17"/>
      <c r="E23" s="9"/>
      <c r="F23" s="10" t="str">
        <f>'V-D 128'!X69</f>
        <v/>
      </c>
      <c r="G23" s="9"/>
      <c r="H23" s="9"/>
    </row>
    <row r="24" spans="1:8">
      <c r="A24" s="3">
        <v>11</v>
      </c>
      <c r="B24" s="6" t="str">
        <f>IF(B23="","",VLOOKUP(B23,debl!$B$1:$C$128,2,FALSE))</f>
        <v/>
      </c>
      <c r="C24" s="6" t="str">
        <f>IF($B24="","bye",CONCATENATE(VLOOKUP($B24,'nejml.žákyně seznam'!$A$2:$B$269,2)," (",VLOOKUP($B24,'nejml.žákyně seznam'!$A$2:$E$269,4),")"))</f>
        <v>bye</v>
      </c>
      <c r="D24" s="14"/>
      <c r="E24" s="9" t="str">
        <f>'V-D 128'!V7</f>
        <v/>
      </c>
      <c r="F24" s="7" t="str">
        <f>'V-D 128'!Z69</f>
        <v/>
      </c>
      <c r="G24" s="9"/>
      <c r="H24" s="9"/>
    </row>
    <row r="25" spans="1:8">
      <c r="C25" s="3" t="str">
        <f>IF($B25="","",CONCATENATE(VLOOKUP($B25,'nejml.žákyně seznam'!$A$2:$B$269,2)," (",VLOOKUP($B25,'nejml.žákyně seznam'!$A$2:$E$269,4),")"))</f>
        <v/>
      </c>
      <c r="D25" s="15"/>
      <c r="E25" s="8" t="str">
        <f>'V-D 128'!X7</f>
        <v/>
      </c>
      <c r="F25" s="9"/>
      <c r="G25" s="9"/>
      <c r="H25" s="9"/>
    </row>
    <row r="26" spans="1:8">
      <c r="A26" s="3">
        <v>12</v>
      </c>
      <c r="B26" s="6" t="str">
        <f>IF(B25="","",VLOOKUP(B25,debl!$B$1:$C$128,2,FALSE))</f>
        <v/>
      </c>
      <c r="C26" s="6" t="str">
        <f>IF($B26="","bye",CONCATENATE(VLOOKUP($B26,'nejml.žákyně seznam'!$A$2:$B$269,2)," (",VLOOKUP($B26,'nejml.žákyně seznam'!$A$2:$E$269,4),")"))</f>
        <v>bye</v>
      </c>
      <c r="D26" s="16"/>
      <c r="E26" s="3" t="str">
        <f>'V-D 128'!Z7</f>
        <v/>
      </c>
      <c r="F26" s="9"/>
      <c r="G26" s="9" t="str">
        <f>'V-D 128'!V101</f>
        <v/>
      </c>
      <c r="H26" s="9"/>
    </row>
    <row r="27" spans="1:8">
      <c r="C27" s="3" t="str">
        <f>IF($B27="","",CONCATENATE(VLOOKUP($B27,'nejml.žákyně seznam'!$A$2:$B$269,2)," (",VLOOKUP($B27,'nejml.žákyně seznam'!$A$2:$E$269,4),")"))</f>
        <v/>
      </c>
      <c r="D27" s="17"/>
      <c r="F27" s="9"/>
      <c r="G27" s="11" t="str">
        <f>'V-D 128'!X101</f>
        <v/>
      </c>
      <c r="H27" s="9"/>
    </row>
    <row r="28" spans="1:8">
      <c r="A28" s="3">
        <v>13</v>
      </c>
      <c r="B28" s="6" t="str">
        <f>IF(B27="","",VLOOKUP(B27,debl!$B$1:$C$128,2,FALSE))</f>
        <v/>
      </c>
      <c r="C28" s="6" t="str">
        <f>IF($B28="","bye",CONCATENATE(VLOOKUP($B28,'nejml.žákyně seznam'!$A$2:$B$269,2)," (",VLOOKUP($B28,'nejml.žákyně seznam'!$A$2:$E$269,4),")"))</f>
        <v>bye</v>
      </c>
      <c r="D28" s="14"/>
      <c r="E28" s="3" t="str">
        <f>'V-D 128'!V8</f>
        <v/>
      </c>
      <c r="F28" s="9"/>
      <c r="G28" s="3" t="str">
        <f>'V-D 128'!Z101</f>
        <v/>
      </c>
      <c r="H28" s="9"/>
    </row>
    <row r="29" spans="1:8">
      <c r="C29" s="3" t="str">
        <f>IF($B29="","",CONCATENATE(VLOOKUP($B29,'nejml.žákyně seznam'!$A$2:$B$269,2)," (",VLOOKUP($B29,'nejml.žákyně seznam'!$A$2:$E$269,4),")"))</f>
        <v/>
      </c>
      <c r="D29" s="15"/>
      <c r="E29" s="6" t="str">
        <f>'V-D 128'!X8</f>
        <v/>
      </c>
      <c r="F29" s="9"/>
      <c r="H29" s="9"/>
    </row>
    <row r="30" spans="1:8">
      <c r="A30" s="3">
        <v>14</v>
      </c>
      <c r="B30" s="6" t="str">
        <f>IF(B29="","",VLOOKUP(B29,debl!$B$1:$C$128,2,FALSE))</f>
        <v/>
      </c>
      <c r="C30" s="6" t="str">
        <f>IF($B30="","bye",CONCATENATE(VLOOKUP($B30,'nejml.žákyně seznam'!$A$2:$B$269,2)," (",VLOOKUP($B30,'nejml.žákyně seznam'!$A$2:$E$269,4),")"))</f>
        <v>bye</v>
      </c>
      <c r="D30" s="16"/>
      <c r="E30" s="7" t="str">
        <f>'V-D 128'!Z8</f>
        <v/>
      </c>
      <c r="F30" s="9" t="str">
        <f>'V-D 128'!V70</f>
        <v/>
      </c>
      <c r="H30" s="9"/>
    </row>
    <row r="31" spans="1:8">
      <c r="C31" s="3" t="str">
        <f>IF($B31="","",CONCATENATE(VLOOKUP($B31,'nejml.žákyně seznam'!$A$2:$B$269,2)," (",VLOOKUP($B31,'nejml.žákyně seznam'!$A$2:$E$269,4),")"))</f>
        <v/>
      </c>
      <c r="D31" s="17"/>
      <c r="E31" s="9"/>
      <c r="F31" s="11" t="str">
        <f>'V-D 128'!X70</f>
        <v/>
      </c>
      <c r="H31" s="9"/>
    </row>
    <row r="32" spans="1:8">
      <c r="A32" s="3">
        <v>15</v>
      </c>
      <c r="B32" s="6" t="str">
        <f>IF(B31="","",VLOOKUP(B31,debl!$B$1:$C$128,2,FALSE))</f>
        <v/>
      </c>
      <c r="C32" s="6" t="str">
        <f>IF($B32="","bye",CONCATENATE(VLOOKUP($B32,'nejml.žákyně seznam'!$A$2:$B$269,2)," (",VLOOKUP($B32,'nejml.žákyně seznam'!$A$2:$E$269,4),")"))</f>
        <v>bye</v>
      </c>
      <c r="D32" s="14"/>
      <c r="E32" s="9" t="str">
        <f>'V-D 128'!V9</f>
        <v/>
      </c>
      <c r="F32" s="3" t="str">
        <f>'V-D 128'!Z70</f>
        <v/>
      </c>
      <c r="H32" s="9"/>
    </row>
    <row r="33" spans="1:8">
      <c r="C33" s="3" t="str">
        <f>IF($B33="","",CONCATENATE(VLOOKUP($B33,'nejml.žákyně seznam'!$A$2:$B$269,2)," (",VLOOKUP($B33,'nejml.žákyně seznam'!$A$2:$E$269,4),")"))</f>
        <v/>
      </c>
      <c r="D33" s="15"/>
      <c r="E33" s="8" t="str">
        <f>'V-D 128'!X9</f>
        <v/>
      </c>
      <c r="H33" s="9"/>
    </row>
    <row r="34" spans="1:8">
      <c r="A34" s="3">
        <v>16</v>
      </c>
      <c r="B34" s="6" t="str">
        <f>IF(B33="","",VLOOKUP(B33,debl!$B$1:$C$128,2,FALSE))</f>
        <v/>
      </c>
      <c r="C34" s="6" t="str">
        <f>IF($B34="","bye",CONCATENATE(VLOOKUP($B34,'nejml.žákyně seznam'!$A$2:$B$269,2)," (",VLOOKUP($B34,'nejml.žákyně seznam'!$A$2:$E$269,4),")"))</f>
        <v>bye</v>
      </c>
      <c r="D34" s="16"/>
      <c r="E34" s="3" t="str">
        <f>'V-D 128'!Z9</f>
        <v/>
      </c>
      <c r="H34" s="29" t="str">
        <f>'V-D 128'!V126</f>
        <v/>
      </c>
    </row>
    <row r="35" spans="1:8">
      <c r="C35" s="3" t="str">
        <f>IF($B35="","",CONCATENATE(VLOOKUP($B35,'nejml.žákyně seznam'!$A$2:$B$269,2)," (",VLOOKUP($B35,'nejml.žákyně seznam'!$A$2:$E$269,4),")"))</f>
        <v/>
      </c>
      <c r="D35" s="17"/>
      <c r="H35" s="13" t="str">
        <f>'V-D 128'!X126</f>
        <v/>
      </c>
    </row>
    <row r="36" spans="1:8">
      <c r="A36" s="3">
        <v>17</v>
      </c>
      <c r="B36" s="6" t="str">
        <f>IF(B35="","",VLOOKUP(B35,debl!$B$1:$C$128,2,FALSE))</f>
        <v/>
      </c>
      <c r="C36" s="6" t="str">
        <f>IF($B36="","bye",CONCATENATE(VLOOKUP($B36,'nejml.žákyně seznam'!$A$2:$B$269,2)," (",VLOOKUP($B36,'nejml.žákyně seznam'!$A$2:$E$269,4),")"))</f>
        <v>bye</v>
      </c>
      <c r="D36" s="14"/>
      <c r="E36" s="3" t="str">
        <f>'V-D 128'!V10</f>
        <v/>
      </c>
      <c r="H36" s="9" t="str">
        <f>'V-D 128'!Z126</f>
        <v/>
      </c>
    </row>
    <row r="37" spans="1:8">
      <c r="C37" s="3" t="str">
        <f>IF($B37="","",CONCATENATE(VLOOKUP($B37,'nejml.žákyně seznam'!$A$2:$B$269,2)," (",VLOOKUP($B37,'nejml.žákyně seznam'!$A$2:$E$269,4),")"))</f>
        <v/>
      </c>
      <c r="D37" s="15"/>
      <c r="E37" s="6" t="str">
        <f>'V-D 128'!X10</f>
        <v/>
      </c>
      <c r="H37" s="9"/>
    </row>
    <row r="38" spans="1:8">
      <c r="A38" s="3">
        <v>18</v>
      </c>
      <c r="B38" s="6" t="str">
        <f>IF(B37="","",VLOOKUP(B37,debl!$B$1:$C$128,2,FALSE))</f>
        <v/>
      </c>
      <c r="C38" s="6" t="str">
        <f>IF($B38="","bye",CONCATENATE(VLOOKUP($B38,'nejml.žákyně seznam'!$A$2:$B$269,2)," (",VLOOKUP($B38,'nejml.žákyně seznam'!$A$2:$E$269,4),")"))</f>
        <v>bye</v>
      </c>
      <c r="D38" s="16"/>
      <c r="E38" s="7" t="str">
        <f>'V-D 128'!Z10</f>
        <v/>
      </c>
      <c r="F38" s="3" t="str">
        <f>'V-D 128'!V71</f>
        <v/>
      </c>
      <c r="H38" s="9"/>
    </row>
    <row r="39" spans="1:8">
      <c r="C39" s="3" t="str">
        <f>IF($B39="","",CONCATENATE(VLOOKUP($B39,'nejml.žákyně seznam'!$A$2:$B$269,2)," (",VLOOKUP($B39,'nejml.žákyně seznam'!$A$2:$E$269,4),")"))</f>
        <v/>
      </c>
      <c r="D39" s="17"/>
      <c r="E39" s="9"/>
      <c r="F39" s="10" t="str">
        <f>'V-D 128'!X71</f>
        <v/>
      </c>
      <c r="H39" s="9"/>
    </row>
    <row r="40" spans="1:8">
      <c r="A40" s="3">
        <v>19</v>
      </c>
      <c r="B40" s="6" t="str">
        <f>IF(B39="","",VLOOKUP(B39,debl!$B$1:$C$128,2,FALSE))</f>
        <v/>
      </c>
      <c r="C40" s="6" t="str">
        <f>IF($B40="","bye",CONCATENATE(VLOOKUP($B40,'nejml.žákyně seznam'!$A$2:$B$269,2)," (",VLOOKUP($B40,'nejml.žákyně seznam'!$A$2:$E$269,4),")"))</f>
        <v>bye</v>
      </c>
      <c r="D40" s="14"/>
      <c r="E40" s="9" t="str">
        <f>'V-D 128'!V11</f>
        <v/>
      </c>
      <c r="F40" s="7" t="str">
        <f>'V-D 128'!Z71</f>
        <v/>
      </c>
      <c r="H40" s="9"/>
    </row>
    <row r="41" spans="1:8">
      <c r="C41" s="3" t="str">
        <f>IF($B41="","",CONCATENATE(VLOOKUP($B41,'nejml.žákyně seznam'!$A$2:$B$269,2)," (",VLOOKUP($B41,'nejml.žákyně seznam'!$A$2:$E$269,4),")"))</f>
        <v/>
      </c>
      <c r="D41" s="15"/>
      <c r="E41" s="8" t="str">
        <f>'V-D 128'!X11</f>
        <v/>
      </c>
      <c r="F41" s="9"/>
      <c r="H41" s="9"/>
    </row>
    <row r="42" spans="1:8">
      <c r="A42" s="3">
        <v>20</v>
      </c>
      <c r="B42" s="6" t="str">
        <f>IF(B41="","",VLOOKUP(B41,debl!$B$1:$C$128,2,FALSE))</f>
        <v/>
      </c>
      <c r="C42" s="6" t="str">
        <f>IF($B42="","bye",CONCATENATE(VLOOKUP($B42,'nejml.žákyně seznam'!$A$2:$B$269,2)," (",VLOOKUP($B42,'nejml.žákyně seznam'!$A$2:$E$269,4),")"))</f>
        <v>bye</v>
      </c>
      <c r="D42" s="16"/>
      <c r="E42" s="3" t="str">
        <f>'V-D 128'!Z11</f>
        <v/>
      </c>
      <c r="F42" s="9"/>
      <c r="G42" s="3" t="str">
        <f>'V-D 128'!V102</f>
        <v/>
      </c>
      <c r="H42" s="9"/>
    </row>
    <row r="43" spans="1:8">
      <c r="C43" s="3" t="str">
        <f>IF($B43="","",CONCATENATE(VLOOKUP($B43,'nejml.žákyně seznam'!$A$2:$B$269,2)," (",VLOOKUP($B43,'nejml.žákyně seznam'!$A$2:$E$269,4),")"))</f>
        <v/>
      </c>
      <c r="D43" s="17"/>
      <c r="F43" s="9"/>
      <c r="G43" s="10" t="str">
        <f>'V-D 128'!X102</f>
        <v/>
      </c>
      <c r="H43" s="9"/>
    </row>
    <row r="44" spans="1:8">
      <c r="A44" s="3">
        <v>21</v>
      </c>
      <c r="B44" s="6" t="str">
        <f>IF(B43="","",VLOOKUP(B43,debl!$B$1:$C$128,2,FALSE))</f>
        <v/>
      </c>
      <c r="C44" s="6" t="str">
        <f>IF($B44="","bye",CONCATENATE(VLOOKUP($B44,'nejml.žákyně seznam'!$A$2:$B$269,2)," (",VLOOKUP($B44,'nejml.žákyně seznam'!$A$2:$E$269,4),")"))</f>
        <v>bye</v>
      </c>
      <c r="D44" s="14"/>
      <c r="E44" s="3" t="str">
        <f>'V-D 128'!V12</f>
        <v/>
      </c>
      <c r="F44" s="9"/>
      <c r="G44" s="7" t="str">
        <f>'V-D 128'!Z102</f>
        <v/>
      </c>
      <c r="H44" s="9"/>
    </row>
    <row r="45" spans="1:8">
      <c r="C45" s="3" t="str">
        <f>IF($B45="","",CONCATENATE(VLOOKUP($B45,'nejml.žákyně seznam'!$A$2:$B$269,2)," (",VLOOKUP($B45,'nejml.žákyně seznam'!$A$2:$E$269,4),")"))</f>
        <v/>
      </c>
      <c r="D45" s="15"/>
      <c r="E45" s="6" t="str">
        <f>'V-D 128'!X12</f>
        <v/>
      </c>
      <c r="F45" s="9"/>
      <c r="G45" s="9"/>
      <c r="H45" s="9"/>
    </row>
    <row r="46" spans="1:8">
      <c r="A46" s="3">
        <v>22</v>
      </c>
      <c r="B46" s="6" t="str">
        <f>IF(B45="","",VLOOKUP(B45,debl!$B$1:$C$128,2,FALSE))</f>
        <v/>
      </c>
      <c r="C46" s="6" t="str">
        <f>IF($B46="","bye",CONCATENATE(VLOOKUP($B46,'nejml.žákyně seznam'!$A$2:$B$269,2)," (",VLOOKUP($B46,'nejml.žákyně seznam'!$A$2:$E$269,4),")"))</f>
        <v>bye</v>
      </c>
      <c r="D46" s="16"/>
      <c r="E46" s="7" t="str">
        <f>'V-D 128'!Z12</f>
        <v/>
      </c>
      <c r="F46" s="9" t="str">
        <f>'V-D 128'!V72</f>
        <v/>
      </c>
      <c r="G46" s="9"/>
      <c r="H46" s="9"/>
    </row>
    <row r="47" spans="1:8">
      <c r="C47" s="3" t="str">
        <f>IF($B47="","",CONCATENATE(VLOOKUP($B47,'nejml.žákyně seznam'!$A$2:$B$269,2)," (",VLOOKUP($B47,'nejml.žákyně seznam'!$A$2:$E$269,4),")"))</f>
        <v/>
      </c>
      <c r="D47" s="17"/>
      <c r="E47" s="9"/>
      <c r="F47" s="11" t="str">
        <f>'V-D 128'!X72</f>
        <v/>
      </c>
      <c r="G47" s="9"/>
      <c r="H47" s="9"/>
    </row>
    <row r="48" spans="1:8">
      <c r="A48" s="3">
        <v>23</v>
      </c>
      <c r="B48" s="6" t="str">
        <f>IF(B47="","",VLOOKUP(B47,debl!$B$1:$C$128,2,FALSE))</f>
        <v/>
      </c>
      <c r="C48" s="6" t="str">
        <f>IF($B48="","bye",CONCATENATE(VLOOKUP($B48,'nejml.žákyně seznam'!$A$2:$B$269,2)," (",VLOOKUP($B48,'nejml.žákyně seznam'!$A$2:$E$269,4),")"))</f>
        <v>bye</v>
      </c>
      <c r="D48" s="14"/>
      <c r="E48" s="9" t="str">
        <f>'V-D 128'!V13</f>
        <v/>
      </c>
      <c r="F48" s="3" t="str">
        <f>'V-D 128'!Z72</f>
        <v/>
      </c>
      <c r="G48" s="9"/>
      <c r="H48" s="9"/>
    </row>
    <row r="49" spans="1:8">
      <c r="C49" s="3" t="str">
        <f>IF($B49="","",CONCATENATE(VLOOKUP($B49,'nejml.žákyně seznam'!$A$2:$B$269,2)," (",VLOOKUP($B49,'nejml.žákyně seznam'!$A$2:$E$269,4),")"))</f>
        <v/>
      </c>
      <c r="D49" s="15"/>
      <c r="E49" s="8" t="str">
        <f>'V-D 128'!X13</f>
        <v/>
      </c>
      <c r="G49" s="9"/>
      <c r="H49" s="9"/>
    </row>
    <row r="50" spans="1:8">
      <c r="A50" s="3">
        <v>24</v>
      </c>
      <c r="B50" s="6" t="str">
        <f>IF(B49="","",VLOOKUP(B49,debl!$B$1:$C$128,2,FALSE))</f>
        <v/>
      </c>
      <c r="C50" s="6" t="str">
        <f>IF($B50="","bye",CONCATENATE(VLOOKUP($B50,'nejml.žákyně seznam'!$A$2:$B$269,2)," (",VLOOKUP($B50,'nejml.žákyně seznam'!$A$2:$E$269,4),")"))</f>
        <v>bye</v>
      </c>
      <c r="D50" s="16"/>
      <c r="E50" s="3" t="str">
        <f>'V-D 128'!Z13</f>
        <v/>
      </c>
      <c r="G50" s="9"/>
      <c r="H50" s="29" t="str">
        <f>'V-D 128'!V118</f>
        <v/>
      </c>
    </row>
    <row r="51" spans="1:8">
      <c r="C51" s="3" t="str">
        <f>IF($B51="","",CONCATENATE(VLOOKUP($B51,'nejml.žákyně seznam'!$A$2:$B$269,2)," (",VLOOKUP($B51,'nejml.žákyně seznam'!$A$2:$E$269,4),")"))</f>
        <v/>
      </c>
      <c r="D51" s="17"/>
      <c r="G51" s="9"/>
      <c r="H51" s="13" t="str">
        <f>'V-D 128'!X118</f>
        <v/>
      </c>
    </row>
    <row r="52" spans="1:8">
      <c r="A52" s="3">
        <v>25</v>
      </c>
      <c r="B52" s="6" t="str">
        <f>IF(B51="","",VLOOKUP(B51,debl!$B$1:$C$128,2,FALSE))</f>
        <v/>
      </c>
      <c r="C52" s="6" t="str">
        <f>IF($B52="","bye",CONCATENATE(VLOOKUP($B52,'nejml.žákyně seznam'!$A$2:$B$269,2)," (",VLOOKUP($B52,'nejml.žákyně seznam'!$A$2:$E$269,4),")"))</f>
        <v>bye</v>
      </c>
      <c r="D52" s="14"/>
      <c r="E52" s="3" t="str">
        <f>'V-D 128'!V14</f>
        <v/>
      </c>
      <c r="G52" s="9"/>
      <c r="H52" s="3" t="str">
        <f>'V-D 128'!Z118</f>
        <v/>
      </c>
    </row>
    <row r="53" spans="1:8">
      <c r="C53" s="3" t="str">
        <f>IF($B53="","",CONCATENATE(VLOOKUP($B53,'nejml.žákyně seznam'!$A$2:$B$269,2)," (",VLOOKUP($B53,'nejml.žákyně seznam'!$A$2:$E$269,4),")"))</f>
        <v/>
      </c>
      <c r="D53" s="15"/>
      <c r="E53" s="6" t="str">
        <f>'V-D 128'!X14</f>
        <v/>
      </c>
      <c r="G53" s="9"/>
    </row>
    <row r="54" spans="1:8">
      <c r="A54" s="3">
        <v>26</v>
      </c>
      <c r="B54" s="6" t="str">
        <f>IF(B53="","",VLOOKUP(B53,debl!$B$1:$C$128,2,FALSE))</f>
        <v/>
      </c>
      <c r="C54" s="6" t="str">
        <f>IF($B54="","bye",CONCATENATE(VLOOKUP($B54,'nejml.žákyně seznam'!$A$2:$B$269,2)," (",VLOOKUP($B54,'nejml.žákyně seznam'!$A$2:$E$269,4),")"))</f>
        <v>bye</v>
      </c>
      <c r="D54" s="16"/>
      <c r="E54" s="7" t="str">
        <f>'V-D 128'!Z14</f>
        <v/>
      </c>
      <c r="F54" s="3" t="str">
        <f>'V-D 128'!V73</f>
        <v/>
      </c>
      <c r="G54" s="9"/>
    </row>
    <row r="55" spans="1:8">
      <c r="C55" s="3" t="str">
        <f>IF($B55="","",CONCATENATE(VLOOKUP($B55,'nejml.žákyně seznam'!$A$2:$B$269,2)," (",VLOOKUP($B55,'nejml.žákyně seznam'!$A$2:$E$269,4),")"))</f>
        <v/>
      </c>
      <c r="D55" s="17"/>
      <c r="E55" s="9"/>
      <c r="F55" s="10" t="str">
        <f>'V-D 128'!X73</f>
        <v/>
      </c>
      <c r="G55" s="9"/>
    </row>
    <row r="56" spans="1:8">
      <c r="A56" s="3">
        <v>27</v>
      </c>
      <c r="B56" s="6" t="str">
        <f>IF(B55="","",VLOOKUP(B55,debl!$B$1:$C$128,2,FALSE))</f>
        <v/>
      </c>
      <c r="C56" s="6" t="str">
        <f>IF($B56="","bye",CONCATENATE(VLOOKUP($B56,'nejml.žákyně seznam'!$A$2:$B$269,2)," (",VLOOKUP($B56,'nejml.žákyně seznam'!$A$2:$E$269,4),")"))</f>
        <v>bye</v>
      </c>
      <c r="D56" s="14"/>
      <c r="E56" s="9" t="str">
        <f>'V-D 128'!V15</f>
        <v/>
      </c>
      <c r="F56" s="7" t="str">
        <f>'V-D 128'!Z73</f>
        <v/>
      </c>
      <c r="G56" s="9"/>
    </row>
    <row r="57" spans="1:8">
      <c r="C57" s="3" t="str">
        <f>IF($B57="","",CONCATENATE(VLOOKUP($B57,'nejml.žákyně seznam'!$A$2:$B$269,2)," (",VLOOKUP($B57,'nejml.žákyně seznam'!$A$2:$E$269,4),")"))</f>
        <v/>
      </c>
      <c r="D57" s="15"/>
      <c r="E57" s="8" t="str">
        <f>'V-D 128'!X15</f>
        <v/>
      </c>
      <c r="F57" s="9"/>
      <c r="G57" s="9"/>
    </row>
    <row r="58" spans="1:8">
      <c r="A58" s="3">
        <v>28</v>
      </c>
      <c r="B58" s="6" t="str">
        <f>IF(B57="","",VLOOKUP(B57,debl!$B$1:$C$128,2,FALSE))</f>
        <v/>
      </c>
      <c r="C58" s="6" t="str">
        <f>IF($B58="","bye",CONCATENATE(VLOOKUP($B58,'nejml.žákyně seznam'!$A$2:$B$269,2)," (",VLOOKUP($B58,'nejml.žákyně seznam'!$A$2:$E$269,4),")"))</f>
        <v>bye</v>
      </c>
      <c r="D58" s="16"/>
      <c r="E58" s="3" t="str">
        <f>'V-D 128'!Z15</f>
        <v/>
      </c>
      <c r="F58" s="9"/>
      <c r="G58" s="9" t="str">
        <f>'V-D 128'!V103</f>
        <v/>
      </c>
    </row>
    <row r="59" spans="1:8">
      <c r="C59" s="3" t="str">
        <f>IF($B59="","",CONCATENATE(VLOOKUP($B59,'nejml.žákyně seznam'!$A$2:$B$269,2)," (",VLOOKUP($B59,'nejml.žákyně seznam'!$A$2:$E$269,4),")"))</f>
        <v/>
      </c>
      <c r="D59" s="17"/>
      <c r="F59" s="9"/>
      <c r="G59" s="11" t="str">
        <f>'V-D 128'!X103</f>
        <v/>
      </c>
    </row>
    <row r="60" spans="1:8">
      <c r="A60" s="3">
        <v>29</v>
      </c>
      <c r="B60" s="6" t="str">
        <f>IF(B59="","",VLOOKUP(B59,debl!$B$1:$C$128,2,FALSE))</f>
        <v/>
      </c>
      <c r="C60" s="6" t="str">
        <f>IF($B60="","bye",CONCATENATE(VLOOKUP($B60,'nejml.žákyně seznam'!$A$2:$B$269,2)," (",VLOOKUP($B60,'nejml.žákyně seznam'!$A$2:$E$269,4),")"))</f>
        <v>bye</v>
      </c>
      <c r="D60" s="14"/>
      <c r="E60" s="3" t="str">
        <f>'V-D 128'!V16</f>
        <v/>
      </c>
      <c r="F60" s="9"/>
      <c r="G60" s="3" t="str">
        <f>'V-D 128'!Z103</f>
        <v/>
      </c>
    </row>
    <row r="61" spans="1:8">
      <c r="C61" s="3" t="str">
        <f>IF($B61="","",CONCATENATE(VLOOKUP($B61,'nejml.žákyně seznam'!$A$2:$B$269,2)," (",VLOOKUP($B61,'nejml.žákyně seznam'!$A$2:$E$269,4),")"))</f>
        <v/>
      </c>
      <c r="D61" s="15"/>
      <c r="E61" s="6" t="str">
        <f>'V-D 128'!X16</f>
        <v/>
      </c>
      <c r="F61" s="9"/>
    </row>
    <row r="62" spans="1:8">
      <c r="A62" s="3">
        <v>30</v>
      </c>
      <c r="B62" s="6" t="str">
        <f>IF(B61="","",VLOOKUP(B61,debl!$B$1:$C$128,2,FALSE))</f>
        <v/>
      </c>
      <c r="C62" s="6" t="str">
        <f>IF($B62="","bye",CONCATENATE(VLOOKUP($B62,'nejml.žákyně seznam'!$A$2:$B$269,2)," (",VLOOKUP($B62,'nejml.žákyně seznam'!$A$2:$E$269,4),")"))</f>
        <v>bye</v>
      </c>
      <c r="D62" s="16"/>
      <c r="E62" s="7" t="str">
        <f>'V-D 128'!Z16</f>
        <v/>
      </c>
      <c r="F62" s="9" t="str">
        <f>'V-D 128'!V74</f>
        <v/>
      </c>
    </row>
    <row r="63" spans="1:8">
      <c r="C63" s="3" t="str">
        <f>IF($B63="","",CONCATENATE(VLOOKUP($B63,'nejml.žákyně seznam'!$A$2:$B$269,2)," (",VLOOKUP($B63,'nejml.žákyně seznam'!$A$2:$E$269,4),")"))</f>
        <v/>
      </c>
      <c r="D63" s="17"/>
      <c r="E63" s="9"/>
      <c r="F63" s="11" t="str">
        <f>'V-D 128'!X74</f>
        <v/>
      </c>
    </row>
    <row r="64" spans="1:8">
      <c r="A64" s="3">
        <v>31</v>
      </c>
      <c r="B64" s="6" t="str">
        <f>IF(B63="","",VLOOKUP(B63,debl!$B$1:$C$128,2,FALSE))</f>
        <v/>
      </c>
      <c r="C64" s="6" t="str">
        <f>IF($B64="","bye",CONCATENATE(VLOOKUP($B64,'nejml.žákyně seznam'!$A$2:$B$269,2)," (",VLOOKUP($B64,'nejml.žákyně seznam'!$A$2:$E$269,4),")"))</f>
        <v>bye</v>
      </c>
      <c r="D64" s="14"/>
      <c r="E64" s="9" t="str">
        <f>'V-D 128'!V17</f>
        <v/>
      </c>
      <c r="F64" s="3" t="str">
        <f>'V-D 128'!Z74</f>
        <v/>
      </c>
    </row>
    <row r="65" spans="1:8">
      <c r="C65" s="3" t="str">
        <f>IF($B65="","",CONCATENATE(VLOOKUP($B65,'nejml.žákyně seznam'!$A$2:$B$269,2)," (",VLOOKUP($B65,'nejml.žákyně seznam'!$A$2:$E$269,4),")"))</f>
        <v/>
      </c>
      <c r="D65" s="15"/>
      <c r="E65" s="8" t="str">
        <f>'V-D 128'!X17</f>
        <v/>
      </c>
    </row>
    <row r="66" spans="1:8">
      <c r="A66" s="3">
        <v>32</v>
      </c>
      <c r="B66" s="6" t="str">
        <f>IF(B65="","",VLOOKUP(B65,debl!$B$1:$C$128,2,FALSE))</f>
        <v/>
      </c>
      <c r="C66" s="6" t="str">
        <f>IF($B66="","bye",CONCATENATE(VLOOKUP($B66,'nejml.žákyně seznam'!$A$2:$B$269,2)," (",VLOOKUP($B66,'nejml.žákyně seznam'!$A$2:$E$269,4),")"))</f>
        <v>bye</v>
      </c>
      <c r="D66" s="16"/>
      <c r="E66" s="3" t="str">
        <f>'V-D 128'!Z17</f>
        <v/>
      </c>
    </row>
    <row r="67" spans="1:8">
      <c r="D67" s="22"/>
    </row>
    <row r="71" spans="1:8" ht="21">
      <c r="B71" s="4" t="e">
        <f>#REF!</f>
        <v>#REF!</v>
      </c>
      <c r="H71" s="106" t="s">
        <v>47</v>
      </c>
    </row>
    <row r="72" spans="1:8" ht="20.25">
      <c r="B72" s="5" t="s">
        <v>48</v>
      </c>
      <c r="H72" s="23" t="e">
        <f>CONCATENATE("Čtyřhra ",#REF!)</f>
        <v>#REF!</v>
      </c>
    </row>
    <row r="73" spans="1:8" ht="13.5">
      <c r="C73" s="3" t="str">
        <f>IF($B73="","",CONCATENATE(VLOOKUP($B73,'nejml.žákyně seznam'!$A$2:$B$269,2)," (",VLOOKUP($B73,'nejml.žákyně seznam'!$A$2:$E$269,4),")"))</f>
        <v/>
      </c>
      <c r="D73" s="5"/>
      <c r="H73" s="17" t="e">
        <f>#REF!</f>
        <v>#REF!</v>
      </c>
    </row>
    <row r="74" spans="1:8">
      <c r="A74" s="3">
        <f>A4+32</f>
        <v>33</v>
      </c>
      <c r="B74" s="6" t="str">
        <f>IF(B73="","",VLOOKUP(B73,debl!$B$1:$C$128,2,FALSE))</f>
        <v/>
      </c>
      <c r="C74" s="6" t="str">
        <f>IF($B74="","bye",CONCATENATE(VLOOKUP($B74,'nejml.žákyně seznam'!$A$2:$B$269,2)," (",VLOOKUP($B74,'nejml.žákyně seznam'!$A$2:$E$269,4),")"))</f>
        <v>bye</v>
      </c>
      <c r="E74" s="3" t="str">
        <f>'V-D 128'!V18</f>
        <v/>
      </c>
    </row>
    <row r="75" spans="1:8">
      <c r="C75" s="3" t="str">
        <f>IF($B75="","",CONCATENATE(VLOOKUP($B75,'nejml.žákyně seznam'!$A$2:$B$269,2)," (",VLOOKUP($B75,'nejml.žákyně seznam'!$A$2:$E$269,4),")"))</f>
        <v/>
      </c>
      <c r="D75" s="15"/>
      <c r="E75" s="6" t="str">
        <f>'V-D 128'!X18</f>
        <v/>
      </c>
    </row>
    <row r="76" spans="1:8">
      <c r="A76" s="3">
        <f>A6+32</f>
        <v>34</v>
      </c>
      <c r="B76" s="6" t="str">
        <f>IF(B75="","",VLOOKUP(B75,debl!$B$1:$C$128,2,FALSE))</f>
        <v/>
      </c>
      <c r="C76" s="6" t="str">
        <f>IF($B76="","bye",CONCATENATE(VLOOKUP($B76,'nejml.žákyně seznam'!$A$2:$B$269,2)," (",VLOOKUP($B76,'nejml.žákyně seznam'!$A$2:$E$269,4),")"))</f>
        <v>bye</v>
      </c>
      <c r="D76" s="16"/>
      <c r="E76" s="7" t="str">
        <f>'V-D 128'!Z18</f>
        <v/>
      </c>
      <c r="F76" s="3" t="str">
        <f>'V-D 128'!V75</f>
        <v/>
      </c>
    </row>
    <row r="77" spans="1:8">
      <c r="C77" s="3" t="str">
        <f>IF($B77="","",CONCATENATE(VLOOKUP($B77,'nejml.žákyně seznam'!$A$2:$B$269,2)," (",VLOOKUP($B77,'nejml.žákyně seznam'!$A$2:$E$269,4),")"))</f>
        <v/>
      </c>
      <c r="D77" s="17"/>
      <c r="E77" s="9"/>
      <c r="F77" s="10" t="str">
        <f>'V-D 128'!X75</f>
        <v/>
      </c>
    </row>
    <row r="78" spans="1:8">
      <c r="A78" s="3">
        <f>A8+32</f>
        <v>35</v>
      </c>
      <c r="B78" s="6" t="str">
        <f>IF(B77="","",VLOOKUP(B77,debl!$B$1:$C$128,2,FALSE))</f>
        <v/>
      </c>
      <c r="C78" s="6" t="str">
        <f>IF($B78="","bye",CONCATENATE(VLOOKUP($B78,'nejml.žákyně seznam'!$A$2:$B$269,2)," (",VLOOKUP($B78,'nejml.žákyně seznam'!$A$2:$E$269,4),")"))</f>
        <v>bye</v>
      </c>
      <c r="D78" s="14"/>
      <c r="E78" s="9" t="str">
        <f>'V-D 128'!V19</f>
        <v/>
      </c>
      <c r="F78" s="7" t="str">
        <f>'V-D 128'!Z75</f>
        <v/>
      </c>
    </row>
    <row r="79" spans="1:8">
      <c r="C79" s="3" t="str">
        <f>IF($B79="","",CONCATENATE(VLOOKUP($B79,'nejml.žákyně seznam'!$A$2:$B$269,2)," (",VLOOKUP($B79,'nejml.žákyně seznam'!$A$2:$E$269,4),")"))</f>
        <v/>
      </c>
      <c r="D79" s="15"/>
      <c r="E79" s="8" t="str">
        <f>'V-D 128'!X19</f>
        <v/>
      </c>
      <c r="F79" s="9"/>
    </row>
    <row r="80" spans="1:8">
      <c r="A80" s="3">
        <f>A10+32</f>
        <v>36</v>
      </c>
      <c r="B80" s="6" t="str">
        <f>IF(B79="","",VLOOKUP(B79,debl!$B$1:$C$128,2,FALSE))</f>
        <v/>
      </c>
      <c r="C80" s="6" t="str">
        <f>IF($B80="","bye",CONCATENATE(VLOOKUP($B80,'nejml.žákyně seznam'!$A$2:$B$269,2)," (",VLOOKUP($B80,'nejml.žákyně seznam'!$A$2:$E$269,4),")"))</f>
        <v>bye</v>
      </c>
      <c r="D80" s="16"/>
      <c r="E80" s="3" t="str">
        <f>'V-D 128'!Z19</f>
        <v/>
      </c>
      <c r="F80" s="9"/>
      <c r="G80" s="3" t="str">
        <f>'V-D 128'!V104</f>
        <v/>
      </c>
    </row>
    <row r="81" spans="1:8">
      <c r="C81" s="3" t="str">
        <f>IF($B81="","",CONCATENATE(VLOOKUP($B81,'nejml.žákyně seznam'!$A$2:$B$269,2)," (",VLOOKUP($B81,'nejml.žákyně seznam'!$A$2:$E$269,4),")"))</f>
        <v/>
      </c>
      <c r="D81" s="17"/>
      <c r="F81" s="9"/>
      <c r="G81" s="10" t="str">
        <f>'V-D 128'!X104</f>
        <v/>
      </c>
    </row>
    <row r="82" spans="1:8">
      <c r="A82" s="3">
        <f>A12+32</f>
        <v>37</v>
      </c>
      <c r="B82" s="6" t="str">
        <f>IF(B81="","",VLOOKUP(B81,debl!$B$1:$C$128,2,FALSE))</f>
        <v/>
      </c>
      <c r="C82" s="6" t="str">
        <f>IF($B82="","bye",CONCATENATE(VLOOKUP($B82,'nejml.žákyně seznam'!$A$2:$B$269,2)," (",VLOOKUP($B82,'nejml.žákyně seznam'!$A$2:$E$269,4),")"))</f>
        <v>bye</v>
      </c>
      <c r="D82" s="14"/>
      <c r="E82" s="3" t="str">
        <f>'V-D 128'!V20</f>
        <v/>
      </c>
      <c r="F82" s="9"/>
      <c r="G82" s="7" t="str">
        <f>'V-D 128'!Z104</f>
        <v/>
      </c>
    </row>
    <row r="83" spans="1:8">
      <c r="C83" s="3" t="str">
        <f>IF($B83="","",CONCATENATE(VLOOKUP($B83,'nejml.žákyně seznam'!$A$2:$B$269,2)," (",VLOOKUP($B83,'nejml.žákyně seznam'!$A$2:$E$269,4),")"))</f>
        <v/>
      </c>
      <c r="D83" s="15"/>
      <c r="E83" s="6" t="str">
        <f>'V-D 128'!X20</f>
        <v/>
      </c>
      <c r="F83" s="9"/>
      <c r="G83" s="9"/>
    </row>
    <row r="84" spans="1:8">
      <c r="A84" s="3">
        <f>A14+32</f>
        <v>38</v>
      </c>
      <c r="B84" s="6" t="str">
        <f>IF(B83="","",VLOOKUP(B83,debl!$B$1:$C$128,2,FALSE))</f>
        <v/>
      </c>
      <c r="C84" s="6" t="str">
        <f>IF($B84="","bye",CONCATENATE(VLOOKUP($B84,'nejml.žákyně seznam'!$A$2:$B$269,2)," (",VLOOKUP($B84,'nejml.žákyně seznam'!$A$2:$E$269,4),")"))</f>
        <v>bye</v>
      </c>
      <c r="D84" s="16"/>
      <c r="E84" s="7" t="str">
        <f>'V-D 128'!Z20</f>
        <v/>
      </c>
      <c r="F84" s="9" t="str">
        <f>'V-D 128'!V76</f>
        <v/>
      </c>
      <c r="G84" s="9"/>
    </row>
    <row r="85" spans="1:8">
      <c r="C85" s="3" t="str">
        <f>IF($B85="","",CONCATENATE(VLOOKUP($B85,'nejml.žákyně seznam'!$A$2:$B$269,2)," (",VLOOKUP($B85,'nejml.žákyně seznam'!$A$2:$E$269,4),")"))</f>
        <v/>
      </c>
      <c r="D85" s="17"/>
      <c r="E85" s="9"/>
      <c r="F85" s="11" t="str">
        <f>'V-D 128'!X76</f>
        <v/>
      </c>
      <c r="G85" s="9"/>
    </row>
    <row r="86" spans="1:8">
      <c r="A86" s="3">
        <f>A16+32</f>
        <v>39</v>
      </c>
      <c r="B86" s="6" t="str">
        <f>IF(B85="","",VLOOKUP(B85,debl!$B$1:$C$128,2,FALSE))</f>
        <v/>
      </c>
      <c r="C86" s="6" t="str">
        <f>IF($B86="","bye",CONCATENATE(VLOOKUP($B86,'nejml.žákyně seznam'!$A$2:$B$269,2)," (",VLOOKUP($B86,'nejml.žákyně seznam'!$A$2:$E$269,4),")"))</f>
        <v>bye</v>
      </c>
      <c r="D86" s="14"/>
      <c r="E86" s="9" t="str">
        <f>'V-D 128'!V21</f>
        <v/>
      </c>
      <c r="F86" s="3" t="str">
        <f>'V-D 128'!Z76</f>
        <v/>
      </c>
      <c r="G86" s="9"/>
    </row>
    <row r="87" spans="1:8">
      <c r="C87" s="3" t="str">
        <f>IF($B87="","",CONCATENATE(VLOOKUP($B87,'nejml.žákyně seznam'!$A$2:$B$269,2)," (",VLOOKUP($B87,'nejml.žákyně seznam'!$A$2:$E$269,4),")"))</f>
        <v/>
      </c>
      <c r="D87" s="15"/>
      <c r="E87" s="8" t="str">
        <f>'V-D 128'!X21</f>
        <v/>
      </c>
      <c r="G87" s="9"/>
    </row>
    <row r="88" spans="1:8">
      <c r="A88" s="3">
        <f>A18+32</f>
        <v>40</v>
      </c>
      <c r="B88" s="6" t="str">
        <f>IF(B87="","",VLOOKUP(B87,debl!$B$1:$C$128,2,FALSE))</f>
        <v/>
      </c>
      <c r="C88" s="6" t="str">
        <f>IF($B88="","bye",CONCATENATE(VLOOKUP($B88,'nejml.žákyně seznam'!$A$2:$B$269,2)," (",VLOOKUP($B88,'nejml.žákyně seznam'!$A$2:$E$269,4),")"))</f>
        <v>bye</v>
      </c>
      <c r="D88" s="16"/>
      <c r="E88" s="3" t="str">
        <f>'V-D 128'!Z21</f>
        <v/>
      </c>
      <c r="G88" s="9"/>
      <c r="H88" s="2" t="str">
        <f>'V-D 128'!V119</f>
        <v/>
      </c>
    </row>
    <row r="89" spans="1:8">
      <c r="C89" s="3" t="str">
        <f>IF($B89="","",CONCATENATE(VLOOKUP($B89,'nejml.žákyně seznam'!$A$2:$B$269,2)," (",VLOOKUP($B89,'nejml.žákyně seznam'!$A$2:$E$269,4),")"))</f>
        <v/>
      </c>
      <c r="D89" s="17"/>
      <c r="G89" s="9"/>
      <c r="H89" s="24" t="str">
        <f>'V-D 128'!X119</f>
        <v/>
      </c>
    </row>
    <row r="90" spans="1:8">
      <c r="A90" s="3">
        <f>A20+32</f>
        <v>41</v>
      </c>
      <c r="B90" s="6" t="str">
        <f>IF(B89="","",VLOOKUP(B89,debl!$B$1:$C$128,2,FALSE))</f>
        <v/>
      </c>
      <c r="C90" s="6" t="str">
        <f>IF($B90="","bye",CONCATENATE(VLOOKUP($B90,'nejml.žákyně seznam'!$A$2:$B$269,2)," (",VLOOKUP($B90,'nejml.žákyně seznam'!$A$2:$E$269,4),")"))</f>
        <v>bye</v>
      </c>
      <c r="D90" s="14"/>
      <c r="E90" s="3" t="str">
        <f>'V-D 128'!V22</f>
        <v/>
      </c>
      <c r="G90" s="9"/>
      <c r="H90" s="7" t="str">
        <f>'V-D 128'!Z119</f>
        <v/>
      </c>
    </row>
    <row r="91" spans="1:8">
      <c r="C91" s="3" t="str">
        <f>IF($B91="","",CONCATENATE(VLOOKUP($B91,'nejml.žákyně seznam'!$A$2:$B$269,2)," (",VLOOKUP($B91,'nejml.žákyně seznam'!$A$2:$E$269,4),")"))</f>
        <v/>
      </c>
      <c r="D91" s="15"/>
      <c r="E91" s="6" t="str">
        <f>'V-D 128'!X22</f>
        <v/>
      </c>
      <c r="G91" s="9"/>
      <c r="H91" s="9"/>
    </row>
    <row r="92" spans="1:8">
      <c r="A92" s="3">
        <f>A22+32</f>
        <v>42</v>
      </c>
      <c r="B92" s="6" t="str">
        <f>IF(B91="","",VLOOKUP(B91,debl!$B$1:$C$128,2,FALSE))</f>
        <v/>
      </c>
      <c r="C92" s="6" t="str">
        <f>IF($B92="","bye",CONCATENATE(VLOOKUP($B92,'nejml.žákyně seznam'!$A$2:$B$269,2)," (",VLOOKUP($B92,'nejml.žákyně seznam'!$A$2:$E$269,4),")"))</f>
        <v>bye</v>
      </c>
      <c r="D92" s="16"/>
      <c r="E92" s="7" t="str">
        <f>'V-D 128'!Z22</f>
        <v/>
      </c>
      <c r="F92" s="3" t="str">
        <f>'V-D 128'!V77</f>
        <v/>
      </c>
      <c r="G92" s="9"/>
      <c r="H92" s="9"/>
    </row>
    <row r="93" spans="1:8">
      <c r="C93" s="3" t="str">
        <f>IF($B93="","",CONCATENATE(VLOOKUP($B93,'nejml.žákyně seznam'!$A$2:$B$269,2)," (",VLOOKUP($B93,'nejml.žákyně seznam'!$A$2:$E$269,4),")"))</f>
        <v/>
      </c>
      <c r="D93" s="17"/>
      <c r="E93" s="9"/>
      <c r="F93" s="10" t="str">
        <f>'V-D 128'!X77</f>
        <v/>
      </c>
      <c r="G93" s="9"/>
      <c r="H93" s="9"/>
    </row>
    <row r="94" spans="1:8">
      <c r="A94" s="3">
        <f>A24+32</f>
        <v>43</v>
      </c>
      <c r="B94" s="6" t="str">
        <f>IF(B93="","",VLOOKUP(B93,debl!$B$1:$C$128,2,FALSE))</f>
        <v/>
      </c>
      <c r="C94" s="6" t="str">
        <f>IF($B94="","bye",CONCATENATE(VLOOKUP($B94,'nejml.žákyně seznam'!$A$2:$B$269,2)," (",VLOOKUP($B94,'nejml.žákyně seznam'!$A$2:$E$269,4),")"))</f>
        <v>bye</v>
      </c>
      <c r="D94" s="14"/>
      <c r="E94" s="9" t="str">
        <f>'V-D 128'!V23</f>
        <v/>
      </c>
      <c r="F94" s="7" t="str">
        <f>'V-D 128'!Z77</f>
        <v/>
      </c>
      <c r="G94" s="9"/>
      <c r="H94" s="9"/>
    </row>
    <row r="95" spans="1:8">
      <c r="C95" s="3" t="str">
        <f>IF($B95="","",CONCATENATE(VLOOKUP($B95,'nejml.žákyně seznam'!$A$2:$B$269,2)," (",VLOOKUP($B95,'nejml.žákyně seznam'!$A$2:$E$269,4),")"))</f>
        <v/>
      </c>
      <c r="D95" s="15"/>
      <c r="E95" s="8" t="str">
        <f>'V-D 128'!X23</f>
        <v/>
      </c>
      <c r="F95" s="9"/>
      <c r="G95" s="9"/>
      <c r="H95" s="9"/>
    </row>
    <row r="96" spans="1:8">
      <c r="A96" s="3">
        <f>A26+32</f>
        <v>44</v>
      </c>
      <c r="B96" s="6" t="str">
        <f>IF(B95="","",VLOOKUP(B95,debl!$B$1:$C$128,2,FALSE))</f>
        <v/>
      </c>
      <c r="C96" s="6" t="str">
        <f>IF($B96="","bye",CONCATENATE(VLOOKUP($B96,'nejml.žákyně seznam'!$A$2:$B$269,2)," (",VLOOKUP($B96,'nejml.žákyně seznam'!$A$2:$E$269,4),")"))</f>
        <v>bye</v>
      </c>
      <c r="D96" s="16"/>
      <c r="E96" s="3" t="str">
        <f>'V-D 128'!Z23</f>
        <v/>
      </c>
      <c r="F96" s="9"/>
      <c r="G96" s="9" t="str">
        <f>'V-D 128'!V105</f>
        <v/>
      </c>
      <c r="H96" s="9"/>
    </row>
    <row r="97" spans="1:8">
      <c r="C97" s="3" t="str">
        <f>IF($B97="","",CONCATENATE(VLOOKUP($B97,'nejml.žákyně seznam'!$A$2:$B$269,2)," (",VLOOKUP($B97,'nejml.žákyně seznam'!$A$2:$E$269,4),")"))</f>
        <v/>
      </c>
      <c r="D97" s="17"/>
      <c r="F97" s="9"/>
      <c r="G97" s="11" t="str">
        <f>'V-D 128'!X105</f>
        <v/>
      </c>
      <c r="H97" s="9"/>
    </row>
    <row r="98" spans="1:8">
      <c r="A98" s="3">
        <f>A28+32</f>
        <v>45</v>
      </c>
      <c r="B98" s="6" t="str">
        <f>IF(B97="","",VLOOKUP(B97,debl!$B$1:$C$128,2,FALSE))</f>
        <v/>
      </c>
      <c r="C98" s="6" t="str">
        <f>IF($B98="","bye",CONCATENATE(VLOOKUP($B98,'nejml.žákyně seznam'!$A$2:$B$269,2)," (",VLOOKUP($B98,'nejml.žákyně seznam'!$A$2:$E$269,4),")"))</f>
        <v>bye</v>
      </c>
      <c r="D98" s="14"/>
      <c r="E98" s="3" t="str">
        <f>'V-D 128'!V24</f>
        <v/>
      </c>
      <c r="F98" s="9"/>
      <c r="G98" s="3" t="str">
        <f>'V-D 128'!Z105</f>
        <v/>
      </c>
      <c r="H98" s="9"/>
    </row>
    <row r="99" spans="1:8">
      <c r="C99" s="3" t="str">
        <f>IF($B99="","",CONCATENATE(VLOOKUP($B99,'nejml.žákyně seznam'!$A$2:$B$269,2)," (",VLOOKUP($B99,'nejml.žákyně seznam'!$A$2:$E$269,4),")"))</f>
        <v/>
      </c>
      <c r="D99" s="15"/>
      <c r="E99" s="6" t="str">
        <f>'V-D 128'!X24</f>
        <v/>
      </c>
      <c r="F99" s="9"/>
      <c r="H99" s="9"/>
    </row>
    <row r="100" spans="1:8">
      <c r="A100" s="3">
        <f>A30+32</f>
        <v>46</v>
      </c>
      <c r="B100" s="6" t="str">
        <f>IF(B99="","",VLOOKUP(B99,debl!$B$1:$C$128,2,FALSE))</f>
        <v/>
      </c>
      <c r="C100" s="6" t="str">
        <f>IF($B100="","bye",CONCATENATE(VLOOKUP($B100,'nejml.žákyně seznam'!$A$2:$B$269,2)," (",VLOOKUP($B100,'nejml.žákyně seznam'!$A$2:$E$269,4),")"))</f>
        <v>bye</v>
      </c>
      <c r="D100" s="16"/>
      <c r="E100" s="7" t="str">
        <f>'V-D 128'!Z24</f>
        <v/>
      </c>
      <c r="F100" s="9" t="str">
        <f>'V-D 128'!V78</f>
        <v/>
      </c>
      <c r="H100" s="9"/>
    </row>
    <row r="101" spans="1:8">
      <c r="C101" s="3" t="str">
        <f>IF($B101="","",CONCATENATE(VLOOKUP($B101,'nejml.žákyně seznam'!$A$2:$B$269,2)," (",VLOOKUP($B101,'nejml.žákyně seznam'!$A$2:$E$269,4),")"))</f>
        <v/>
      </c>
      <c r="D101" s="17"/>
      <c r="E101" s="9"/>
      <c r="F101" s="11" t="str">
        <f>'V-D 128'!X78</f>
        <v/>
      </c>
      <c r="H101" s="9"/>
    </row>
    <row r="102" spans="1:8">
      <c r="A102" s="3">
        <f>A32+32</f>
        <v>47</v>
      </c>
      <c r="B102" s="6" t="str">
        <f>IF(B101="","",VLOOKUP(B101,debl!$B$1:$C$128,2,FALSE))</f>
        <v/>
      </c>
      <c r="C102" s="6" t="str">
        <f>IF($B102="","bye",CONCATENATE(VLOOKUP($B102,'nejml.žákyně seznam'!$A$2:$B$269,2)," (",VLOOKUP($B102,'nejml.žákyně seznam'!$A$2:$E$269,4),")"))</f>
        <v>bye</v>
      </c>
      <c r="D102" s="14"/>
      <c r="E102" s="9" t="str">
        <f>'V-D 128'!V25</f>
        <v/>
      </c>
      <c r="F102" s="3" t="str">
        <f>'V-D 128'!Z78</f>
        <v/>
      </c>
      <c r="H102" s="9"/>
    </row>
    <row r="103" spans="1:8">
      <c r="C103" s="3" t="str">
        <f>IF($B103="","",CONCATENATE(VLOOKUP($B103,'nejml.žákyně seznam'!$A$2:$B$269,2)," (",VLOOKUP($B103,'nejml.žákyně seznam'!$A$2:$E$269,4),")"))</f>
        <v/>
      </c>
      <c r="D103" s="15"/>
      <c r="E103" s="8" t="str">
        <f>'V-D 128'!X25</f>
        <v/>
      </c>
      <c r="H103" s="9"/>
    </row>
    <row r="104" spans="1:8">
      <c r="A104" s="3">
        <f>A34+32</f>
        <v>48</v>
      </c>
      <c r="B104" s="6" t="str">
        <f>IF(B103="","",VLOOKUP(B103,debl!$B$1:$C$128,2,FALSE))</f>
        <v/>
      </c>
      <c r="C104" s="6" t="str">
        <f>IF($B104="","bye",CONCATENATE(VLOOKUP($B104,'nejml.žákyně seznam'!$A$2:$B$269,2)," (",VLOOKUP($B104,'nejml.žákyně seznam'!$A$2:$E$269,4),")"))</f>
        <v>bye</v>
      </c>
      <c r="D104" s="16"/>
      <c r="E104" s="3" t="str">
        <f>'V-D 128'!Z25</f>
        <v/>
      </c>
      <c r="H104" s="29" t="str">
        <f>'V-D 128'!V127</f>
        <v/>
      </c>
    </row>
    <row r="105" spans="1:8">
      <c r="C105" s="3" t="str">
        <f>IF($B105="","",CONCATENATE(VLOOKUP($B105,'nejml.žákyně seznam'!$A$2:$B$269,2)," (",VLOOKUP($B105,'nejml.žákyně seznam'!$A$2:$E$269,4),")"))</f>
        <v/>
      </c>
      <c r="D105" s="17"/>
      <c r="H105" s="13" t="str">
        <f>'V-D 128'!X127</f>
        <v/>
      </c>
    </row>
    <row r="106" spans="1:8">
      <c r="A106" s="3">
        <f>A36+32</f>
        <v>49</v>
      </c>
      <c r="B106" s="6" t="str">
        <f>IF(B105="","",VLOOKUP(B105,debl!$B$1:$C$128,2,FALSE))</f>
        <v/>
      </c>
      <c r="C106" s="6" t="str">
        <f>IF($B106="","bye",CONCATENATE(VLOOKUP($B106,'nejml.žákyně seznam'!$A$2:$B$269,2)," (",VLOOKUP($B106,'nejml.žákyně seznam'!$A$2:$E$269,4),")"))</f>
        <v>bye</v>
      </c>
      <c r="D106" s="14"/>
      <c r="E106" s="3" t="str">
        <f>'V-D 128'!V26</f>
        <v/>
      </c>
      <c r="H106" s="9" t="str">
        <f>'V-D 128'!Z127</f>
        <v/>
      </c>
    </row>
    <row r="107" spans="1:8">
      <c r="C107" s="3" t="str">
        <f>IF($B107="","",CONCATENATE(VLOOKUP($B107,'nejml.žákyně seznam'!$A$2:$B$269,2)," (",VLOOKUP($B107,'nejml.žákyně seznam'!$A$2:$E$269,4),")"))</f>
        <v/>
      </c>
      <c r="D107" s="15"/>
      <c r="E107" s="6" t="str">
        <f>'V-D 128'!X26</f>
        <v/>
      </c>
      <c r="H107" s="9"/>
    </row>
    <row r="108" spans="1:8">
      <c r="A108" s="3">
        <f>A38+32</f>
        <v>50</v>
      </c>
      <c r="B108" s="6" t="str">
        <f>IF(B107="","",VLOOKUP(B107,debl!$B$1:$C$128,2,FALSE))</f>
        <v/>
      </c>
      <c r="C108" s="6" t="str">
        <f>IF($B108="","bye",CONCATENATE(VLOOKUP($B108,'nejml.žákyně seznam'!$A$2:$B$269,2)," (",VLOOKUP($B108,'nejml.žákyně seznam'!$A$2:$E$269,4),")"))</f>
        <v>bye</v>
      </c>
      <c r="D108" s="16"/>
      <c r="E108" s="7" t="str">
        <f>'V-D 128'!Z26</f>
        <v/>
      </c>
      <c r="F108" s="3" t="str">
        <f>'V-D 128'!V79</f>
        <v/>
      </c>
      <c r="H108" s="9"/>
    </row>
    <row r="109" spans="1:8">
      <c r="C109" s="3" t="str">
        <f>IF($B109="","",CONCATENATE(VLOOKUP($B109,'nejml.žákyně seznam'!$A$2:$B$269,2)," (",VLOOKUP($B109,'nejml.žákyně seznam'!$A$2:$E$269,4),")"))</f>
        <v/>
      </c>
      <c r="D109" s="17"/>
      <c r="E109" s="9"/>
      <c r="F109" s="10" t="str">
        <f>'V-D 128'!X79</f>
        <v/>
      </c>
      <c r="H109" s="9"/>
    </row>
    <row r="110" spans="1:8">
      <c r="A110" s="3">
        <f>A40+32</f>
        <v>51</v>
      </c>
      <c r="B110" s="6" t="str">
        <f>IF(B109="","",VLOOKUP(B109,debl!$B$1:$C$128,2,FALSE))</f>
        <v/>
      </c>
      <c r="C110" s="6" t="str">
        <f>IF($B110="","bye",CONCATENATE(VLOOKUP($B110,'nejml.žákyně seznam'!$A$2:$B$269,2)," (",VLOOKUP($B110,'nejml.žákyně seznam'!$A$2:$E$269,4),")"))</f>
        <v>bye</v>
      </c>
      <c r="D110" s="14"/>
      <c r="E110" s="9" t="str">
        <f>'V-D 128'!V27</f>
        <v/>
      </c>
      <c r="F110" s="7" t="str">
        <f>'V-D 128'!Z79</f>
        <v/>
      </c>
      <c r="H110" s="9"/>
    </row>
    <row r="111" spans="1:8">
      <c r="C111" s="3" t="str">
        <f>IF($B111="","",CONCATENATE(VLOOKUP($B111,'nejml.žákyně seznam'!$A$2:$B$269,2)," (",VLOOKUP($B111,'nejml.žákyně seznam'!$A$2:$E$269,4),")"))</f>
        <v/>
      </c>
      <c r="D111" s="15"/>
      <c r="E111" s="8" t="str">
        <f>'V-D 128'!X27</f>
        <v/>
      </c>
      <c r="F111" s="9"/>
      <c r="H111" s="9"/>
    </row>
    <row r="112" spans="1:8">
      <c r="A112" s="3">
        <f>A42+32</f>
        <v>52</v>
      </c>
      <c r="B112" s="6" t="str">
        <f>IF(B111="","",VLOOKUP(B111,debl!$B$1:$C$128,2,FALSE))</f>
        <v/>
      </c>
      <c r="C112" s="6" t="str">
        <f>IF($B112="","bye",CONCATENATE(VLOOKUP($B112,'nejml.žákyně seznam'!$A$2:$B$269,2)," (",VLOOKUP($B112,'nejml.žákyně seznam'!$A$2:$E$269,4),")"))</f>
        <v>bye</v>
      </c>
      <c r="D112" s="16"/>
      <c r="E112" s="3" t="str">
        <f>'V-D 128'!Z27</f>
        <v/>
      </c>
      <c r="F112" s="9"/>
      <c r="G112" s="3" t="str">
        <f>'V-D 128'!V106</f>
        <v/>
      </c>
      <c r="H112" s="9"/>
    </row>
    <row r="113" spans="1:8">
      <c r="C113" s="3" t="str">
        <f>IF($B113="","",CONCATENATE(VLOOKUP($B113,'nejml.žákyně seznam'!$A$2:$B$269,2)," (",VLOOKUP($B113,'nejml.žákyně seznam'!$A$2:$E$269,4),")"))</f>
        <v/>
      </c>
      <c r="D113" s="17"/>
      <c r="F113" s="9"/>
      <c r="G113" s="10" t="str">
        <f>'V-D 128'!X106</f>
        <v/>
      </c>
      <c r="H113" s="9"/>
    </row>
    <row r="114" spans="1:8">
      <c r="A114" s="3">
        <f>A44+32</f>
        <v>53</v>
      </c>
      <c r="B114" s="6" t="str">
        <f>IF(B113="","",VLOOKUP(B113,debl!$B$1:$C$128,2,FALSE))</f>
        <v/>
      </c>
      <c r="C114" s="6" t="str">
        <f>IF($B114="","bye",CONCATENATE(VLOOKUP($B114,'nejml.žákyně seznam'!$A$2:$B$269,2)," (",VLOOKUP($B114,'nejml.žákyně seznam'!$A$2:$E$269,4),")"))</f>
        <v>bye</v>
      </c>
      <c r="D114" s="14"/>
      <c r="E114" s="3" t="str">
        <f>'V-D 128'!V28</f>
        <v/>
      </c>
      <c r="F114" s="9"/>
      <c r="G114" s="7" t="str">
        <f>'V-D 128'!Z106</f>
        <v/>
      </c>
      <c r="H114" s="9"/>
    </row>
    <row r="115" spans="1:8">
      <c r="C115" s="3" t="str">
        <f>IF($B115="","",CONCATENATE(VLOOKUP($B115,'nejml.žákyně seznam'!$A$2:$B$269,2)," (",VLOOKUP($B115,'nejml.žákyně seznam'!$A$2:$E$269,4),")"))</f>
        <v/>
      </c>
      <c r="D115" s="15"/>
      <c r="E115" s="6" t="str">
        <f>'V-D 128'!X28</f>
        <v/>
      </c>
      <c r="F115" s="9"/>
      <c r="G115" s="9"/>
      <c r="H115" s="9"/>
    </row>
    <row r="116" spans="1:8">
      <c r="A116" s="3">
        <f>A46+32</f>
        <v>54</v>
      </c>
      <c r="B116" s="6" t="str">
        <f>IF(B115="","",VLOOKUP(B115,debl!$B$1:$C$128,2,FALSE))</f>
        <v/>
      </c>
      <c r="C116" s="6" t="str">
        <f>IF($B116="","bye",CONCATENATE(VLOOKUP($B116,'nejml.žákyně seznam'!$A$2:$B$269,2)," (",VLOOKUP($B116,'nejml.žákyně seznam'!$A$2:$E$269,4),")"))</f>
        <v>bye</v>
      </c>
      <c r="D116" s="16"/>
      <c r="E116" s="7" t="str">
        <f>'V-D 128'!Z28</f>
        <v/>
      </c>
      <c r="F116" s="9" t="str">
        <f>'V-D 128'!V80</f>
        <v/>
      </c>
      <c r="G116" s="9"/>
      <c r="H116" s="9"/>
    </row>
    <row r="117" spans="1:8">
      <c r="C117" s="3" t="str">
        <f>IF($B117="","",CONCATENATE(VLOOKUP($B117,'nejml.žákyně seznam'!$A$2:$B$269,2)," (",VLOOKUP($B117,'nejml.žákyně seznam'!$A$2:$E$269,4),")"))</f>
        <v/>
      </c>
      <c r="D117" s="17"/>
      <c r="E117" s="9"/>
      <c r="F117" s="11" t="str">
        <f>'V-D 128'!X80</f>
        <v/>
      </c>
      <c r="G117" s="9"/>
      <c r="H117" s="9"/>
    </row>
    <row r="118" spans="1:8">
      <c r="A118" s="3">
        <f>A48+32</f>
        <v>55</v>
      </c>
      <c r="B118" s="6" t="str">
        <f>IF(B117="","",VLOOKUP(B117,debl!$B$1:$C$128,2,FALSE))</f>
        <v/>
      </c>
      <c r="C118" s="6" t="str">
        <f>IF($B118="","bye",CONCATENATE(VLOOKUP($B118,'nejml.žákyně seznam'!$A$2:$B$269,2)," (",VLOOKUP($B118,'nejml.žákyně seznam'!$A$2:$E$269,4),")"))</f>
        <v>bye</v>
      </c>
      <c r="D118" s="14"/>
      <c r="E118" s="9" t="str">
        <f>'V-D 128'!V29</f>
        <v/>
      </c>
      <c r="F118" s="3" t="str">
        <f>'V-D 128'!Z80</f>
        <v/>
      </c>
      <c r="G118" s="9"/>
      <c r="H118" s="9"/>
    </row>
    <row r="119" spans="1:8">
      <c r="C119" s="3" t="str">
        <f>IF($B119="","",CONCATENATE(VLOOKUP($B119,'nejml.žákyně seznam'!$A$2:$B$269,2)," (",VLOOKUP($B119,'nejml.žákyně seznam'!$A$2:$E$269,4),")"))</f>
        <v/>
      </c>
      <c r="D119" s="15"/>
      <c r="E119" s="8" t="str">
        <f>'V-D 128'!X29</f>
        <v/>
      </c>
      <c r="G119" s="9"/>
      <c r="H119" s="9"/>
    </row>
    <row r="120" spans="1:8">
      <c r="A120" s="3">
        <f>A50+32</f>
        <v>56</v>
      </c>
      <c r="B120" s="6" t="str">
        <f>IF(B119="","",VLOOKUP(B119,debl!$B$1:$C$128,2,FALSE))</f>
        <v/>
      </c>
      <c r="C120" s="6" t="str">
        <f>IF($B120="","bye",CONCATENATE(VLOOKUP($B120,'nejml.žákyně seznam'!$A$2:$B$269,2)," (",VLOOKUP($B120,'nejml.žákyně seznam'!$A$2:$E$269,4),")"))</f>
        <v>bye</v>
      </c>
      <c r="D120" s="16"/>
      <c r="E120" s="3" t="str">
        <f>'V-D 128'!Z29</f>
        <v/>
      </c>
      <c r="G120" s="9"/>
      <c r="H120" s="29" t="str">
        <f>'V-D 128'!V120</f>
        <v/>
      </c>
    </row>
    <row r="121" spans="1:8">
      <c r="C121" s="3" t="str">
        <f>IF($B121="","",CONCATENATE(VLOOKUP($B121,'nejml.žákyně seznam'!$A$2:$B$269,2)," (",VLOOKUP($B121,'nejml.žákyně seznam'!$A$2:$E$269,4),")"))</f>
        <v/>
      </c>
      <c r="D121" s="17"/>
      <c r="G121" s="9"/>
      <c r="H121" s="13" t="str">
        <f>'V-D 128'!X120</f>
        <v/>
      </c>
    </row>
    <row r="122" spans="1:8">
      <c r="A122" s="3">
        <f>A52+32</f>
        <v>57</v>
      </c>
      <c r="B122" s="6" t="str">
        <f>IF(B121="","",VLOOKUP(B121,debl!$B$1:$C$128,2,FALSE))</f>
        <v/>
      </c>
      <c r="C122" s="6" t="str">
        <f>IF($B122="","bye",CONCATENATE(VLOOKUP($B122,'nejml.žákyně seznam'!$A$2:$B$269,2)," (",VLOOKUP($B122,'nejml.žákyně seznam'!$A$2:$E$269,4),")"))</f>
        <v>bye</v>
      </c>
      <c r="D122" s="14"/>
      <c r="E122" s="3" t="str">
        <f>'V-D 128'!V30</f>
        <v/>
      </c>
      <c r="G122" s="9"/>
      <c r="H122" s="3" t="str">
        <f>'V-D 128'!Z120</f>
        <v/>
      </c>
    </row>
    <row r="123" spans="1:8">
      <c r="C123" s="3" t="str">
        <f>IF($B123="","",CONCATENATE(VLOOKUP($B123,'nejml.žákyně seznam'!$A$2:$B$269,2)," (",VLOOKUP($B123,'nejml.žákyně seznam'!$A$2:$E$269,4),")"))</f>
        <v/>
      </c>
      <c r="D123" s="15"/>
      <c r="E123" s="6" t="str">
        <f>'V-D 128'!X30</f>
        <v/>
      </c>
      <c r="G123" s="9"/>
    </row>
    <row r="124" spans="1:8">
      <c r="A124" s="3">
        <f>A54+32</f>
        <v>58</v>
      </c>
      <c r="B124" s="6" t="str">
        <f>IF(B123="","",VLOOKUP(B123,debl!$B$1:$C$128,2,FALSE))</f>
        <v/>
      </c>
      <c r="C124" s="6" t="str">
        <f>IF($B124="","bye",CONCATENATE(VLOOKUP($B124,'nejml.žákyně seznam'!$A$2:$B$269,2)," (",VLOOKUP($B124,'nejml.žákyně seznam'!$A$2:$E$269,4),")"))</f>
        <v>bye</v>
      </c>
      <c r="D124" s="16"/>
      <c r="E124" s="7" t="str">
        <f>'V-D 128'!Z30</f>
        <v/>
      </c>
      <c r="F124" s="3" t="str">
        <f>'V-D 128'!V81</f>
        <v/>
      </c>
      <c r="G124" s="9"/>
    </row>
    <row r="125" spans="1:8">
      <c r="C125" s="3" t="str">
        <f>IF($B125="","",CONCATENATE(VLOOKUP($B125,'nejml.žákyně seznam'!$A$2:$B$269,2)," (",VLOOKUP($B125,'nejml.žákyně seznam'!$A$2:$E$269,4),")"))</f>
        <v/>
      </c>
      <c r="D125" s="17"/>
      <c r="E125" s="9"/>
      <c r="F125" s="10" t="str">
        <f>'V-D 128'!X81</f>
        <v/>
      </c>
      <c r="G125" s="9"/>
    </row>
    <row r="126" spans="1:8">
      <c r="A126" s="3">
        <f>A56+32</f>
        <v>59</v>
      </c>
      <c r="B126" s="6" t="str">
        <f>IF(B125="","",VLOOKUP(B125,debl!$B$1:$C$128,2,FALSE))</f>
        <v/>
      </c>
      <c r="C126" s="6" t="str">
        <f>IF($B126="","bye",CONCATENATE(VLOOKUP($B126,'nejml.žákyně seznam'!$A$2:$B$269,2)," (",VLOOKUP($B126,'nejml.žákyně seznam'!$A$2:$E$269,4),")"))</f>
        <v>bye</v>
      </c>
      <c r="D126" s="14"/>
      <c r="E126" s="9" t="str">
        <f>'V-D 128'!V31</f>
        <v/>
      </c>
      <c r="F126" s="7" t="str">
        <f>'V-D 128'!Z81</f>
        <v/>
      </c>
      <c r="G126" s="9"/>
    </row>
    <row r="127" spans="1:8">
      <c r="C127" s="3" t="str">
        <f>IF($B127="","",CONCATENATE(VLOOKUP($B127,'nejml.žákyně seznam'!$A$2:$B$269,2)," (",VLOOKUP($B127,'nejml.žákyně seznam'!$A$2:$E$269,4),")"))</f>
        <v/>
      </c>
      <c r="D127" s="15"/>
      <c r="E127" s="8" t="str">
        <f>'V-D 128'!X31</f>
        <v/>
      </c>
      <c r="F127" s="9"/>
      <c r="G127" s="9"/>
    </row>
    <row r="128" spans="1:8">
      <c r="A128" s="3">
        <f>A58+32</f>
        <v>60</v>
      </c>
      <c r="B128" s="6" t="str">
        <f>IF(B127="","",VLOOKUP(B127,debl!$B$1:$C$128,2,FALSE))</f>
        <v/>
      </c>
      <c r="C128" s="6" t="str">
        <f>IF($B128="","bye",CONCATENATE(VLOOKUP($B128,'nejml.žákyně seznam'!$A$2:$B$269,2)," (",VLOOKUP($B128,'nejml.žákyně seznam'!$A$2:$E$269,4),")"))</f>
        <v>bye</v>
      </c>
      <c r="D128" s="16"/>
      <c r="E128" s="3" t="str">
        <f>'V-D 128'!Z31</f>
        <v/>
      </c>
      <c r="F128" s="9"/>
      <c r="G128" s="9" t="str">
        <f>'V-D 128'!V107</f>
        <v/>
      </c>
    </row>
    <row r="129" spans="1:8">
      <c r="C129" s="3" t="str">
        <f>IF($B129="","",CONCATENATE(VLOOKUP($B129,'nejml.žákyně seznam'!$A$2:$B$269,2)," (",VLOOKUP($B129,'nejml.žákyně seznam'!$A$2:$E$269,4),")"))</f>
        <v/>
      </c>
      <c r="D129" s="17"/>
      <c r="F129" s="9"/>
      <c r="G129" s="11" t="str">
        <f>'V-D 128'!X107</f>
        <v/>
      </c>
    </row>
    <row r="130" spans="1:8">
      <c r="A130" s="3">
        <f>A60+32</f>
        <v>61</v>
      </c>
      <c r="B130" s="6" t="str">
        <f>IF(B129="","",VLOOKUP(B129,debl!$B$1:$C$128,2,FALSE))</f>
        <v/>
      </c>
      <c r="C130" s="6" t="str">
        <f>IF($B130="","bye",CONCATENATE(VLOOKUP($B130,'nejml.žákyně seznam'!$A$2:$B$269,2)," (",VLOOKUP($B130,'nejml.žákyně seznam'!$A$2:$E$269,4),")"))</f>
        <v>bye</v>
      </c>
      <c r="D130" s="14"/>
      <c r="E130" s="3" t="str">
        <f>'V-D 128'!V32</f>
        <v/>
      </c>
      <c r="F130" s="9"/>
      <c r="G130" s="3" t="str">
        <f>'V-D 128'!Z107</f>
        <v/>
      </c>
    </row>
    <row r="131" spans="1:8">
      <c r="C131" s="3" t="str">
        <f>IF($B131="","",CONCATENATE(VLOOKUP($B131,'nejml.žákyně seznam'!$A$2:$B$269,2)," (",VLOOKUP($B131,'nejml.žákyně seznam'!$A$2:$E$269,4),")"))</f>
        <v/>
      </c>
      <c r="D131" s="15"/>
      <c r="E131" s="6" t="str">
        <f>'V-D 128'!X32</f>
        <v/>
      </c>
      <c r="F131" s="9"/>
    </row>
    <row r="132" spans="1:8">
      <c r="A132" s="3">
        <f>A62+32</f>
        <v>62</v>
      </c>
      <c r="B132" s="6" t="str">
        <f>IF(B131="","",VLOOKUP(B131,debl!$B$1:$C$128,2,FALSE))</f>
        <v/>
      </c>
      <c r="C132" s="6" t="str">
        <f>IF($B132="","bye",CONCATENATE(VLOOKUP($B132,'nejml.žákyně seznam'!$A$2:$B$269,2)," (",VLOOKUP($B132,'nejml.žákyně seznam'!$A$2:$E$269,4),")"))</f>
        <v>bye</v>
      </c>
      <c r="D132" s="16"/>
      <c r="E132" s="7" t="str">
        <f>'V-D 128'!Z32</f>
        <v/>
      </c>
      <c r="F132" s="9" t="str">
        <f>'V-D 128'!V82</f>
        <v/>
      </c>
    </row>
    <row r="133" spans="1:8">
      <c r="C133" s="3" t="str">
        <f>IF($B133="","",CONCATENATE(VLOOKUP($B133,'nejml.žákyně seznam'!$A$2:$B$269,2)," (",VLOOKUP($B133,'nejml.žákyně seznam'!$A$2:$E$269,4),")"))</f>
        <v/>
      </c>
      <c r="D133" s="17"/>
      <c r="E133" s="9"/>
      <c r="F133" s="11" t="str">
        <f>'V-D 128'!X82</f>
        <v/>
      </c>
    </row>
    <row r="134" spans="1:8">
      <c r="A134" s="3">
        <f>A64+32</f>
        <v>63</v>
      </c>
      <c r="B134" s="6" t="str">
        <f>IF(B133="","",VLOOKUP(B133,debl!$B$1:$C$128,2,FALSE))</f>
        <v/>
      </c>
      <c r="C134" s="6" t="str">
        <f>IF($B134="","bye",CONCATENATE(VLOOKUP($B134,'nejml.žákyně seznam'!$A$2:$B$269,2)," (",VLOOKUP($B134,'nejml.žákyně seznam'!$A$2:$E$269,4),")"))</f>
        <v>bye</v>
      </c>
      <c r="D134" s="14"/>
      <c r="E134" s="9" t="str">
        <f>'V-D 128'!V33</f>
        <v/>
      </c>
      <c r="F134" s="3" t="str">
        <f>'V-D 128'!Z82</f>
        <v/>
      </c>
    </row>
    <row r="135" spans="1:8">
      <c r="C135" s="3" t="str">
        <f>IF($B135="","",CONCATENATE(VLOOKUP($B135,'nejml.žákyně seznam'!$A$2:$B$269,2)," (",VLOOKUP($B135,'nejml.žákyně seznam'!$A$2:$E$269,4),")"))</f>
        <v/>
      </c>
      <c r="D135" s="15"/>
      <c r="E135" s="8" t="str">
        <f>'V-D 128'!X33</f>
        <v/>
      </c>
    </row>
    <row r="136" spans="1:8">
      <c r="A136" s="3">
        <f>A66+32</f>
        <v>64</v>
      </c>
      <c r="B136" s="6" t="str">
        <f>IF(B135="","",VLOOKUP(B135,debl!$B$1:$C$128,2,FALSE))</f>
        <v/>
      </c>
      <c r="C136" s="6" t="str">
        <f>IF($B136="","bye",CONCATENATE(VLOOKUP($B136,'nejml.žákyně seznam'!$A$2:$B$269,2)," (",VLOOKUP($B136,'nejml.žákyně seznam'!$A$2:$E$269,4),")"))</f>
        <v>bye</v>
      </c>
      <c r="D136" s="16"/>
      <c r="E136" s="3" t="str">
        <f>'V-D 128'!Z33</f>
        <v/>
      </c>
    </row>
    <row r="137" spans="1:8">
      <c r="D137" s="22"/>
    </row>
    <row r="141" spans="1:8" ht="21">
      <c r="B141" s="4" t="e">
        <f>#REF!</f>
        <v>#REF!</v>
      </c>
      <c r="H141" s="106" t="s">
        <v>46</v>
      </c>
    </row>
    <row r="142" spans="1:8" ht="20.25">
      <c r="B142" s="5" t="s">
        <v>48</v>
      </c>
      <c r="H142" s="23" t="e">
        <f>CONCATENATE("Čtyřhra ",#REF!)</f>
        <v>#REF!</v>
      </c>
    </row>
    <row r="143" spans="1:8" ht="13.5">
      <c r="C143" s="3" t="str">
        <f>IF($B143="","",CONCATENATE(VLOOKUP($B143,'nejml.žákyně seznam'!$A$2:$B$269,2)," (",VLOOKUP($B143,'nejml.žákyně seznam'!$A$2:$E$269,4),")"))</f>
        <v/>
      </c>
      <c r="D143" s="5"/>
      <c r="H143" s="17" t="e">
        <f>#REF!</f>
        <v>#REF!</v>
      </c>
    </row>
    <row r="144" spans="1:8">
      <c r="A144" s="3">
        <f>A74+32</f>
        <v>65</v>
      </c>
      <c r="B144" s="6" t="str">
        <f>IF(B143="","",VLOOKUP(B143,debl!$B$1:$C$128,2,FALSE))</f>
        <v/>
      </c>
      <c r="C144" s="6" t="str">
        <f>IF($B144="","bye",CONCATENATE(VLOOKUP($B144,'nejml.žákyně seznam'!$A$2:$B$269,2)," (",VLOOKUP($B144,'nejml.žákyně seznam'!$A$2:$E$269,4),")"))</f>
        <v>bye</v>
      </c>
      <c r="E144" s="3" t="str">
        <f>'V-D 128'!V34</f>
        <v/>
      </c>
    </row>
    <row r="145" spans="1:8">
      <c r="C145" s="3" t="str">
        <f>IF($B145="","",CONCATENATE(VLOOKUP($B145,'nejml.žákyně seznam'!$A$2:$B$269,2)," (",VLOOKUP($B145,'nejml.žákyně seznam'!$A$2:$E$269,4),")"))</f>
        <v/>
      </c>
      <c r="D145" s="15"/>
      <c r="E145" s="6" t="str">
        <f>'V-D 128'!X34</f>
        <v/>
      </c>
    </row>
    <row r="146" spans="1:8">
      <c r="A146" s="3">
        <f>A76+32</f>
        <v>66</v>
      </c>
      <c r="B146" s="6" t="str">
        <f>IF(B145="","",VLOOKUP(B145,debl!$B$1:$C$128,2,FALSE))</f>
        <v/>
      </c>
      <c r="C146" s="6" t="str">
        <f>IF($B146="","bye",CONCATENATE(VLOOKUP($B146,'nejml.žákyně seznam'!$A$2:$B$269,2)," (",VLOOKUP($B146,'nejml.žákyně seznam'!$A$2:$E$269,4),")"))</f>
        <v>bye</v>
      </c>
      <c r="D146" s="16"/>
      <c r="E146" s="7" t="str">
        <f>'V-D 128'!Z34</f>
        <v/>
      </c>
      <c r="F146" s="3" t="str">
        <f>'V-D 128'!V83</f>
        <v/>
      </c>
    </row>
    <row r="147" spans="1:8">
      <c r="C147" s="3" t="str">
        <f>IF($B147="","",CONCATENATE(VLOOKUP($B147,'nejml.žákyně seznam'!$A$2:$B$269,2)," (",VLOOKUP($B147,'nejml.žákyně seznam'!$A$2:$E$269,4),")"))</f>
        <v/>
      </c>
      <c r="D147" s="17"/>
      <c r="E147" s="9"/>
      <c r="F147" s="10" t="str">
        <f>'V-D 128'!X83</f>
        <v/>
      </c>
    </row>
    <row r="148" spans="1:8">
      <c r="A148" s="3">
        <f>A78+32</f>
        <v>67</v>
      </c>
      <c r="B148" s="6" t="str">
        <f>IF(B147="","",VLOOKUP(B147,debl!$B$1:$C$128,2,FALSE))</f>
        <v/>
      </c>
      <c r="C148" s="6" t="str">
        <f>IF($B148="","bye",CONCATENATE(VLOOKUP($B148,'nejml.žákyně seznam'!$A$2:$B$269,2)," (",VLOOKUP($B148,'nejml.žákyně seznam'!$A$2:$E$269,4),")"))</f>
        <v>bye</v>
      </c>
      <c r="D148" s="14"/>
      <c r="E148" s="9" t="str">
        <f>'V-D 128'!V35</f>
        <v/>
      </c>
      <c r="F148" s="7" t="str">
        <f>'V-D 128'!Z83</f>
        <v/>
      </c>
    </row>
    <row r="149" spans="1:8">
      <c r="C149" s="3" t="str">
        <f>IF($B149="","",CONCATENATE(VLOOKUP($B149,'nejml.žákyně seznam'!$A$2:$B$269,2)," (",VLOOKUP($B149,'nejml.žákyně seznam'!$A$2:$E$269,4),")"))</f>
        <v/>
      </c>
      <c r="D149" s="15"/>
      <c r="E149" s="8" t="str">
        <f>'V-D 128'!X35</f>
        <v/>
      </c>
      <c r="F149" s="9"/>
    </row>
    <row r="150" spans="1:8">
      <c r="A150" s="3">
        <f>A80+32</f>
        <v>68</v>
      </c>
      <c r="B150" s="6" t="str">
        <f>IF(B149="","",VLOOKUP(B149,debl!$B$1:$C$128,2,FALSE))</f>
        <v/>
      </c>
      <c r="C150" s="6" t="str">
        <f>IF($B150="","bye",CONCATENATE(VLOOKUP($B150,'nejml.žákyně seznam'!$A$2:$B$269,2)," (",VLOOKUP($B150,'nejml.žákyně seznam'!$A$2:$E$269,4),")"))</f>
        <v>bye</v>
      </c>
      <c r="D150" s="16"/>
      <c r="E150" s="3" t="str">
        <f>'V-D 128'!Z35</f>
        <v/>
      </c>
      <c r="F150" s="9"/>
      <c r="G150" s="3" t="str">
        <f>'V-D 128'!V108</f>
        <v/>
      </c>
    </row>
    <row r="151" spans="1:8">
      <c r="C151" s="3" t="str">
        <f>IF($B151="","",CONCATENATE(VLOOKUP($B151,'nejml.žákyně seznam'!$A$2:$B$269,2)," (",VLOOKUP($B151,'nejml.žákyně seznam'!$A$2:$E$269,4),")"))</f>
        <v/>
      </c>
      <c r="D151" s="17"/>
      <c r="F151" s="9"/>
      <c r="G151" s="10" t="str">
        <f>'V-D 128'!X108</f>
        <v/>
      </c>
    </row>
    <row r="152" spans="1:8">
      <c r="A152" s="3">
        <f>A82+32</f>
        <v>69</v>
      </c>
      <c r="B152" s="6" t="str">
        <f>IF(B151="","",VLOOKUP(B151,debl!$B$1:$C$128,2,FALSE))</f>
        <v/>
      </c>
      <c r="C152" s="6" t="str">
        <f>IF($B152="","bye",CONCATENATE(VLOOKUP($B152,'nejml.žákyně seznam'!$A$2:$B$269,2)," (",VLOOKUP($B152,'nejml.žákyně seznam'!$A$2:$E$269,4),")"))</f>
        <v>bye</v>
      </c>
      <c r="D152" s="14"/>
      <c r="E152" s="3" t="str">
        <f>'V-D 128'!V36</f>
        <v/>
      </c>
      <c r="F152" s="9"/>
      <c r="G152" s="7" t="str">
        <f>'V-D 128'!Z108</f>
        <v/>
      </c>
    </row>
    <row r="153" spans="1:8">
      <c r="C153" s="3" t="str">
        <f>IF($B153="","",CONCATENATE(VLOOKUP($B153,'nejml.žákyně seznam'!$A$2:$B$269,2)," (",VLOOKUP($B153,'nejml.žákyně seznam'!$A$2:$E$269,4),")"))</f>
        <v/>
      </c>
      <c r="D153" s="15"/>
      <c r="E153" s="6" t="str">
        <f>'V-D 128'!X36</f>
        <v/>
      </c>
      <c r="F153" s="9"/>
      <c r="G153" s="9"/>
    </row>
    <row r="154" spans="1:8">
      <c r="A154" s="3">
        <f>A84+32</f>
        <v>70</v>
      </c>
      <c r="B154" s="6" t="str">
        <f>IF(B153="","",VLOOKUP(B153,debl!$B$1:$C$128,2,FALSE))</f>
        <v/>
      </c>
      <c r="C154" s="6" t="str">
        <f>IF($B154="","bye",CONCATENATE(VLOOKUP($B154,'nejml.žákyně seznam'!$A$2:$B$269,2)," (",VLOOKUP($B154,'nejml.žákyně seznam'!$A$2:$E$269,4),")"))</f>
        <v>bye</v>
      </c>
      <c r="D154" s="16"/>
      <c r="E154" s="7" t="str">
        <f>'V-D 128'!Z36</f>
        <v/>
      </c>
      <c r="F154" s="9" t="str">
        <f>'V-D 128'!V84</f>
        <v/>
      </c>
      <c r="G154" s="9"/>
    </row>
    <row r="155" spans="1:8">
      <c r="C155" s="3" t="str">
        <f>IF($B155="","",CONCATENATE(VLOOKUP($B155,'nejml.žákyně seznam'!$A$2:$B$269,2)," (",VLOOKUP($B155,'nejml.žákyně seznam'!$A$2:$E$269,4),")"))</f>
        <v/>
      </c>
      <c r="D155" s="17"/>
      <c r="E155" s="9"/>
      <c r="F155" s="11" t="str">
        <f>'V-D 128'!X84</f>
        <v/>
      </c>
      <c r="G155" s="9"/>
    </row>
    <row r="156" spans="1:8">
      <c r="A156" s="3">
        <f>A86+32</f>
        <v>71</v>
      </c>
      <c r="B156" s="6" t="str">
        <f>IF(B155="","",VLOOKUP(B155,debl!$B$1:$C$128,2,FALSE))</f>
        <v/>
      </c>
      <c r="C156" s="6" t="str">
        <f>IF($B156="","bye",CONCATENATE(VLOOKUP($B156,'nejml.žákyně seznam'!$A$2:$B$269,2)," (",VLOOKUP($B156,'nejml.žákyně seznam'!$A$2:$E$269,4),")"))</f>
        <v>bye</v>
      </c>
      <c r="D156" s="14"/>
      <c r="E156" s="9" t="str">
        <f>'V-D 128'!V37</f>
        <v/>
      </c>
      <c r="F156" s="3" t="str">
        <f>'V-D 128'!Z84</f>
        <v/>
      </c>
      <c r="G156" s="9"/>
    </row>
    <row r="157" spans="1:8">
      <c r="C157" s="3" t="str">
        <f>IF($B157="","",CONCATENATE(VLOOKUP($B157,'nejml.žákyně seznam'!$A$2:$B$269,2)," (",VLOOKUP($B157,'nejml.žákyně seznam'!$A$2:$E$269,4),")"))</f>
        <v/>
      </c>
      <c r="D157" s="15"/>
      <c r="E157" s="8" t="str">
        <f>'V-D 128'!X37</f>
        <v/>
      </c>
      <c r="G157" s="9"/>
    </row>
    <row r="158" spans="1:8">
      <c r="A158" s="3">
        <f>A88+32</f>
        <v>72</v>
      </c>
      <c r="B158" s="6" t="str">
        <f>IF(B157="","",VLOOKUP(B157,debl!$B$1:$C$128,2,FALSE))</f>
        <v/>
      </c>
      <c r="C158" s="6" t="str">
        <f>IF($B158="","bye",CONCATENATE(VLOOKUP($B158,'nejml.žákyně seznam'!$A$2:$B$269,2)," (",VLOOKUP($B158,'nejml.žákyně seznam'!$A$2:$E$269,4),")"))</f>
        <v>bye</v>
      </c>
      <c r="D158" s="16"/>
      <c r="E158" s="3" t="str">
        <f>'V-D 128'!Z37</f>
        <v/>
      </c>
      <c r="G158" s="9"/>
      <c r="H158" s="2" t="str">
        <f>'V-D 128'!V121</f>
        <v/>
      </c>
    </row>
    <row r="159" spans="1:8">
      <c r="C159" s="3" t="str">
        <f>IF($B159="","",CONCATENATE(VLOOKUP($B159,'nejml.žákyně seznam'!$A$2:$B$269,2)," (",VLOOKUP($B159,'nejml.žákyně seznam'!$A$2:$E$269,4),")"))</f>
        <v/>
      </c>
      <c r="D159" s="17"/>
      <c r="G159" s="9"/>
      <c r="H159" s="24" t="str">
        <f>'V-D 128'!X121</f>
        <v/>
      </c>
    </row>
    <row r="160" spans="1:8">
      <c r="A160" s="3">
        <f>A90+32</f>
        <v>73</v>
      </c>
      <c r="B160" s="6" t="str">
        <f>IF(B159="","",VLOOKUP(B159,debl!$B$1:$C$128,2,FALSE))</f>
        <v/>
      </c>
      <c r="C160" s="6" t="str">
        <f>IF($B160="","bye",CONCATENATE(VLOOKUP($B160,'nejml.žákyně seznam'!$A$2:$B$269,2)," (",VLOOKUP($B160,'nejml.žákyně seznam'!$A$2:$E$269,4),")"))</f>
        <v>bye</v>
      </c>
      <c r="D160" s="14"/>
      <c r="E160" s="3" t="str">
        <f>'V-D 128'!V38</f>
        <v/>
      </c>
      <c r="G160" s="9"/>
      <c r="H160" s="7" t="str">
        <f>'V-D 128'!Z121</f>
        <v/>
      </c>
    </row>
    <row r="161" spans="1:8">
      <c r="C161" s="3" t="str">
        <f>IF($B161="","",CONCATENATE(VLOOKUP($B161,'nejml.žákyně seznam'!$A$2:$B$269,2)," (",VLOOKUP($B161,'nejml.žákyně seznam'!$A$2:$E$269,4),")"))</f>
        <v/>
      </c>
      <c r="D161" s="15"/>
      <c r="E161" s="6" t="str">
        <f>'V-D 128'!X38</f>
        <v/>
      </c>
      <c r="G161" s="9"/>
      <c r="H161" s="9"/>
    </row>
    <row r="162" spans="1:8">
      <c r="A162" s="3">
        <f>A92+32</f>
        <v>74</v>
      </c>
      <c r="B162" s="6" t="str">
        <f>IF(B161="","",VLOOKUP(B161,debl!$B$1:$C$128,2,FALSE))</f>
        <v/>
      </c>
      <c r="C162" s="6" t="str">
        <f>IF($B162="","bye",CONCATENATE(VLOOKUP($B162,'nejml.žákyně seznam'!$A$2:$B$269,2)," (",VLOOKUP($B162,'nejml.žákyně seznam'!$A$2:$E$269,4),")"))</f>
        <v>bye</v>
      </c>
      <c r="D162" s="16"/>
      <c r="E162" s="7" t="str">
        <f>'V-D 128'!Z38</f>
        <v/>
      </c>
      <c r="F162" s="3" t="str">
        <f>'V-D 128'!V85</f>
        <v/>
      </c>
      <c r="G162" s="9"/>
      <c r="H162" s="9"/>
    </row>
    <row r="163" spans="1:8">
      <c r="C163" s="3" t="str">
        <f>IF($B163="","",CONCATENATE(VLOOKUP($B163,'nejml.žákyně seznam'!$A$2:$B$269,2)," (",VLOOKUP($B163,'nejml.žákyně seznam'!$A$2:$E$269,4),")"))</f>
        <v/>
      </c>
      <c r="D163" s="17"/>
      <c r="E163" s="9"/>
      <c r="F163" s="10" t="str">
        <f>'V-D 128'!X85</f>
        <v/>
      </c>
      <c r="G163" s="9"/>
      <c r="H163" s="9"/>
    </row>
    <row r="164" spans="1:8">
      <c r="A164" s="3">
        <f>A94+32</f>
        <v>75</v>
      </c>
      <c r="B164" s="6" t="str">
        <f>IF(B163="","",VLOOKUP(B163,debl!$B$1:$C$128,2,FALSE))</f>
        <v/>
      </c>
      <c r="C164" s="6" t="str">
        <f>IF($B164="","bye",CONCATENATE(VLOOKUP($B164,'nejml.žákyně seznam'!$A$2:$B$269,2)," (",VLOOKUP($B164,'nejml.žákyně seznam'!$A$2:$E$269,4),")"))</f>
        <v>bye</v>
      </c>
      <c r="D164" s="14"/>
      <c r="E164" s="9" t="str">
        <f>'V-D 128'!V39</f>
        <v/>
      </c>
      <c r="F164" s="7" t="str">
        <f>'V-D 128'!Z85</f>
        <v/>
      </c>
      <c r="G164" s="9"/>
      <c r="H164" s="9"/>
    </row>
    <row r="165" spans="1:8">
      <c r="C165" s="3" t="str">
        <f>IF($B165="","",CONCATENATE(VLOOKUP($B165,'nejml.žákyně seznam'!$A$2:$B$269,2)," (",VLOOKUP($B165,'nejml.žákyně seznam'!$A$2:$E$269,4),")"))</f>
        <v/>
      </c>
      <c r="D165" s="15"/>
      <c r="E165" s="8" t="str">
        <f>'V-D 128'!X39</f>
        <v/>
      </c>
      <c r="F165" s="9"/>
      <c r="G165" s="9"/>
      <c r="H165" s="9"/>
    </row>
    <row r="166" spans="1:8">
      <c r="A166" s="3">
        <f>A96+32</f>
        <v>76</v>
      </c>
      <c r="B166" s="6" t="str">
        <f>IF(B165="","",VLOOKUP(B165,debl!$B$1:$C$128,2,FALSE))</f>
        <v/>
      </c>
      <c r="C166" s="6" t="str">
        <f>IF($B166="","bye",CONCATENATE(VLOOKUP($B166,'nejml.žákyně seznam'!$A$2:$B$269,2)," (",VLOOKUP($B166,'nejml.žákyně seznam'!$A$2:$E$269,4),")"))</f>
        <v>bye</v>
      </c>
      <c r="D166" s="16"/>
      <c r="E166" s="3" t="str">
        <f>'V-D 128'!Z39</f>
        <v/>
      </c>
      <c r="F166" s="9"/>
      <c r="G166" s="9" t="str">
        <f>'V-D 128'!V109</f>
        <v/>
      </c>
      <c r="H166" s="9"/>
    </row>
    <row r="167" spans="1:8">
      <c r="C167" s="3" t="str">
        <f>IF($B167="","",CONCATENATE(VLOOKUP($B167,'nejml.žákyně seznam'!$A$2:$B$269,2)," (",VLOOKUP($B167,'nejml.žákyně seznam'!$A$2:$E$269,4),")"))</f>
        <v/>
      </c>
      <c r="D167" s="17"/>
      <c r="F167" s="9"/>
      <c r="G167" s="11" t="str">
        <f>'V-D 128'!X109</f>
        <v/>
      </c>
      <c r="H167" s="9"/>
    </row>
    <row r="168" spans="1:8">
      <c r="A168" s="3">
        <f>A98+32</f>
        <v>77</v>
      </c>
      <c r="B168" s="6" t="str">
        <f>IF(B167="","",VLOOKUP(B167,debl!$B$1:$C$128,2,FALSE))</f>
        <v/>
      </c>
      <c r="C168" s="6" t="str">
        <f>IF($B168="","bye",CONCATENATE(VLOOKUP($B168,'nejml.žákyně seznam'!$A$2:$B$269,2)," (",VLOOKUP($B168,'nejml.žákyně seznam'!$A$2:$E$269,4),")"))</f>
        <v>bye</v>
      </c>
      <c r="D168" s="14"/>
      <c r="E168" s="3" t="str">
        <f>'V-D 128'!V40</f>
        <v/>
      </c>
      <c r="F168" s="9"/>
      <c r="G168" s="3" t="str">
        <f>'V-D 128'!Z109</f>
        <v/>
      </c>
      <c r="H168" s="9"/>
    </row>
    <row r="169" spans="1:8">
      <c r="C169" s="3" t="str">
        <f>IF($B169="","",CONCATENATE(VLOOKUP($B169,'nejml.žákyně seznam'!$A$2:$B$269,2)," (",VLOOKUP($B169,'nejml.žákyně seznam'!$A$2:$E$269,4),")"))</f>
        <v/>
      </c>
      <c r="D169" s="15"/>
      <c r="E169" s="6" t="str">
        <f>'V-D 128'!X40</f>
        <v/>
      </c>
      <c r="F169" s="9"/>
      <c r="H169" s="9"/>
    </row>
    <row r="170" spans="1:8">
      <c r="A170" s="3">
        <f>A100+32</f>
        <v>78</v>
      </c>
      <c r="B170" s="6" t="str">
        <f>IF(B169="","",VLOOKUP(B169,debl!$B$1:$C$128,2,FALSE))</f>
        <v/>
      </c>
      <c r="C170" s="6" t="str">
        <f>IF($B170="","bye",CONCATENATE(VLOOKUP($B170,'nejml.žákyně seznam'!$A$2:$B$269,2)," (",VLOOKUP($B170,'nejml.žákyně seznam'!$A$2:$E$269,4),")"))</f>
        <v>bye</v>
      </c>
      <c r="D170" s="16"/>
      <c r="E170" s="7" t="str">
        <f>'V-D 128'!Z40</f>
        <v/>
      </c>
      <c r="F170" s="9" t="str">
        <f>'V-D 128'!V86</f>
        <v/>
      </c>
      <c r="H170" s="9"/>
    </row>
    <row r="171" spans="1:8">
      <c r="C171" s="3" t="str">
        <f>IF($B171="","",CONCATENATE(VLOOKUP($B171,'nejml.žákyně seznam'!$A$2:$B$269,2)," (",VLOOKUP($B171,'nejml.žákyně seznam'!$A$2:$E$269,4),")"))</f>
        <v/>
      </c>
      <c r="D171" s="17"/>
      <c r="E171" s="9"/>
      <c r="F171" s="11" t="str">
        <f>'V-D 128'!X86</f>
        <v/>
      </c>
      <c r="H171" s="9"/>
    </row>
    <row r="172" spans="1:8">
      <c r="A172" s="3">
        <f>A102+32</f>
        <v>79</v>
      </c>
      <c r="B172" s="6" t="str">
        <f>IF(B171="","",VLOOKUP(B171,debl!$B$1:$C$128,2,FALSE))</f>
        <v/>
      </c>
      <c r="C172" s="6" t="str">
        <f>IF($B172="","bye",CONCATENATE(VLOOKUP($B172,'nejml.žákyně seznam'!$A$2:$B$269,2)," (",VLOOKUP($B172,'nejml.žákyně seznam'!$A$2:$E$269,4),")"))</f>
        <v>bye</v>
      </c>
      <c r="D172" s="14"/>
      <c r="E172" s="9" t="str">
        <f>'V-D 128'!V41</f>
        <v/>
      </c>
      <c r="F172" s="3" t="str">
        <f>'V-D 128'!Z86</f>
        <v/>
      </c>
      <c r="H172" s="9"/>
    </row>
    <row r="173" spans="1:8">
      <c r="C173" s="3" t="str">
        <f>IF($B173="","",CONCATENATE(VLOOKUP($B173,'nejml.žákyně seznam'!$A$2:$B$269,2)," (",VLOOKUP($B173,'nejml.žákyně seznam'!$A$2:$E$269,4),")"))</f>
        <v/>
      </c>
      <c r="D173" s="15"/>
      <c r="E173" s="8" t="str">
        <f>'V-D 128'!X41</f>
        <v/>
      </c>
      <c r="H173" s="9"/>
    </row>
    <row r="174" spans="1:8">
      <c r="A174" s="3">
        <f>A104+32</f>
        <v>80</v>
      </c>
      <c r="B174" s="6" t="str">
        <f>IF(B173="","",VLOOKUP(B173,debl!$B$1:$C$128,2,FALSE))</f>
        <v/>
      </c>
      <c r="C174" s="6" t="str">
        <f>IF($B174="","bye",CONCATENATE(VLOOKUP($B174,'nejml.žákyně seznam'!$A$2:$B$269,2)," (",VLOOKUP($B174,'nejml.žákyně seznam'!$A$2:$E$269,4),")"))</f>
        <v>bye</v>
      </c>
      <c r="D174" s="16"/>
      <c r="E174" s="3" t="str">
        <f>'V-D 128'!Z41</f>
        <v/>
      </c>
      <c r="H174" s="29" t="str">
        <f>'V-D 128'!V128</f>
        <v/>
      </c>
    </row>
    <row r="175" spans="1:8">
      <c r="C175" s="3" t="str">
        <f>IF($B175="","",CONCATENATE(VLOOKUP($B175,'nejml.žákyně seznam'!$A$2:$B$269,2)," (",VLOOKUP($B175,'nejml.žákyně seznam'!$A$2:$E$269,4),")"))</f>
        <v/>
      </c>
      <c r="D175" s="17"/>
      <c r="H175" s="13" t="str">
        <f>'V-D 128'!X128</f>
        <v/>
      </c>
    </row>
    <row r="176" spans="1:8">
      <c r="A176" s="3">
        <f>A106+32</f>
        <v>81</v>
      </c>
      <c r="B176" s="6" t="str">
        <f>IF(B175="","",VLOOKUP(B175,debl!$B$1:$C$128,2,FALSE))</f>
        <v/>
      </c>
      <c r="C176" s="6" t="str">
        <f>IF($B176="","bye",CONCATENATE(VLOOKUP($B176,'nejml.žákyně seznam'!$A$2:$B$269,2)," (",VLOOKUP($B176,'nejml.žákyně seznam'!$A$2:$E$269,4),")"))</f>
        <v>bye</v>
      </c>
      <c r="D176" s="14"/>
      <c r="E176" s="3" t="str">
        <f>'V-D 128'!V42</f>
        <v/>
      </c>
      <c r="H176" s="9" t="str">
        <f>'V-D 128'!Z128</f>
        <v/>
      </c>
    </row>
    <row r="177" spans="1:8">
      <c r="C177" s="3" t="str">
        <f>IF($B177="","",CONCATENATE(VLOOKUP($B177,'nejml.žákyně seznam'!$A$2:$B$269,2)," (",VLOOKUP($B177,'nejml.žákyně seznam'!$A$2:$E$269,4),")"))</f>
        <v/>
      </c>
      <c r="D177" s="15"/>
      <c r="E177" s="6" t="str">
        <f>'V-D 128'!X42</f>
        <v/>
      </c>
      <c r="H177" s="9"/>
    </row>
    <row r="178" spans="1:8">
      <c r="A178" s="3">
        <f>A108+32</f>
        <v>82</v>
      </c>
      <c r="B178" s="6" t="str">
        <f>IF(B177="","",VLOOKUP(B177,debl!$B$1:$C$128,2,FALSE))</f>
        <v/>
      </c>
      <c r="C178" s="6" t="str">
        <f>IF($B178="","bye",CONCATENATE(VLOOKUP($B178,'nejml.žákyně seznam'!$A$2:$B$269,2)," (",VLOOKUP($B178,'nejml.žákyně seznam'!$A$2:$E$269,4),")"))</f>
        <v>bye</v>
      </c>
      <c r="D178" s="16"/>
      <c r="E178" s="7" t="str">
        <f>'V-D 128'!Z42</f>
        <v/>
      </c>
      <c r="F178" s="3" t="str">
        <f>'V-D 128'!V87</f>
        <v/>
      </c>
      <c r="H178" s="9"/>
    </row>
    <row r="179" spans="1:8">
      <c r="C179" s="3" t="str">
        <f>IF($B179="","",CONCATENATE(VLOOKUP($B179,'nejml.žákyně seznam'!$A$2:$B$269,2)," (",VLOOKUP($B179,'nejml.žákyně seznam'!$A$2:$E$269,4),")"))</f>
        <v/>
      </c>
      <c r="D179" s="17"/>
      <c r="E179" s="9"/>
      <c r="F179" s="10" t="str">
        <f>'V-D 128'!X87</f>
        <v/>
      </c>
      <c r="H179" s="9"/>
    </row>
    <row r="180" spans="1:8">
      <c r="A180" s="3">
        <f>A110+32</f>
        <v>83</v>
      </c>
      <c r="B180" s="6" t="str">
        <f>IF(B179="","",VLOOKUP(B179,debl!$B$1:$C$128,2,FALSE))</f>
        <v/>
      </c>
      <c r="C180" s="6" t="str">
        <f>IF($B180="","bye",CONCATENATE(VLOOKUP($B180,'nejml.žákyně seznam'!$A$2:$B$269,2)," (",VLOOKUP($B180,'nejml.žákyně seznam'!$A$2:$E$269,4),")"))</f>
        <v>bye</v>
      </c>
      <c r="D180" s="14"/>
      <c r="E180" s="9" t="str">
        <f>'V-D 128'!V43</f>
        <v/>
      </c>
      <c r="F180" s="7" t="str">
        <f>'V-D 128'!Z87</f>
        <v/>
      </c>
      <c r="H180" s="9"/>
    </row>
    <row r="181" spans="1:8">
      <c r="C181" s="3" t="str">
        <f>IF($B181="","",CONCATENATE(VLOOKUP($B181,'nejml.žákyně seznam'!$A$2:$B$269,2)," (",VLOOKUP($B181,'nejml.žákyně seznam'!$A$2:$E$269,4),")"))</f>
        <v/>
      </c>
      <c r="D181" s="15"/>
      <c r="E181" s="8" t="str">
        <f>'V-D 128'!X43</f>
        <v/>
      </c>
      <c r="F181" s="9"/>
      <c r="H181" s="9"/>
    </row>
    <row r="182" spans="1:8">
      <c r="A182" s="3">
        <f>A112+32</f>
        <v>84</v>
      </c>
      <c r="B182" s="6" t="str">
        <f>IF(B181="","",VLOOKUP(B181,debl!$B$1:$C$128,2,FALSE))</f>
        <v/>
      </c>
      <c r="C182" s="6" t="str">
        <f>IF($B182="","bye",CONCATENATE(VLOOKUP($B182,'nejml.žákyně seznam'!$A$2:$B$269,2)," (",VLOOKUP($B182,'nejml.žákyně seznam'!$A$2:$E$269,4),")"))</f>
        <v>bye</v>
      </c>
      <c r="D182" s="16"/>
      <c r="E182" s="3" t="str">
        <f>'V-D 128'!Z43</f>
        <v/>
      </c>
      <c r="F182" s="9"/>
      <c r="G182" s="3" t="str">
        <f>'V-D 128'!V110</f>
        <v/>
      </c>
      <c r="H182" s="9"/>
    </row>
    <row r="183" spans="1:8">
      <c r="C183" s="3" t="str">
        <f>IF($B183="","",CONCATENATE(VLOOKUP($B183,'nejml.žákyně seznam'!$A$2:$B$269,2)," (",VLOOKUP($B183,'nejml.žákyně seznam'!$A$2:$E$269,4),")"))</f>
        <v/>
      </c>
      <c r="D183" s="17"/>
      <c r="F183" s="9"/>
      <c r="G183" s="10" t="str">
        <f>'V-D 128'!X110</f>
        <v/>
      </c>
      <c r="H183" s="9"/>
    </row>
    <row r="184" spans="1:8">
      <c r="A184" s="3">
        <f>A114+32</f>
        <v>85</v>
      </c>
      <c r="B184" s="6" t="str">
        <f>IF(B183="","",VLOOKUP(B183,debl!$B$1:$C$128,2,FALSE))</f>
        <v/>
      </c>
      <c r="C184" s="6" t="str">
        <f>IF($B184="","bye",CONCATENATE(VLOOKUP($B184,'nejml.žákyně seznam'!$A$2:$B$269,2)," (",VLOOKUP($B184,'nejml.žákyně seznam'!$A$2:$E$269,4),")"))</f>
        <v>bye</v>
      </c>
      <c r="D184" s="14"/>
      <c r="E184" s="3" t="str">
        <f>'V-D 128'!V44</f>
        <v/>
      </c>
      <c r="F184" s="9"/>
      <c r="G184" s="7" t="str">
        <f>'V-D 128'!Z110</f>
        <v/>
      </c>
      <c r="H184" s="9"/>
    </row>
    <row r="185" spans="1:8">
      <c r="C185" s="3" t="str">
        <f>IF($B185="","",CONCATENATE(VLOOKUP($B185,'nejml.žákyně seznam'!$A$2:$B$269,2)," (",VLOOKUP($B185,'nejml.žákyně seznam'!$A$2:$E$269,4),")"))</f>
        <v/>
      </c>
      <c r="D185" s="15"/>
      <c r="E185" s="6" t="str">
        <f>'V-D 128'!X44</f>
        <v/>
      </c>
      <c r="F185" s="9"/>
      <c r="G185" s="9"/>
      <c r="H185" s="9"/>
    </row>
    <row r="186" spans="1:8">
      <c r="A186" s="3">
        <f>A116+32</f>
        <v>86</v>
      </c>
      <c r="B186" s="6" t="str">
        <f>IF(B185="","",VLOOKUP(B185,debl!$B$1:$C$128,2,FALSE))</f>
        <v/>
      </c>
      <c r="C186" s="6" t="str">
        <f>IF($B186="","bye",CONCATENATE(VLOOKUP($B186,'nejml.žákyně seznam'!$A$2:$B$269,2)," (",VLOOKUP($B186,'nejml.žákyně seznam'!$A$2:$E$269,4),")"))</f>
        <v>bye</v>
      </c>
      <c r="D186" s="16"/>
      <c r="E186" s="7" t="str">
        <f>'V-D 128'!Z44</f>
        <v/>
      </c>
      <c r="F186" s="9" t="str">
        <f>'V-D 128'!V88</f>
        <v/>
      </c>
      <c r="G186" s="9"/>
      <c r="H186" s="9"/>
    </row>
    <row r="187" spans="1:8">
      <c r="C187" s="3" t="str">
        <f>IF($B187="","",CONCATENATE(VLOOKUP($B187,'nejml.žákyně seznam'!$A$2:$B$269,2)," (",VLOOKUP($B187,'nejml.žákyně seznam'!$A$2:$E$269,4),")"))</f>
        <v/>
      </c>
      <c r="D187" s="17"/>
      <c r="E187" s="9"/>
      <c r="F187" s="11" t="str">
        <f>'V-D 128'!X88</f>
        <v/>
      </c>
      <c r="G187" s="9"/>
      <c r="H187" s="9"/>
    </row>
    <row r="188" spans="1:8">
      <c r="A188" s="3">
        <f>A118+32</f>
        <v>87</v>
      </c>
      <c r="B188" s="6" t="str">
        <f>IF(B187="","",VLOOKUP(B187,debl!$B$1:$C$128,2,FALSE))</f>
        <v/>
      </c>
      <c r="C188" s="6" t="str">
        <f>IF($B188="","bye",CONCATENATE(VLOOKUP($B188,'nejml.žákyně seznam'!$A$2:$B$269,2)," (",VLOOKUP($B188,'nejml.žákyně seznam'!$A$2:$E$269,4),")"))</f>
        <v>bye</v>
      </c>
      <c r="D188" s="14"/>
      <c r="E188" s="9" t="str">
        <f>'V-D 128'!V45</f>
        <v/>
      </c>
      <c r="F188" s="3" t="str">
        <f>'V-D 128'!Z88</f>
        <v/>
      </c>
      <c r="G188" s="9"/>
      <c r="H188" s="9"/>
    </row>
    <row r="189" spans="1:8">
      <c r="C189" s="3" t="str">
        <f>IF($B189="","",CONCATENATE(VLOOKUP($B189,'nejml.žákyně seznam'!$A$2:$B$269,2)," (",VLOOKUP($B189,'nejml.žákyně seznam'!$A$2:$E$269,4),")"))</f>
        <v/>
      </c>
      <c r="D189" s="15"/>
      <c r="E189" s="8" t="str">
        <f>'V-D 128'!X45</f>
        <v/>
      </c>
      <c r="G189" s="9"/>
      <c r="H189" s="9"/>
    </row>
    <row r="190" spans="1:8">
      <c r="A190" s="3">
        <f>A120+32</f>
        <v>88</v>
      </c>
      <c r="B190" s="6" t="str">
        <f>IF(B189="","",VLOOKUP(B189,debl!$B$1:$C$128,2,FALSE))</f>
        <v/>
      </c>
      <c r="C190" s="6" t="str">
        <f>IF($B190="","bye",CONCATENATE(VLOOKUP($B190,'nejml.žákyně seznam'!$A$2:$B$269,2)," (",VLOOKUP($B190,'nejml.žákyně seznam'!$A$2:$E$269,4),")"))</f>
        <v>bye</v>
      </c>
      <c r="D190" s="16"/>
      <c r="E190" s="3" t="str">
        <f>'V-D 128'!Z45</f>
        <v/>
      </c>
      <c r="G190" s="9"/>
      <c r="H190" s="29" t="str">
        <f>'V-D 128'!V122</f>
        <v/>
      </c>
    </row>
    <row r="191" spans="1:8">
      <c r="C191" s="3" t="str">
        <f>IF($B191="","",CONCATENATE(VLOOKUP($B191,'nejml.žákyně seznam'!$A$2:$B$269,2)," (",VLOOKUP($B191,'nejml.žákyně seznam'!$A$2:$E$269,4),")"))</f>
        <v/>
      </c>
      <c r="D191" s="17"/>
      <c r="G191" s="9"/>
      <c r="H191" s="13" t="str">
        <f>'V-D 128'!X122</f>
        <v/>
      </c>
    </row>
    <row r="192" spans="1:8">
      <c r="A192" s="3">
        <f>A122+32</f>
        <v>89</v>
      </c>
      <c r="B192" s="6" t="str">
        <f>IF(B191="","",VLOOKUP(B191,debl!$B$1:$C$128,2,FALSE))</f>
        <v/>
      </c>
      <c r="C192" s="6" t="str">
        <f>IF($B192="","bye",CONCATENATE(VLOOKUP($B192,'nejml.žákyně seznam'!$A$2:$B$269,2)," (",VLOOKUP($B192,'nejml.žákyně seznam'!$A$2:$E$269,4),")"))</f>
        <v>bye</v>
      </c>
      <c r="D192" s="14"/>
      <c r="E192" s="3" t="str">
        <f>'V-D 128'!V46</f>
        <v/>
      </c>
      <c r="G192" s="9"/>
      <c r="H192" s="3" t="str">
        <f>'V-D 128'!Z122</f>
        <v/>
      </c>
    </row>
    <row r="193" spans="1:7">
      <c r="C193" s="3" t="str">
        <f>IF($B193="","",CONCATENATE(VLOOKUP($B193,'nejml.žákyně seznam'!$A$2:$B$269,2)," (",VLOOKUP($B193,'nejml.žákyně seznam'!$A$2:$E$269,4),")"))</f>
        <v/>
      </c>
      <c r="D193" s="15"/>
      <c r="E193" s="6" t="str">
        <f>'V-D 128'!X46</f>
        <v/>
      </c>
      <c r="G193" s="9"/>
    </row>
    <row r="194" spans="1:7">
      <c r="A194" s="3">
        <f>A124+32</f>
        <v>90</v>
      </c>
      <c r="B194" s="6" t="str">
        <f>IF(B193="","",VLOOKUP(B193,debl!$B$1:$C$128,2,FALSE))</f>
        <v/>
      </c>
      <c r="C194" s="6" t="str">
        <f>IF($B194="","bye",CONCATENATE(VLOOKUP($B194,'nejml.žákyně seznam'!$A$2:$B$269,2)," (",VLOOKUP($B194,'nejml.žákyně seznam'!$A$2:$E$269,4),")"))</f>
        <v>bye</v>
      </c>
      <c r="D194" s="16"/>
      <c r="E194" s="7" t="str">
        <f>'V-D 128'!Z46</f>
        <v/>
      </c>
      <c r="F194" s="3" t="str">
        <f>'V-D 128'!V89</f>
        <v/>
      </c>
      <c r="G194" s="9"/>
    </row>
    <row r="195" spans="1:7">
      <c r="C195" s="3" t="str">
        <f>IF($B195="","",CONCATENATE(VLOOKUP($B195,'nejml.žákyně seznam'!$A$2:$B$269,2)," (",VLOOKUP($B195,'nejml.žákyně seznam'!$A$2:$E$269,4),")"))</f>
        <v/>
      </c>
      <c r="D195" s="17"/>
      <c r="E195" s="9"/>
      <c r="F195" s="10" t="str">
        <f>'V-D 128'!X89</f>
        <v/>
      </c>
      <c r="G195" s="9"/>
    </row>
    <row r="196" spans="1:7">
      <c r="A196" s="3">
        <f>A126+32</f>
        <v>91</v>
      </c>
      <c r="B196" s="6" t="str">
        <f>IF(B195="","",VLOOKUP(B195,debl!$B$1:$C$128,2,FALSE))</f>
        <v/>
      </c>
      <c r="C196" s="6" t="str">
        <f>IF($B196="","bye",CONCATENATE(VLOOKUP($B196,'nejml.žákyně seznam'!$A$2:$B$269,2)," (",VLOOKUP($B196,'nejml.žákyně seznam'!$A$2:$E$269,4),")"))</f>
        <v>bye</v>
      </c>
      <c r="D196" s="14"/>
      <c r="E196" s="9" t="str">
        <f>'V-D 128'!V47</f>
        <v/>
      </c>
      <c r="F196" s="7" t="str">
        <f>'V-D 128'!Z89</f>
        <v/>
      </c>
      <c r="G196" s="9"/>
    </row>
    <row r="197" spans="1:7">
      <c r="C197" s="3" t="str">
        <f>IF($B197="","",CONCATENATE(VLOOKUP($B197,'nejml.žákyně seznam'!$A$2:$B$269,2)," (",VLOOKUP($B197,'nejml.žákyně seznam'!$A$2:$E$269,4),")"))</f>
        <v/>
      </c>
      <c r="D197" s="15"/>
      <c r="E197" s="8" t="str">
        <f>'V-D 128'!X47</f>
        <v/>
      </c>
      <c r="F197" s="9"/>
      <c r="G197" s="9"/>
    </row>
    <row r="198" spans="1:7">
      <c r="A198" s="3">
        <f>A128+32</f>
        <v>92</v>
      </c>
      <c r="B198" s="6" t="str">
        <f>IF(B197="","",VLOOKUP(B197,debl!$B$1:$C$128,2,FALSE))</f>
        <v/>
      </c>
      <c r="C198" s="6" t="str">
        <f>IF($B198="","bye",CONCATENATE(VLOOKUP($B198,'nejml.žákyně seznam'!$A$2:$B$269,2)," (",VLOOKUP($B198,'nejml.žákyně seznam'!$A$2:$E$269,4),")"))</f>
        <v>bye</v>
      </c>
      <c r="D198" s="16"/>
      <c r="E198" s="3" t="str">
        <f>'V-D 128'!Z47</f>
        <v/>
      </c>
      <c r="F198" s="9"/>
      <c r="G198" s="9" t="str">
        <f>'V-D 128'!V111</f>
        <v/>
      </c>
    </row>
    <row r="199" spans="1:7">
      <c r="C199" s="3" t="str">
        <f>IF($B199="","",CONCATENATE(VLOOKUP($B199,'nejml.žákyně seznam'!$A$2:$B$269,2)," (",VLOOKUP($B199,'nejml.žákyně seznam'!$A$2:$E$269,4),")"))</f>
        <v/>
      </c>
      <c r="D199" s="17"/>
      <c r="F199" s="9"/>
      <c r="G199" s="11" t="str">
        <f>'V-D 128'!X111</f>
        <v/>
      </c>
    </row>
    <row r="200" spans="1:7">
      <c r="A200" s="3">
        <f>A130+32</f>
        <v>93</v>
      </c>
      <c r="B200" s="6" t="str">
        <f>IF(B199="","",VLOOKUP(B199,debl!$B$1:$C$128,2,FALSE))</f>
        <v/>
      </c>
      <c r="C200" s="6" t="str">
        <f>IF($B200="","bye",CONCATENATE(VLOOKUP($B200,'nejml.žákyně seznam'!$A$2:$B$269,2)," (",VLOOKUP($B200,'nejml.žákyně seznam'!$A$2:$E$269,4),")"))</f>
        <v>bye</v>
      </c>
      <c r="D200" s="14"/>
      <c r="E200" s="3" t="str">
        <f>'V-D 128'!V48</f>
        <v/>
      </c>
      <c r="F200" s="9"/>
      <c r="G200" s="3" t="str">
        <f>'V-D 128'!Z111</f>
        <v/>
      </c>
    </row>
    <row r="201" spans="1:7">
      <c r="C201" s="3" t="str">
        <f>IF($B201="","",CONCATENATE(VLOOKUP($B201,'nejml.žákyně seznam'!$A$2:$B$269,2)," (",VLOOKUP($B201,'nejml.žákyně seznam'!$A$2:$E$269,4),")"))</f>
        <v/>
      </c>
      <c r="D201" s="15"/>
      <c r="E201" s="6" t="str">
        <f>'V-D 128'!X48</f>
        <v/>
      </c>
      <c r="F201" s="9"/>
    </row>
    <row r="202" spans="1:7">
      <c r="A202" s="3">
        <f>A132+32</f>
        <v>94</v>
      </c>
      <c r="B202" s="6" t="str">
        <f>IF(B201="","",VLOOKUP(B201,debl!$B$1:$C$128,2,FALSE))</f>
        <v/>
      </c>
      <c r="C202" s="6" t="str">
        <f>IF($B202="","bye",CONCATENATE(VLOOKUP($B202,'nejml.žákyně seznam'!$A$2:$B$269,2)," (",VLOOKUP($B202,'nejml.žákyně seznam'!$A$2:$E$269,4),")"))</f>
        <v>bye</v>
      </c>
      <c r="D202" s="16"/>
      <c r="E202" s="7" t="str">
        <f>'V-D 128'!Z48</f>
        <v/>
      </c>
      <c r="F202" s="9" t="str">
        <f>'V-D 128'!V90</f>
        <v/>
      </c>
    </row>
    <row r="203" spans="1:7">
      <c r="C203" s="3" t="str">
        <f>IF($B203="","",CONCATENATE(VLOOKUP($B203,'nejml.žákyně seznam'!$A$2:$B$269,2)," (",VLOOKUP($B203,'nejml.žákyně seznam'!$A$2:$E$269,4),")"))</f>
        <v/>
      </c>
      <c r="D203" s="17"/>
      <c r="E203" s="9"/>
      <c r="F203" s="11" t="str">
        <f>'V-D 128'!X90</f>
        <v/>
      </c>
    </row>
    <row r="204" spans="1:7">
      <c r="A204" s="3">
        <f>A134+32</f>
        <v>95</v>
      </c>
      <c r="B204" s="6" t="str">
        <f>IF(B203="","",VLOOKUP(B203,debl!$B$1:$C$128,2,FALSE))</f>
        <v/>
      </c>
      <c r="C204" s="6" t="str">
        <f>IF($B204="","bye",CONCATENATE(VLOOKUP($B204,'nejml.žákyně seznam'!$A$2:$B$269,2)," (",VLOOKUP($B204,'nejml.žákyně seznam'!$A$2:$E$269,4),")"))</f>
        <v>bye</v>
      </c>
      <c r="D204" s="14"/>
      <c r="E204" s="9" t="str">
        <f>'V-D 128'!V49</f>
        <v/>
      </c>
      <c r="F204" s="3" t="str">
        <f>'V-D 128'!Z90</f>
        <v/>
      </c>
    </row>
    <row r="205" spans="1:7">
      <c r="C205" s="3" t="str">
        <f>IF($B205="","",CONCATENATE(VLOOKUP($B205,'nejml.žákyně seznam'!$A$2:$B$269,2)," (",VLOOKUP($B205,'nejml.žákyně seznam'!$A$2:$E$269,4),")"))</f>
        <v/>
      </c>
      <c r="D205" s="15"/>
      <c r="E205" s="8" t="str">
        <f>'V-D 128'!X49</f>
        <v/>
      </c>
    </row>
    <row r="206" spans="1:7">
      <c r="A206" s="3">
        <f>A136+32</f>
        <v>96</v>
      </c>
      <c r="B206" s="6" t="str">
        <f>IF(B205="","",VLOOKUP(B205,debl!$B$1:$C$128,2,FALSE))</f>
        <v/>
      </c>
      <c r="C206" s="6" t="str">
        <f>IF($B206="","bye",CONCATENATE(VLOOKUP($B206,'nejml.žákyně seznam'!$A$2:$B$269,2)," (",VLOOKUP($B206,'nejml.žákyně seznam'!$A$2:$E$269,4),")"))</f>
        <v>bye</v>
      </c>
      <c r="D206" s="16"/>
      <c r="E206" s="3" t="str">
        <f>'V-D 128'!Z49</f>
        <v/>
      </c>
    </row>
    <row r="207" spans="1:7">
      <c r="D207" s="22"/>
    </row>
    <row r="211" spans="1:8" ht="21">
      <c r="B211" s="4" t="e">
        <f>#REF!</f>
        <v>#REF!</v>
      </c>
      <c r="H211" s="106" t="s">
        <v>45</v>
      </c>
    </row>
    <row r="212" spans="1:8" ht="20.25">
      <c r="B212" s="5" t="s">
        <v>48</v>
      </c>
      <c r="H212" s="23" t="e">
        <f>CONCATENATE("Čtyřhra ",#REF!)</f>
        <v>#REF!</v>
      </c>
    </row>
    <row r="213" spans="1:8" ht="13.5">
      <c r="C213" s="3" t="str">
        <f>IF($B213="","",CONCATENATE(VLOOKUP($B213,'nejml.žákyně seznam'!$A$2:$B$269,2)," (",VLOOKUP($B213,'nejml.žákyně seznam'!$A$2:$E$269,4),")"))</f>
        <v/>
      </c>
      <c r="D213" s="5"/>
      <c r="H213" s="17" t="e">
        <f>#REF!</f>
        <v>#REF!</v>
      </c>
    </row>
    <row r="214" spans="1:8">
      <c r="A214" s="3">
        <f>A144+32</f>
        <v>97</v>
      </c>
      <c r="B214" s="6" t="str">
        <f>IF(B213="","",VLOOKUP(B213,debl!$B$1:$C$128,2,FALSE))</f>
        <v/>
      </c>
      <c r="C214" s="6" t="str">
        <f>IF($B214="","bye",CONCATENATE(VLOOKUP($B214,'nejml.žákyně seznam'!$A$2:$B$269,2)," (",VLOOKUP($B214,'nejml.žákyně seznam'!$A$2:$E$269,4),")"))</f>
        <v>bye</v>
      </c>
      <c r="E214" s="3" t="str">
        <f>'V-D 128'!V50</f>
        <v/>
      </c>
    </row>
    <row r="215" spans="1:8">
      <c r="C215" s="3" t="str">
        <f>IF($B215="","",CONCATENATE(VLOOKUP($B215,'nejml.žákyně seznam'!$A$2:$B$269,2)," (",VLOOKUP($B215,'nejml.žákyně seznam'!$A$2:$E$269,4),")"))</f>
        <v/>
      </c>
      <c r="D215" s="15"/>
      <c r="E215" s="6" t="str">
        <f>'V-D 128'!X50</f>
        <v/>
      </c>
    </row>
    <row r="216" spans="1:8">
      <c r="A216" s="3">
        <f>A146+32</f>
        <v>98</v>
      </c>
      <c r="B216" s="6" t="str">
        <f>IF(B215="","",VLOOKUP(B215,debl!$B$1:$C$128,2,FALSE))</f>
        <v/>
      </c>
      <c r="C216" s="6" t="str">
        <f>IF($B216="","bye",CONCATENATE(VLOOKUP($B216,'nejml.žákyně seznam'!$A$2:$B$269,2)," (",VLOOKUP($B216,'nejml.žákyně seznam'!$A$2:$E$269,4),")"))</f>
        <v>bye</v>
      </c>
      <c r="D216" s="16"/>
      <c r="E216" s="7" t="str">
        <f>'V-D 128'!Z50</f>
        <v/>
      </c>
      <c r="F216" s="3" t="str">
        <f>'V-D 128'!V91</f>
        <v/>
      </c>
    </row>
    <row r="217" spans="1:8">
      <c r="C217" s="3" t="str">
        <f>IF($B217="","",CONCATENATE(VLOOKUP($B217,'nejml.žákyně seznam'!$A$2:$B$269,2)," (",VLOOKUP($B217,'nejml.žákyně seznam'!$A$2:$E$269,4),")"))</f>
        <v/>
      </c>
      <c r="D217" s="17"/>
      <c r="E217" s="9"/>
      <c r="F217" s="10" t="str">
        <f>'V-D 128'!X91</f>
        <v/>
      </c>
    </row>
    <row r="218" spans="1:8">
      <c r="A218" s="3">
        <f>A148+32</f>
        <v>99</v>
      </c>
      <c r="B218" s="6" t="str">
        <f>IF(B217="","",VLOOKUP(B217,debl!$B$1:$C$128,2,FALSE))</f>
        <v/>
      </c>
      <c r="C218" s="6" t="str">
        <f>IF($B218="","bye",CONCATENATE(VLOOKUP($B218,'nejml.žákyně seznam'!$A$2:$B$269,2)," (",VLOOKUP($B218,'nejml.žákyně seznam'!$A$2:$E$269,4),")"))</f>
        <v>bye</v>
      </c>
      <c r="D218" s="14"/>
      <c r="E218" s="9" t="str">
        <f>'V-D 128'!V51</f>
        <v/>
      </c>
      <c r="F218" s="7" t="str">
        <f>'V-D 128'!Z91</f>
        <v/>
      </c>
    </row>
    <row r="219" spans="1:8">
      <c r="C219" s="3" t="str">
        <f>IF($B219="","",CONCATENATE(VLOOKUP($B219,'nejml.žákyně seznam'!$A$2:$B$269,2)," (",VLOOKUP($B219,'nejml.žákyně seznam'!$A$2:$E$269,4),")"))</f>
        <v/>
      </c>
      <c r="D219" s="15"/>
      <c r="E219" s="8" t="str">
        <f>'V-D 128'!X51</f>
        <v/>
      </c>
      <c r="F219" s="9"/>
    </row>
    <row r="220" spans="1:8">
      <c r="A220" s="3">
        <f>A150+32</f>
        <v>100</v>
      </c>
      <c r="B220" s="6" t="str">
        <f>IF(B219="","",VLOOKUP(B219,debl!$B$1:$C$128,2,FALSE))</f>
        <v/>
      </c>
      <c r="C220" s="6" t="str">
        <f>IF($B220="","bye",CONCATENATE(VLOOKUP($B220,'nejml.žákyně seznam'!$A$2:$B$269,2)," (",VLOOKUP($B220,'nejml.žákyně seznam'!$A$2:$E$269,4),")"))</f>
        <v>bye</v>
      </c>
      <c r="D220" s="16"/>
      <c r="E220" s="3" t="str">
        <f>'V-D 128'!Z51</f>
        <v/>
      </c>
      <c r="F220" s="9"/>
      <c r="G220" s="3" t="str">
        <f>'V-D 128'!V112</f>
        <v/>
      </c>
    </row>
    <row r="221" spans="1:8">
      <c r="C221" s="3" t="str">
        <f>IF($B221="","",CONCATENATE(VLOOKUP($B221,'nejml.žákyně seznam'!$A$2:$B$269,2)," (",VLOOKUP($B221,'nejml.žákyně seznam'!$A$2:$E$269,4),")"))</f>
        <v/>
      </c>
      <c r="D221" s="17"/>
      <c r="F221" s="9"/>
      <c r="G221" s="10" t="str">
        <f>'V-D 128'!X112</f>
        <v/>
      </c>
    </row>
    <row r="222" spans="1:8">
      <c r="A222" s="3">
        <f>A152+32</f>
        <v>101</v>
      </c>
      <c r="B222" s="6" t="str">
        <f>IF(B221="","",VLOOKUP(B221,debl!$B$1:$C$128,2,FALSE))</f>
        <v/>
      </c>
      <c r="C222" s="6" t="str">
        <f>IF($B222="","bye",CONCATENATE(VLOOKUP($B222,'nejml.žákyně seznam'!$A$2:$B$269,2)," (",VLOOKUP($B222,'nejml.žákyně seznam'!$A$2:$E$269,4),")"))</f>
        <v>bye</v>
      </c>
      <c r="D222" s="14"/>
      <c r="E222" s="3" t="str">
        <f>'V-D 128'!V52</f>
        <v/>
      </c>
      <c r="F222" s="9"/>
      <c r="G222" s="7" t="str">
        <f>'V-D 128'!Z112</f>
        <v/>
      </c>
    </row>
    <row r="223" spans="1:8">
      <c r="C223" s="3" t="str">
        <f>IF($B223="","",CONCATENATE(VLOOKUP($B223,'nejml.žákyně seznam'!$A$2:$B$269,2)," (",VLOOKUP($B223,'nejml.žákyně seznam'!$A$2:$E$269,4),")"))</f>
        <v/>
      </c>
      <c r="D223" s="15"/>
      <c r="E223" s="6" t="str">
        <f>'V-D 128'!X52</f>
        <v/>
      </c>
      <c r="F223" s="9"/>
      <c r="G223" s="9"/>
    </row>
    <row r="224" spans="1:8">
      <c r="A224" s="3">
        <f>A154+32</f>
        <v>102</v>
      </c>
      <c r="B224" s="6" t="str">
        <f>IF(B223="","",VLOOKUP(B223,debl!$B$1:$C$128,2,FALSE))</f>
        <v/>
      </c>
      <c r="C224" s="6" t="str">
        <f>IF($B224="","bye",CONCATENATE(VLOOKUP($B224,'nejml.žákyně seznam'!$A$2:$B$269,2)," (",VLOOKUP($B224,'nejml.žákyně seznam'!$A$2:$E$269,4),")"))</f>
        <v>bye</v>
      </c>
      <c r="D224" s="16"/>
      <c r="E224" s="7" t="str">
        <f>'V-D 128'!Z52</f>
        <v/>
      </c>
      <c r="F224" s="9" t="str">
        <f>'V-D 128'!V92</f>
        <v/>
      </c>
      <c r="G224" s="9"/>
    </row>
    <row r="225" spans="1:8">
      <c r="C225" s="3" t="str">
        <f>IF($B225="","",CONCATENATE(VLOOKUP($B225,'nejml.žákyně seznam'!$A$2:$B$269,2)," (",VLOOKUP($B225,'nejml.žákyně seznam'!$A$2:$E$269,4),")"))</f>
        <v/>
      </c>
      <c r="D225" s="17"/>
      <c r="E225" s="9"/>
      <c r="F225" s="11" t="str">
        <f>'V-D 128'!X92</f>
        <v/>
      </c>
      <c r="G225" s="9"/>
    </row>
    <row r="226" spans="1:8">
      <c r="A226" s="3">
        <f>A156+32</f>
        <v>103</v>
      </c>
      <c r="B226" s="6" t="str">
        <f>IF(B225="","",VLOOKUP(B225,debl!$B$1:$C$128,2,FALSE))</f>
        <v/>
      </c>
      <c r="C226" s="6" t="str">
        <f>IF($B226="","bye",CONCATENATE(VLOOKUP($B226,'nejml.žákyně seznam'!$A$2:$B$269,2)," (",VLOOKUP($B226,'nejml.žákyně seznam'!$A$2:$E$269,4),")"))</f>
        <v>bye</v>
      </c>
      <c r="D226" s="14"/>
      <c r="E226" s="9" t="str">
        <f>'V-D 128'!V53</f>
        <v/>
      </c>
      <c r="F226" s="3" t="str">
        <f>'V-D 128'!Z92</f>
        <v/>
      </c>
      <c r="G226" s="9"/>
    </row>
    <row r="227" spans="1:8">
      <c r="C227" s="3" t="str">
        <f>IF($B227="","",CONCATENATE(VLOOKUP($B227,'nejml.žákyně seznam'!$A$2:$B$269,2)," (",VLOOKUP($B227,'nejml.žákyně seznam'!$A$2:$E$269,4),")"))</f>
        <v/>
      </c>
      <c r="D227" s="15"/>
      <c r="E227" s="8" t="str">
        <f>'V-D 128'!X53</f>
        <v/>
      </c>
      <c r="G227" s="9"/>
    </row>
    <row r="228" spans="1:8">
      <c r="A228" s="3">
        <f>A158+32</f>
        <v>104</v>
      </c>
      <c r="B228" s="6" t="str">
        <f>IF(B227="","",VLOOKUP(B227,debl!$B$1:$C$128,2,FALSE))</f>
        <v/>
      </c>
      <c r="C228" s="6" t="str">
        <f>IF($B228="","bye",CONCATENATE(VLOOKUP($B228,'nejml.žákyně seznam'!$A$2:$B$269,2)," (",VLOOKUP($B228,'nejml.žákyně seznam'!$A$2:$E$269,4),")"))</f>
        <v>bye</v>
      </c>
      <c r="D228" s="16"/>
      <c r="E228" s="3" t="str">
        <f>'V-D 128'!Z53</f>
        <v/>
      </c>
      <c r="G228" s="9"/>
      <c r="H228" s="2" t="str">
        <f>'V-D 128'!V123</f>
        <v/>
      </c>
    </row>
    <row r="229" spans="1:8">
      <c r="C229" s="3" t="str">
        <f>IF($B229="","",CONCATENATE(VLOOKUP($B229,'nejml.žákyně seznam'!$A$2:$B$269,2)," (",VLOOKUP($B229,'nejml.žákyně seznam'!$A$2:$E$269,4),")"))</f>
        <v/>
      </c>
      <c r="D229" s="17"/>
      <c r="G229" s="9"/>
      <c r="H229" s="24" t="str">
        <f>'V-D 128'!X123</f>
        <v/>
      </c>
    </row>
    <row r="230" spans="1:8">
      <c r="A230" s="3">
        <f>A160+32</f>
        <v>105</v>
      </c>
      <c r="B230" s="6" t="str">
        <f>IF(B229="","",VLOOKUP(B229,debl!$B$1:$C$128,2,FALSE))</f>
        <v/>
      </c>
      <c r="C230" s="6" t="str">
        <f>IF($B230="","bye",CONCATENATE(VLOOKUP($B230,'nejml.žákyně seznam'!$A$2:$B$269,2)," (",VLOOKUP($B230,'nejml.žákyně seznam'!$A$2:$E$269,4),")"))</f>
        <v>bye</v>
      </c>
      <c r="D230" s="14"/>
      <c r="E230" s="3" t="str">
        <f>'V-D 128'!V54</f>
        <v/>
      </c>
      <c r="G230" s="9"/>
      <c r="H230" s="7" t="str">
        <f>'V-D 128'!Z123</f>
        <v/>
      </c>
    </row>
    <row r="231" spans="1:8">
      <c r="C231" s="3" t="str">
        <f>IF($B231="","",CONCATENATE(VLOOKUP($B231,'nejml.žákyně seznam'!$A$2:$B$269,2)," (",VLOOKUP($B231,'nejml.žákyně seznam'!$A$2:$E$269,4),")"))</f>
        <v/>
      </c>
      <c r="D231" s="15"/>
      <c r="E231" s="6" t="str">
        <f>'V-D 128'!X54</f>
        <v/>
      </c>
      <c r="G231" s="9"/>
      <c r="H231" s="9"/>
    </row>
    <row r="232" spans="1:8">
      <c r="A232" s="3">
        <f>A162+32</f>
        <v>106</v>
      </c>
      <c r="B232" s="6" t="str">
        <f>IF(B231="","",VLOOKUP(B231,debl!$B$1:$C$128,2,FALSE))</f>
        <v/>
      </c>
      <c r="C232" s="6" t="str">
        <f>IF($B232="","bye",CONCATENATE(VLOOKUP($B232,'nejml.žákyně seznam'!$A$2:$B$269,2)," (",VLOOKUP($B232,'nejml.žákyně seznam'!$A$2:$E$269,4),")"))</f>
        <v>bye</v>
      </c>
      <c r="D232" s="16"/>
      <c r="E232" s="7" t="str">
        <f>'V-D 128'!Z54</f>
        <v/>
      </c>
      <c r="F232" s="3" t="str">
        <f>'V-D 128'!V93</f>
        <v/>
      </c>
      <c r="G232" s="9"/>
      <c r="H232" s="9"/>
    </row>
    <row r="233" spans="1:8">
      <c r="C233" s="3" t="str">
        <f>IF($B233="","",CONCATENATE(VLOOKUP($B233,'nejml.žákyně seznam'!$A$2:$B$269,2)," (",VLOOKUP($B233,'nejml.žákyně seznam'!$A$2:$E$269,4),")"))</f>
        <v/>
      </c>
      <c r="D233" s="17"/>
      <c r="E233" s="9"/>
      <c r="F233" s="10" t="str">
        <f>'V-D 128'!X93</f>
        <v/>
      </c>
      <c r="G233" s="9"/>
      <c r="H233" s="9"/>
    </row>
    <row r="234" spans="1:8">
      <c r="A234" s="3">
        <f>A164+32</f>
        <v>107</v>
      </c>
      <c r="B234" s="6" t="str">
        <f>IF(B233="","",VLOOKUP(B233,debl!$B$1:$C$128,2,FALSE))</f>
        <v/>
      </c>
      <c r="C234" s="6" t="str">
        <f>IF($B234="","bye",CONCATENATE(VLOOKUP($B234,'nejml.žákyně seznam'!$A$2:$B$269,2)," (",VLOOKUP($B234,'nejml.žákyně seznam'!$A$2:$E$269,4),")"))</f>
        <v>bye</v>
      </c>
      <c r="D234" s="14"/>
      <c r="E234" s="9" t="str">
        <f>'V-D 128'!V55</f>
        <v/>
      </c>
      <c r="F234" s="7" t="str">
        <f>'V-D 128'!Z93</f>
        <v/>
      </c>
      <c r="G234" s="9"/>
      <c r="H234" s="9"/>
    </row>
    <row r="235" spans="1:8">
      <c r="C235" s="3" t="str">
        <f>IF($B235="","",CONCATENATE(VLOOKUP($B235,'nejml.žákyně seznam'!$A$2:$B$269,2)," (",VLOOKUP($B235,'nejml.žákyně seznam'!$A$2:$E$269,4),")"))</f>
        <v/>
      </c>
      <c r="D235" s="15"/>
      <c r="E235" s="8" t="str">
        <f>'V-D 128'!X55</f>
        <v/>
      </c>
      <c r="F235" s="9"/>
      <c r="G235" s="9"/>
      <c r="H235" s="9"/>
    </row>
    <row r="236" spans="1:8">
      <c r="A236" s="3">
        <f>A166+32</f>
        <v>108</v>
      </c>
      <c r="B236" s="6" t="str">
        <f>IF(B235="","",VLOOKUP(B235,debl!$B$1:$C$128,2,FALSE))</f>
        <v/>
      </c>
      <c r="C236" s="6" t="str">
        <f>IF($B236="","bye",CONCATENATE(VLOOKUP($B236,'nejml.žákyně seznam'!$A$2:$B$269,2)," (",VLOOKUP($B236,'nejml.žákyně seznam'!$A$2:$E$269,4),")"))</f>
        <v>bye</v>
      </c>
      <c r="D236" s="16"/>
      <c r="E236" s="3" t="str">
        <f>'V-D 128'!Z55</f>
        <v/>
      </c>
      <c r="F236" s="9"/>
      <c r="G236" s="9" t="str">
        <f>'V-D 128'!V113</f>
        <v/>
      </c>
      <c r="H236" s="9"/>
    </row>
    <row r="237" spans="1:8">
      <c r="C237" s="3" t="str">
        <f>IF($B237="","",CONCATENATE(VLOOKUP($B237,'nejml.žákyně seznam'!$A$2:$B$269,2)," (",VLOOKUP($B237,'nejml.žákyně seznam'!$A$2:$E$269,4),")"))</f>
        <v/>
      </c>
      <c r="D237" s="17"/>
      <c r="F237" s="9"/>
      <c r="G237" s="11" t="str">
        <f>'V-D 128'!X113</f>
        <v/>
      </c>
      <c r="H237" s="9"/>
    </row>
    <row r="238" spans="1:8">
      <c r="A238" s="3">
        <f>A168+32</f>
        <v>109</v>
      </c>
      <c r="B238" s="6" t="str">
        <f>IF(B237="","",VLOOKUP(B237,debl!$B$1:$C$128,2,FALSE))</f>
        <v/>
      </c>
      <c r="C238" s="6" t="str">
        <f>IF($B238="","bye",CONCATENATE(VLOOKUP($B238,'nejml.žákyně seznam'!$A$2:$B$269,2)," (",VLOOKUP($B238,'nejml.žákyně seznam'!$A$2:$E$269,4),")"))</f>
        <v>bye</v>
      </c>
      <c r="D238" s="14"/>
      <c r="E238" s="3" t="str">
        <f>'V-D 128'!V56</f>
        <v/>
      </c>
      <c r="F238" s="9"/>
      <c r="G238" s="3" t="str">
        <f>'V-D 128'!Z113</f>
        <v/>
      </c>
      <c r="H238" s="9"/>
    </row>
    <row r="239" spans="1:8">
      <c r="C239" s="3" t="str">
        <f>IF($B239="","",CONCATENATE(VLOOKUP($B239,'nejml.žákyně seznam'!$A$2:$B$269,2)," (",VLOOKUP($B239,'nejml.žákyně seznam'!$A$2:$E$269,4),")"))</f>
        <v/>
      </c>
      <c r="D239" s="15"/>
      <c r="E239" s="6" t="str">
        <f>'V-D 128'!X56</f>
        <v/>
      </c>
      <c r="F239" s="9"/>
      <c r="H239" s="9"/>
    </row>
    <row r="240" spans="1:8">
      <c r="A240" s="3">
        <f>A170+32</f>
        <v>110</v>
      </c>
      <c r="B240" s="6" t="str">
        <f>IF(B239="","",VLOOKUP(B239,debl!$B$1:$C$128,2,FALSE))</f>
        <v/>
      </c>
      <c r="C240" s="6" t="str">
        <f>IF($B240="","bye",CONCATENATE(VLOOKUP($B240,'nejml.žákyně seznam'!$A$2:$B$269,2)," (",VLOOKUP($B240,'nejml.žákyně seznam'!$A$2:$E$269,4),")"))</f>
        <v>bye</v>
      </c>
      <c r="D240" s="16"/>
      <c r="E240" s="7" t="str">
        <f>'V-D 128'!Z56</f>
        <v/>
      </c>
      <c r="F240" s="9" t="str">
        <f>'V-D 128'!V94</f>
        <v/>
      </c>
      <c r="H240" s="9"/>
    </row>
    <row r="241" spans="1:8">
      <c r="C241" s="3" t="str">
        <f>IF($B241="","",CONCATENATE(VLOOKUP($B241,'nejml.žákyně seznam'!$A$2:$B$269,2)," (",VLOOKUP($B241,'nejml.žákyně seznam'!$A$2:$E$269,4),")"))</f>
        <v/>
      </c>
      <c r="D241" s="17"/>
      <c r="E241" s="9"/>
      <c r="F241" s="11" t="str">
        <f>'V-D 128'!X94</f>
        <v/>
      </c>
      <c r="H241" s="9"/>
    </row>
    <row r="242" spans="1:8">
      <c r="A242" s="3">
        <f>A172+32</f>
        <v>111</v>
      </c>
      <c r="B242" s="6" t="str">
        <f>IF(B241="","",VLOOKUP(B241,debl!$B$1:$C$128,2,FALSE))</f>
        <v/>
      </c>
      <c r="C242" s="6" t="str">
        <f>IF($B242="","bye",CONCATENATE(VLOOKUP($B242,'nejml.žákyně seznam'!$A$2:$B$269,2)," (",VLOOKUP($B242,'nejml.žákyně seznam'!$A$2:$E$269,4),")"))</f>
        <v>bye</v>
      </c>
      <c r="D242" s="14"/>
      <c r="E242" s="9" t="str">
        <f>'V-D 128'!V57</f>
        <v/>
      </c>
      <c r="F242" s="3" t="str">
        <f>'V-D 128'!Z94</f>
        <v/>
      </c>
      <c r="H242" s="9"/>
    </row>
    <row r="243" spans="1:8">
      <c r="C243" s="3" t="str">
        <f>IF($B243="","",CONCATENATE(VLOOKUP($B243,'nejml.žákyně seznam'!$A$2:$B$269,2)," (",VLOOKUP($B243,'nejml.žákyně seznam'!$A$2:$E$269,4),")"))</f>
        <v/>
      </c>
      <c r="D243" s="15"/>
      <c r="E243" s="8" t="str">
        <f>'V-D 128'!X57</f>
        <v/>
      </c>
      <c r="H243" s="9"/>
    </row>
    <row r="244" spans="1:8">
      <c r="A244" s="3">
        <f>A174+32</f>
        <v>112</v>
      </c>
      <c r="B244" s="6" t="str">
        <f>IF(B243="","",VLOOKUP(B243,debl!$B$1:$C$128,2,FALSE))</f>
        <v/>
      </c>
      <c r="C244" s="6" t="str">
        <f>IF($B244="","bye",CONCATENATE(VLOOKUP($B244,'nejml.žákyně seznam'!$A$2:$B$269,2)," (",VLOOKUP($B244,'nejml.žákyně seznam'!$A$2:$E$269,4),")"))</f>
        <v>bye</v>
      </c>
      <c r="D244" s="16"/>
      <c r="E244" s="3" t="str">
        <f>'V-D 128'!Z57</f>
        <v/>
      </c>
      <c r="H244" s="29" t="str">
        <f>'V-D 128'!V129</f>
        <v/>
      </c>
    </row>
    <row r="245" spans="1:8">
      <c r="C245" s="3" t="str">
        <f>IF($B245="","",CONCATENATE(VLOOKUP($B245,'nejml.žákyně seznam'!$A$2:$B$269,2)," (",VLOOKUP($B245,'nejml.žákyně seznam'!$A$2:$E$269,4),")"))</f>
        <v/>
      </c>
      <c r="D245" s="17"/>
      <c r="H245" s="13" t="str">
        <f>'V-D 128'!X129</f>
        <v/>
      </c>
    </row>
    <row r="246" spans="1:8">
      <c r="A246" s="3">
        <f>A176+32</f>
        <v>113</v>
      </c>
      <c r="B246" s="6" t="str">
        <f>IF(B245="","",VLOOKUP(B245,debl!$B$1:$C$128,2,FALSE))</f>
        <v/>
      </c>
      <c r="C246" s="6" t="str">
        <f>IF($B246="","bye",CONCATENATE(VLOOKUP($B246,'nejml.žákyně seznam'!$A$2:$B$269,2)," (",VLOOKUP($B246,'nejml.žákyně seznam'!$A$2:$E$269,4),")"))</f>
        <v>bye</v>
      </c>
      <c r="D246" s="14"/>
      <c r="E246" s="3" t="str">
        <f>'V-D 128'!V58</f>
        <v/>
      </c>
      <c r="H246" s="9" t="str">
        <f>'V-D 128'!Z129</f>
        <v/>
      </c>
    </row>
    <row r="247" spans="1:8">
      <c r="C247" s="3" t="str">
        <f>IF($B247="","",CONCATENATE(VLOOKUP($B247,'nejml.žákyně seznam'!$A$2:$B$269,2)," (",VLOOKUP($B247,'nejml.žákyně seznam'!$A$2:$E$269,4),")"))</f>
        <v/>
      </c>
      <c r="D247" s="15"/>
      <c r="E247" s="6" t="str">
        <f>'V-D 128'!X58</f>
        <v/>
      </c>
      <c r="H247" s="9"/>
    </row>
    <row r="248" spans="1:8">
      <c r="A248" s="3">
        <f>A178+32</f>
        <v>114</v>
      </c>
      <c r="B248" s="6" t="str">
        <f>IF(B247="","",VLOOKUP(B247,debl!$B$1:$C$128,2,FALSE))</f>
        <v/>
      </c>
      <c r="C248" s="6" t="str">
        <f>IF($B248="","bye",CONCATENATE(VLOOKUP($B248,'nejml.žákyně seznam'!$A$2:$B$269,2)," (",VLOOKUP($B248,'nejml.žákyně seznam'!$A$2:$E$269,4),")"))</f>
        <v>bye</v>
      </c>
      <c r="D248" s="16"/>
      <c r="E248" s="7" t="str">
        <f>'V-D 128'!Z58</f>
        <v/>
      </c>
      <c r="F248" s="3" t="str">
        <f>'V-D 128'!V95</f>
        <v/>
      </c>
      <c r="H248" s="9"/>
    </row>
    <row r="249" spans="1:8">
      <c r="C249" s="3" t="str">
        <f>IF($B249="","",CONCATENATE(VLOOKUP($B249,'nejml.žákyně seznam'!$A$2:$B$269,2)," (",VLOOKUP($B249,'nejml.žákyně seznam'!$A$2:$E$269,4),")"))</f>
        <v/>
      </c>
      <c r="D249" s="17"/>
      <c r="E249" s="9"/>
      <c r="F249" s="10" t="str">
        <f>'V-D 128'!X95</f>
        <v/>
      </c>
      <c r="H249" s="9"/>
    </row>
    <row r="250" spans="1:8">
      <c r="A250" s="3">
        <f>A180+32</f>
        <v>115</v>
      </c>
      <c r="B250" s="6" t="str">
        <f>IF(B249="","",VLOOKUP(B249,debl!$B$1:$C$128,2,FALSE))</f>
        <v/>
      </c>
      <c r="C250" s="6" t="str">
        <f>IF($B250="","bye",CONCATENATE(VLOOKUP($B250,'nejml.žákyně seznam'!$A$2:$B$269,2)," (",VLOOKUP($B250,'nejml.žákyně seznam'!$A$2:$E$269,4),")"))</f>
        <v>bye</v>
      </c>
      <c r="D250" s="14"/>
      <c r="E250" s="9" t="str">
        <f>'V-D 128'!V59</f>
        <v/>
      </c>
      <c r="F250" s="7" t="str">
        <f>'V-D 128'!Z95</f>
        <v/>
      </c>
      <c r="H250" s="9"/>
    </row>
    <row r="251" spans="1:8">
      <c r="C251" s="3" t="str">
        <f>IF($B251="","",CONCATENATE(VLOOKUP($B251,'nejml.žákyně seznam'!$A$2:$B$269,2)," (",VLOOKUP($B251,'nejml.žákyně seznam'!$A$2:$E$269,4),")"))</f>
        <v/>
      </c>
      <c r="D251" s="15"/>
      <c r="E251" s="8" t="str">
        <f>'V-D 128'!X59</f>
        <v/>
      </c>
      <c r="F251" s="9"/>
      <c r="H251" s="9"/>
    </row>
    <row r="252" spans="1:8">
      <c r="A252" s="3">
        <f>A182+32</f>
        <v>116</v>
      </c>
      <c r="B252" s="6" t="str">
        <f>IF(B251="","",VLOOKUP(B251,debl!$B$1:$C$128,2,FALSE))</f>
        <v/>
      </c>
      <c r="C252" s="6" t="str">
        <f>IF($B252="","bye",CONCATENATE(VLOOKUP($B252,'nejml.žákyně seznam'!$A$2:$B$269,2)," (",VLOOKUP($B252,'nejml.žákyně seznam'!$A$2:$E$269,4),")"))</f>
        <v>bye</v>
      </c>
      <c r="D252" s="16"/>
      <c r="E252" s="3" t="str">
        <f>'V-D 128'!Z59</f>
        <v/>
      </c>
      <c r="F252" s="9"/>
      <c r="G252" s="3" t="str">
        <f>'V-D 128'!V114</f>
        <v/>
      </c>
      <c r="H252" s="9"/>
    </row>
    <row r="253" spans="1:8">
      <c r="C253" s="3" t="str">
        <f>IF($B253="","",CONCATENATE(VLOOKUP($B253,'nejml.žákyně seznam'!$A$2:$B$269,2)," (",VLOOKUP($B253,'nejml.žákyně seznam'!$A$2:$E$269,4),")"))</f>
        <v/>
      </c>
      <c r="D253" s="17"/>
      <c r="F253" s="9"/>
      <c r="G253" s="10" t="str">
        <f>'V-D 128'!X114</f>
        <v/>
      </c>
      <c r="H253" s="9"/>
    </row>
    <row r="254" spans="1:8">
      <c r="A254" s="3">
        <f>A184+32</f>
        <v>117</v>
      </c>
      <c r="B254" s="6" t="str">
        <f>IF(B253="","",VLOOKUP(B253,debl!$B$1:$C$128,2,FALSE))</f>
        <v/>
      </c>
      <c r="C254" s="6" t="str">
        <f>IF($B254="","bye",CONCATENATE(VLOOKUP($B254,'nejml.žákyně seznam'!$A$2:$B$269,2)," (",VLOOKUP($B254,'nejml.žákyně seznam'!$A$2:$E$269,4),")"))</f>
        <v>bye</v>
      </c>
      <c r="D254" s="14"/>
      <c r="E254" s="3" t="str">
        <f>'V-D 128'!V60</f>
        <v/>
      </c>
      <c r="F254" s="9"/>
      <c r="G254" s="7" t="str">
        <f>'V-D 128'!Z114</f>
        <v/>
      </c>
      <c r="H254" s="9"/>
    </row>
    <row r="255" spans="1:8">
      <c r="C255" s="3" t="str">
        <f>IF($B255="","",CONCATENATE(VLOOKUP($B255,'nejml.žákyně seznam'!$A$2:$B$269,2)," (",VLOOKUP($B255,'nejml.žákyně seznam'!$A$2:$E$269,4),")"))</f>
        <v/>
      </c>
      <c r="D255" s="15"/>
      <c r="E255" s="6" t="str">
        <f>'V-D 128'!X60</f>
        <v/>
      </c>
      <c r="F255" s="9"/>
      <c r="G255" s="9"/>
      <c r="H255" s="9"/>
    </row>
    <row r="256" spans="1:8">
      <c r="A256" s="3">
        <f>A186+32</f>
        <v>118</v>
      </c>
      <c r="B256" s="6" t="str">
        <f>IF(B255="","",VLOOKUP(B255,debl!$B$1:$C$128,2,FALSE))</f>
        <v/>
      </c>
      <c r="C256" s="6" t="str">
        <f>IF($B256="","bye",CONCATENATE(VLOOKUP($B256,'nejml.žákyně seznam'!$A$2:$B$269,2)," (",VLOOKUP($B256,'nejml.žákyně seznam'!$A$2:$E$269,4),")"))</f>
        <v>bye</v>
      </c>
      <c r="D256" s="16"/>
      <c r="E256" s="7" t="str">
        <f>'V-D 128'!Z60</f>
        <v/>
      </c>
      <c r="F256" s="9" t="str">
        <f>'V-D 128'!V96</f>
        <v/>
      </c>
      <c r="G256" s="9"/>
      <c r="H256" s="9"/>
    </row>
    <row r="257" spans="1:8">
      <c r="C257" s="3" t="str">
        <f>IF($B257="","",CONCATENATE(VLOOKUP($B257,'nejml.žákyně seznam'!$A$2:$B$269,2)," (",VLOOKUP($B257,'nejml.žákyně seznam'!$A$2:$E$269,4),")"))</f>
        <v/>
      </c>
      <c r="D257" s="17"/>
      <c r="E257" s="9"/>
      <c r="F257" s="11" t="str">
        <f>'V-D 128'!X96</f>
        <v/>
      </c>
      <c r="G257" s="9"/>
      <c r="H257" s="9"/>
    </row>
    <row r="258" spans="1:8">
      <c r="A258" s="3">
        <f>A188+32</f>
        <v>119</v>
      </c>
      <c r="B258" s="6" t="str">
        <f>IF(B257="","",VLOOKUP(B257,debl!$B$1:$C$128,2,FALSE))</f>
        <v/>
      </c>
      <c r="C258" s="6" t="str">
        <f>IF($B258="","bye",CONCATENATE(VLOOKUP($B258,'nejml.žákyně seznam'!$A$2:$B$269,2)," (",VLOOKUP($B258,'nejml.žákyně seznam'!$A$2:$E$269,4),")"))</f>
        <v>bye</v>
      </c>
      <c r="D258" s="14"/>
      <c r="E258" s="9" t="str">
        <f>'V-D 128'!V61</f>
        <v/>
      </c>
      <c r="F258" s="3" t="str">
        <f>'V-D 128'!Z96</f>
        <v/>
      </c>
      <c r="G258" s="9"/>
      <c r="H258" s="9"/>
    </row>
    <row r="259" spans="1:8">
      <c r="C259" s="3" t="str">
        <f>IF($B259="","",CONCATENATE(VLOOKUP($B259,'nejml.žákyně seznam'!$A$2:$B$269,2)," (",VLOOKUP($B259,'nejml.žákyně seznam'!$A$2:$E$269,4),")"))</f>
        <v/>
      </c>
      <c r="D259" s="15"/>
      <c r="E259" s="8" t="str">
        <f>'V-D 128'!X61</f>
        <v/>
      </c>
      <c r="G259" s="9"/>
      <c r="H259" s="9"/>
    </row>
    <row r="260" spans="1:8">
      <c r="A260" s="3">
        <f>A190+32</f>
        <v>120</v>
      </c>
      <c r="B260" s="6" t="str">
        <f>IF(B259="","",VLOOKUP(B259,debl!$B$1:$C$128,2,FALSE))</f>
        <v/>
      </c>
      <c r="C260" s="6" t="str">
        <f>IF($B260="","bye",CONCATENATE(VLOOKUP($B260,'nejml.žákyně seznam'!$A$2:$B$269,2)," (",VLOOKUP($B260,'nejml.žákyně seznam'!$A$2:$E$269,4),")"))</f>
        <v>bye</v>
      </c>
      <c r="D260" s="16"/>
      <c r="E260" s="3" t="str">
        <f>'V-D 128'!Z61</f>
        <v/>
      </c>
      <c r="G260" s="9"/>
      <c r="H260" s="29" t="str">
        <f>'V-D 128'!V124</f>
        <v/>
      </c>
    </row>
    <row r="261" spans="1:8">
      <c r="C261" s="3" t="str">
        <f>IF($B261="","",CONCATENATE(VLOOKUP($B261,'nejml.žákyně seznam'!$A$2:$B$269,2)," (",VLOOKUP($B261,'nejml.žákyně seznam'!$A$2:$E$269,4),")"))</f>
        <v/>
      </c>
      <c r="D261" s="17"/>
      <c r="G261" s="9"/>
      <c r="H261" s="13" t="str">
        <f>'V-D 128'!X124</f>
        <v/>
      </c>
    </row>
    <row r="262" spans="1:8">
      <c r="A262" s="3">
        <f>A192+32</f>
        <v>121</v>
      </c>
      <c r="B262" s="6" t="str">
        <f>IF(B261="","",VLOOKUP(B261,debl!$B$1:$C$128,2,FALSE))</f>
        <v/>
      </c>
      <c r="C262" s="6" t="str">
        <f>IF($B262="","bye",CONCATENATE(VLOOKUP($B262,'nejml.žákyně seznam'!$A$2:$B$269,2)," (",VLOOKUP($B262,'nejml.žákyně seznam'!$A$2:$E$269,4),")"))</f>
        <v>bye</v>
      </c>
      <c r="D262" s="14"/>
      <c r="E262" s="3" t="str">
        <f>'V-D 128'!V62</f>
        <v/>
      </c>
      <c r="G262" s="9"/>
      <c r="H262" s="3" t="str">
        <f>'V-D 128'!Z124</f>
        <v/>
      </c>
    </row>
    <row r="263" spans="1:8">
      <c r="C263" s="3" t="str">
        <f>IF($B263="","",CONCATENATE(VLOOKUP($B263,'nejml.žákyně seznam'!$A$2:$B$269,2)," (",VLOOKUP($B263,'nejml.žákyně seznam'!$A$2:$E$269,4),")"))</f>
        <v/>
      </c>
      <c r="D263" s="15"/>
      <c r="E263" s="6" t="str">
        <f>'V-D 128'!X62</f>
        <v/>
      </c>
      <c r="G263" s="9"/>
    </row>
    <row r="264" spans="1:8">
      <c r="A264" s="3">
        <f>A194+32</f>
        <v>122</v>
      </c>
      <c r="B264" s="6" t="str">
        <f>IF(B263="","",VLOOKUP(B263,debl!$B$1:$C$128,2,FALSE))</f>
        <v/>
      </c>
      <c r="C264" s="6" t="str">
        <f>IF($B264="","bye",CONCATENATE(VLOOKUP($B264,'nejml.žákyně seznam'!$A$2:$B$269,2)," (",VLOOKUP($B264,'nejml.žákyně seznam'!$A$2:$E$269,4),")"))</f>
        <v>bye</v>
      </c>
      <c r="D264" s="16"/>
      <c r="E264" s="7" t="str">
        <f>'V-D 128'!Z62</f>
        <v/>
      </c>
      <c r="F264" s="3" t="str">
        <f>'V-D 128'!V97</f>
        <v/>
      </c>
      <c r="G264" s="9"/>
    </row>
    <row r="265" spans="1:8">
      <c r="C265" s="3" t="str">
        <f>IF($B265="","",CONCATENATE(VLOOKUP($B265,'nejml.žákyně seznam'!$A$2:$B$269,2)," (",VLOOKUP($B265,'nejml.žákyně seznam'!$A$2:$E$269,4),")"))</f>
        <v/>
      </c>
      <c r="D265" s="17"/>
      <c r="E265" s="9"/>
      <c r="F265" s="10" t="str">
        <f>'V-D 128'!X97</f>
        <v/>
      </c>
      <c r="G265" s="9"/>
    </row>
    <row r="266" spans="1:8">
      <c r="A266" s="3">
        <f>A196+32</f>
        <v>123</v>
      </c>
      <c r="B266" s="6" t="str">
        <f>IF(B265="","",VLOOKUP(B265,debl!$B$1:$C$128,2,FALSE))</f>
        <v/>
      </c>
      <c r="C266" s="6" t="str">
        <f>IF($B266="","bye",CONCATENATE(VLOOKUP($B266,'nejml.žákyně seznam'!$A$2:$B$269,2)," (",VLOOKUP($B266,'nejml.žákyně seznam'!$A$2:$E$269,4),")"))</f>
        <v>bye</v>
      </c>
      <c r="D266" s="14"/>
      <c r="E266" s="9" t="str">
        <f>'V-D 128'!V63</f>
        <v/>
      </c>
      <c r="F266" s="7" t="str">
        <f>'V-D 128'!Z97</f>
        <v/>
      </c>
      <c r="G266" s="9"/>
    </row>
    <row r="267" spans="1:8">
      <c r="C267" s="3" t="str">
        <f>IF($B267="","",CONCATENATE(VLOOKUP($B267,'nejml.žákyně seznam'!$A$2:$B$269,2)," (",VLOOKUP($B267,'nejml.žákyně seznam'!$A$2:$E$269,4),")"))</f>
        <v/>
      </c>
      <c r="D267" s="15"/>
      <c r="E267" s="8" t="str">
        <f>'V-D 128'!X63</f>
        <v/>
      </c>
      <c r="F267" s="9"/>
      <c r="G267" s="9"/>
    </row>
    <row r="268" spans="1:8">
      <c r="A268" s="3">
        <f>A198+32</f>
        <v>124</v>
      </c>
      <c r="B268" s="6" t="str">
        <f>IF(B267="","",VLOOKUP(B267,debl!$B$1:$C$128,2,FALSE))</f>
        <v/>
      </c>
      <c r="C268" s="6" t="str">
        <f>IF($B268="","bye",CONCATENATE(VLOOKUP($B268,'nejml.žákyně seznam'!$A$2:$B$269,2)," (",VLOOKUP($B268,'nejml.žákyně seznam'!$A$2:$E$269,4),")"))</f>
        <v>bye</v>
      </c>
      <c r="D268" s="16"/>
      <c r="E268" s="3" t="str">
        <f>'V-D 128'!Z63</f>
        <v/>
      </c>
      <c r="F268" s="9"/>
      <c r="G268" s="9" t="str">
        <f>'V-D 128'!V115</f>
        <v/>
      </c>
    </row>
    <row r="269" spans="1:8">
      <c r="C269" s="3" t="str">
        <f>IF($B269="","",CONCATENATE(VLOOKUP($B269,'nejml.žákyně seznam'!$A$2:$B$269,2)," (",VLOOKUP($B269,'nejml.žákyně seznam'!$A$2:$E$269,4),")"))</f>
        <v/>
      </c>
      <c r="D269" s="17"/>
      <c r="F269" s="9"/>
      <c r="G269" s="11" t="str">
        <f>'V-D 128'!X115</f>
        <v/>
      </c>
    </row>
    <row r="270" spans="1:8">
      <c r="A270" s="3">
        <f>A200+32</f>
        <v>125</v>
      </c>
      <c r="B270" s="6" t="str">
        <f>IF(B269="","",VLOOKUP(B269,debl!$B$1:$C$128,2,FALSE))</f>
        <v/>
      </c>
      <c r="C270" s="6" t="str">
        <f>IF($B270="","bye",CONCATENATE(VLOOKUP($B270,'nejml.žákyně seznam'!$A$2:$B$269,2)," (",VLOOKUP($B270,'nejml.žákyně seznam'!$A$2:$E$269,4),")"))</f>
        <v>bye</v>
      </c>
      <c r="D270" s="14"/>
      <c r="E270" s="3" t="str">
        <f>'V-D 128'!V64</f>
        <v/>
      </c>
      <c r="F270" s="9"/>
      <c r="G270" s="3" t="str">
        <f>'V-D 128'!Z115</f>
        <v/>
      </c>
    </row>
    <row r="271" spans="1:8">
      <c r="C271" s="3" t="str">
        <f>IF($B271="","",CONCATENATE(VLOOKUP($B271,'nejml.žákyně seznam'!$A$2:$B$269,2)," (",VLOOKUP($B271,'nejml.žákyně seznam'!$A$2:$E$269,4),")"))</f>
        <v/>
      </c>
      <c r="D271" s="15"/>
      <c r="E271" s="6" t="str">
        <f>'V-D 128'!X64</f>
        <v/>
      </c>
      <c r="F271" s="9"/>
    </row>
    <row r="272" spans="1:8">
      <c r="A272" s="3">
        <f>A202+32</f>
        <v>126</v>
      </c>
      <c r="B272" s="6" t="str">
        <f>IF(B271="","",VLOOKUP(B271,debl!$B$1:$C$128,2,FALSE))</f>
        <v/>
      </c>
      <c r="C272" s="6" t="str">
        <f>IF($B272="","bye",CONCATENATE(VLOOKUP($B272,'nejml.žákyně seznam'!$A$2:$B$269,2)," (",VLOOKUP($B272,'nejml.žákyně seznam'!$A$2:$E$269,4),")"))</f>
        <v>bye</v>
      </c>
      <c r="D272" s="16"/>
      <c r="E272" s="7" t="str">
        <f>'V-D 128'!Z64</f>
        <v/>
      </c>
      <c r="F272" s="9" t="str">
        <f>'V-D 128'!V98</f>
        <v/>
      </c>
    </row>
    <row r="273" spans="1:8">
      <c r="C273" s="3" t="str">
        <f>IF($B273="","",CONCATENATE(VLOOKUP($B273,'nejml.žákyně seznam'!$A$2:$B$269,2)," (",VLOOKUP($B273,'nejml.žákyně seznam'!$A$2:$E$269,4),")"))</f>
        <v/>
      </c>
      <c r="D273" s="17"/>
      <c r="E273" s="9"/>
      <c r="F273" s="11" t="str">
        <f>'V-D 128'!X98</f>
        <v/>
      </c>
    </row>
    <row r="274" spans="1:8">
      <c r="A274" s="3">
        <f>A204+32</f>
        <v>127</v>
      </c>
      <c r="B274" s="6" t="str">
        <f>IF(B273="","",VLOOKUP(B273,debl!$B$1:$C$128,2,FALSE))</f>
        <v/>
      </c>
      <c r="C274" s="6" t="str">
        <f>IF($B274="","bye",CONCATENATE(VLOOKUP($B274,'nejml.žákyně seznam'!$A$2:$B$269,2)," (",VLOOKUP($B274,'nejml.žákyně seznam'!$A$2:$E$269,4),")"))</f>
        <v>bye</v>
      </c>
      <c r="D274" s="14"/>
      <c r="E274" s="9" t="str">
        <f>'V-D 128'!V65</f>
        <v/>
      </c>
      <c r="F274" s="3" t="str">
        <f>'V-D 128'!Z98</f>
        <v/>
      </c>
    </row>
    <row r="275" spans="1:8">
      <c r="C275" s="3" t="str">
        <f>IF($B275="","",CONCATENATE(VLOOKUP($B275,'nejml.žákyně seznam'!$A$2:$B$269,2)," (",VLOOKUP($B275,'nejml.žákyně seznam'!$A$2:$E$269,4),")"))</f>
        <v/>
      </c>
      <c r="D275" s="15"/>
      <c r="E275" s="8" t="str">
        <f>'V-D 128'!X65</f>
        <v/>
      </c>
    </row>
    <row r="276" spans="1:8">
      <c r="A276" s="3">
        <f>A206+32</f>
        <v>128</v>
      </c>
      <c r="B276" s="6" t="str">
        <f>IF(B275="","",VLOOKUP(B275,debl!$B$1:$C$128,2,FALSE))</f>
        <v/>
      </c>
      <c r="C276" s="6" t="str">
        <f>IF($B276="","bye",CONCATENATE(VLOOKUP($B276,'nejml.žákyně seznam'!$A$2:$B$269,2)," (",VLOOKUP($B276,'nejml.žákyně seznam'!$A$2:$E$269,4),")"))</f>
        <v>bye</v>
      </c>
      <c r="D276" s="16"/>
      <c r="E276" s="3" t="str">
        <f>'V-D 128'!Z65</f>
        <v/>
      </c>
    </row>
    <row r="277" spans="1:8">
      <c r="D277" s="22"/>
    </row>
    <row r="281" spans="1:8" ht="21">
      <c r="B281" s="4" t="e">
        <f>#REF!</f>
        <v>#REF!</v>
      </c>
      <c r="H281" s="106" t="s">
        <v>44</v>
      </c>
    </row>
    <row r="282" spans="1:8" ht="20.25">
      <c r="B282" s="5" t="s">
        <v>48</v>
      </c>
      <c r="H282" s="23" t="e">
        <f>CONCATENATE("Čtyřhra ",#REF!)</f>
        <v>#REF!</v>
      </c>
    </row>
    <row r="283" spans="1:8" ht="13.5">
      <c r="B283" s="5"/>
      <c r="H283" s="17" t="e">
        <f>#REF!</f>
        <v>#REF!</v>
      </c>
    </row>
    <row r="284" spans="1:8" ht="13.5">
      <c r="B284" s="3">
        <f>'V-D 128'!U67</f>
        <v>0</v>
      </c>
      <c r="C284" s="3" t="str">
        <f>IF($B284=0,"",CONCATENATE(VLOOKUP($B284,'nejml.žákyně seznam'!$A$2:$B$269,2)," (",VLOOKUP($B284,'nejml.žákyně seznam'!$A$2:$E$269,4),")"))</f>
        <v/>
      </c>
      <c r="D284" s="5"/>
    </row>
    <row r="285" spans="1:8">
      <c r="B285" s="3">
        <f>'V-D 128'!W67</f>
        <v>0</v>
      </c>
      <c r="C285" s="6" t="str">
        <f>IF($B285=0,"",CONCATENATE(VLOOKUP($B285,'nejml.žákyně seznam'!$A$2:$B$269,2)," (",VLOOKUP($B285,'nejml.žákyně seznam'!$A$2:$E$269,4),")"))</f>
        <v/>
      </c>
      <c r="E285" s="3" t="str">
        <f>'V-D 128'!V100</f>
        <v/>
      </c>
    </row>
    <row r="286" spans="1:8">
      <c r="B286" s="3">
        <f>'V-D 128'!U68</f>
        <v>0</v>
      </c>
      <c r="C286" s="3" t="str">
        <f>IF($B286=0,"",CONCATENATE(VLOOKUP($B286,'nejml.žákyně seznam'!$A$2:$B$269,2)," (",VLOOKUP($B286,'nejml.žákyně seznam'!$A$2:$E$269,4),")"))</f>
        <v/>
      </c>
      <c r="D286" s="15"/>
      <c r="E286" s="6" t="str">
        <f>'V-D 128'!X100</f>
        <v/>
      </c>
    </row>
    <row r="287" spans="1:8">
      <c r="B287" s="3">
        <f>'V-D 128'!W68</f>
        <v>0</v>
      </c>
      <c r="C287" s="6" t="str">
        <f>IF($B287=0,"",CONCATENATE(VLOOKUP($B287,'nejml.žákyně seznam'!$A$2:$B$269,2)," (",VLOOKUP($B287,'nejml.žákyně seznam'!$A$2:$E$269,4),")"))</f>
        <v/>
      </c>
      <c r="D287" s="16"/>
      <c r="E287" s="7" t="str">
        <f>'V-D 128'!Z100</f>
        <v/>
      </c>
      <c r="F287" s="3" t="str">
        <f>'V-D 128'!V117</f>
        <v/>
      </c>
    </row>
    <row r="288" spans="1:8">
      <c r="B288" s="3">
        <f>'V-D 128'!U69</f>
        <v>0</v>
      </c>
      <c r="C288" s="3" t="str">
        <f>IF($B288=0,"",CONCATENATE(VLOOKUP($B288,'nejml.žákyně seznam'!$A$2:$B$269,2)," (",VLOOKUP($B288,'nejml.žákyně seznam'!$A$2:$E$269,4),")"))</f>
        <v/>
      </c>
      <c r="D288" s="17"/>
      <c r="E288" s="9"/>
      <c r="F288" s="10" t="str">
        <f>'V-D 128'!X117</f>
        <v/>
      </c>
    </row>
    <row r="289" spans="2:8">
      <c r="B289" s="3">
        <f>'V-D 128'!W69</f>
        <v>0</v>
      </c>
      <c r="C289" s="6" t="str">
        <f>IF($B289=0,"",CONCATENATE(VLOOKUP($B289,'nejml.žákyně seznam'!$A$2:$B$269,2)," (",VLOOKUP($B289,'nejml.žákyně seznam'!$A$2:$E$269,4),")"))</f>
        <v/>
      </c>
      <c r="D289" s="14"/>
      <c r="E289" s="9" t="str">
        <f>'V-D 128'!V101</f>
        <v/>
      </c>
      <c r="F289" s="7" t="str">
        <f>'V-D 128'!Z117</f>
        <v/>
      </c>
    </row>
    <row r="290" spans="2:8">
      <c r="B290" s="3">
        <f>'V-D 128'!U70</f>
        <v>0</v>
      </c>
      <c r="C290" s="3" t="str">
        <f>IF($B290=0,"",CONCATENATE(VLOOKUP($B290,'nejml.žákyně seznam'!$A$2:$B$269,2)," (",VLOOKUP($B290,'nejml.žákyně seznam'!$A$2:$E$269,4),")"))</f>
        <v/>
      </c>
      <c r="D290" s="15"/>
      <c r="E290" s="8" t="str">
        <f>'V-D 128'!X101</f>
        <v/>
      </c>
      <c r="F290" s="9"/>
    </row>
    <row r="291" spans="2:8">
      <c r="B291" s="3">
        <f>'V-D 128'!W70</f>
        <v>0</v>
      </c>
      <c r="C291" s="6" t="str">
        <f>IF($B291=0,"",CONCATENATE(VLOOKUP($B291,'nejml.žákyně seznam'!$A$2:$B$269,2)," (",VLOOKUP($B291,'nejml.žákyně seznam'!$A$2:$E$269,4),")"))</f>
        <v/>
      </c>
      <c r="D291" s="16"/>
      <c r="E291" s="3" t="str">
        <f>'V-D 128'!Z101</f>
        <v/>
      </c>
      <c r="F291" s="9"/>
      <c r="G291" s="3" t="str">
        <f>'V-D 128'!V126</f>
        <v/>
      </c>
    </row>
    <row r="292" spans="2:8">
      <c r="B292" s="3">
        <f>'V-D 128'!U71</f>
        <v>0</v>
      </c>
      <c r="C292" s="3" t="str">
        <f>IF($B292=0,"",CONCATENATE(VLOOKUP($B292,'nejml.žákyně seznam'!$A$2:$B$269,2)," (",VLOOKUP($B292,'nejml.žákyně seznam'!$A$2:$E$269,4),")"))</f>
        <v/>
      </c>
      <c r="D292" s="17"/>
      <c r="F292" s="9"/>
      <c r="G292" s="10" t="str">
        <f>'V-D 128'!X126</f>
        <v/>
      </c>
    </row>
    <row r="293" spans="2:8">
      <c r="B293" s="3">
        <f>'V-D 128'!W71</f>
        <v>0</v>
      </c>
      <c r="C293" s="6" t="str">
        <f>IF($B293=0,"",CONCATENATE(VLOOKUP($B293,'nejml.žákyně seznam'!$A$2:$B$269,2)," (",VLOOKUP($B293,'nejml.žákyně seznam'!$A$2:$E$269,4),")"))</f>
        <v/>
      </c>
      <c r="D293" s="14"/>
      <c r="E293" s="3" t="str">
        <f>'V-D 128'!V102</f>
        <v/>
      </c>
      <c r="F293" s="9"/>
      <c r="G293" s="7" t="str">
        <f>'V-D 128'!Z126</f>
        <v/>
      </c>
    </row>
    <row r="294" spans="2:8">
      <c r="B294" s="3">
        <f>'V-D 128'!U72</f>
        <v>0</v>
      </c>
      <c r="C294" s="3" t="str">
        <f>IF($B294=0,"",CONCATENATE(VLOOKUP($B294,'nejml.žákyně seznam'!$A$2:$B$269,2)," (",VLOOKUP($B294,'nejml.žákyně seznam'!$A$2:$E$269,4),")"))</f>
        <v/>
      </c>
      <c r="D294" s="15"/>
      <c r="E294" s="6" t="str">
        <f>'V-D 128'!X102</f>
        <v/>
      </c>
      <c r="F294" s="9"/>
      <c r="G294" s="9"/>
    </row>
    <row r="295" spans="2:8">
      <c r="B295" s="3">
        <f>'V-D 128'!W72</f>
        <v>0</v>
      </c>
      <c r="C295" s="6" t="str">
        <f>IF($B295=0,"",CONCATENATE(VLOOKUP($B295,'nejml.žákyně seznam'!$A$2:$B$269,2)," (",VLOOKUP($B295,'nejml.žákyně seznam'!$A$2:$E$269,4),")"))</f>
        <v/>
      </c>
      <c r="D295" s="16"/>
      <c r="E295" s="7" t="str">
        <f>'V-D 128'!Z102</f>
        <v/>
      </c>
      <c r="F295" s="9" t="str">
        <f>'V-D 128'!V118</f>
        <v/>
      </c>
      <c r="G295" s="9"/>
    </row>
    <row r="296" spans="2:8">
      <c r="B296" s="3">
        <f>'V-D 128'!U73</f>
        <v>0</v>
      </c>
      <c r="C296" s="3" t="str">
        <f>IF($B296=0,"",CONCATENATE(VLOOKUP($B296,'nejml.žákyně seznam'!$A$2:$B$269,2)," (",VLOOKUP($B296,'nejml.žákyně seznam'!$A$2:$E$269,4),")"))</f>
        <v/>
      </c>
      <c r="D296" s="17"/>
      <c r="E296" s="9"/>
      <c r="F296" s="11" t="str">
        <f>'V-D 128'!X118</f>
        <v/>
      </c>
      <c r="G296" s="9"/>
    </row>
    <row r="297" spans="2:8">
      <c r="B297" s="3">
        <f>'V-D 128'!W73</f>
        <v>0</v>
      </c>
      <c r="C297" s="6" t="str">
        <f>IF($B297=0,"",CONCATENATE(VLOOKUP($B297,'nejml.žákyně seznam'!$A$2:$B$269,2)," (",VLOOKUP($B297,'nejml.žákyně seznam'!$A$2:$E$269,4),")"))</f>
        <v/>
      </c>
      <c r="D297" s="14"/>
      <c r="E297" s="9" t="str">
        <f>'V-D 128'!V103</f>
        <v/>
      </c>
      <c r="F297" s="3" t="str">
        <f>'V-D 128'!Z118</f>
        <v/>
      </c>
      <c r="G297" s="9"/>
    </row>
    <row r="298" spans="2:8">
      <c r="B298" s="3">
        <f>'V-D 128'!U74</f>
        <v>0</v>
      </c>
      <c r="C298" s="3" t="str">
        <f>IF($B298=0,"",CONCATENATE(VLOOKUP($B298,'nejml.žákyně seznam'!$A$2:$B$269,2)," (",VLOOKUP($B298,'nejml.žákyně seznam'!$A$2:$E$269,4),")"))</f>
        <v/>
      </c>
      <c r="D298" s="15"/>
      <c r="E298" s="8" t="str">
        <f>'V-D 128'!X103</f>
        <v/>
      </c>
      <c r="G298" s="9"/>
    </row>
    <row r="299" spans="2:8">
      <c r="B299" s="3">
        <f>'V-D 128'!W74</f>
        <v>0</v>
      </c>
      <c r="C299" s="6" t="str">
        <f>IF($B299=0,"",CONCATENATE(VLOOKUP($B299,'nejml.žákyně seznam'!$A$2:$B$269,2)," (",VLOOKUP($B299,'nejml.žákyně seznam'!$A$2:$E$269,4),")"))</f>
        <v/>
      </c>
      <c r="D299" s="16"/>
      <c r="E299" s="3" t="str">
        <f>'V-D 128'!Z103</f>
        <v/>
      </c>
      <c r="G299" s="9"/>
      <c r="H299" s="2" t="str">
        <f>'V-D 128'!V131</f>
        <v/>
      </c>
    </row>
    <row r="300" spans="2:8">
      <c r="B300" s="3">
        <f>'V-D 128'!U75</f>
        <v>0</v>
      </c>
      <c r="C300" s="3" t="str">
        <f>IF($B300=0,"",CONCATENATE(VLOOKUP($B300,'nejml.žákyně seznam'!$A$2:$B$269,2)," (",VLOOKUP($B300,'nejml.žákyně seznam'!$A$2:$E$269,4),")"))</f>
        <v/>
      </c>
      <c r="D300" s="17"/>
      <c r="G300" s="9"/>
      <c r="H300" s="24" t="str">
        <f>'V-D 128'!X131</f>
        <v/>
      </c>
    </row>
    <row r="301" spans="2:8">
      <c r="B301" s="3">
        <f>'V-D 128'!W75</f>
        <v>0</v>
      </c>
      <c r="C301" s="6" t="str">
        <f>IF($B301=0,"",CONCATENATE(VLOOKUP($B301,'nejml.žákyně seznam'!$A$2:$B$269,2)," (",VLOOKUP($B301,'nejml.žákyně seznam'!$A$2:$E$269,4),")"))</f>
        <v/>
      </c>
      <c r="D301" s="14"/>
      <c r="E301" s="3" t="str">
        <f>'V-D 128'!V104</f>
        <v/>
      </c>
      <c r="G301" s="9"/>
      <c r="H301" s="7" t="str">
        <f>'V-D 128'!Z131</f>
        <v/>
      </c>
    </row>
    <row r="302" spans="2:8">
      <c r="B302" s="3">
        <f>'V-D 128'!U76</f>
        <v>0</v>
      </c>
      <c r="C302" s="3" t="str">
        <f>IF($B302=0,"",CONCATENATE(VLOOKUP($B302,'nejml.žákyně seznam'!$A$2:$B$269,2)," (",VLOOKUP($B302,'nejml.žákyně seznam'!$A$2:$E$269,4),")"))</f>
        <v/>
      </c>
      <c r="D302" s="15"/>
      <c r="E302" s="6" t="str">
        <f>'V-D 128'!X104</f>
        <v/>
      </c>
      <c r="G302" s="9"/>
      <c r="H302" s="9"/>
    </row>
    <row r="303" spans="2:8">
      <c r="B303" s="3">
        <f>'V-D 128'!W76</f>
        <v>0</v>
      </c>
      <c r="C303" s="6" t="str">
        <f>IF($B303=0,"",CONCATENATE(VLOOKUP($B303,'nejml.žákyně seznam'!$A$2:$B$269,2)," (",VLOOKUP($B303,'nejml.žákyně seznam'!$A$2:$E$269,4),")"))</f>
        <v/>
      </c>
      <c r="D303" s="16"/>
      <c r="E303" s="7" t="str">
        <f>'V-D 128'!Z104</f>
        <v/>
      </c>
      <c r="F303" s="3" t="str">
        <f>'V-D 128'!V119</f>
        <v/>
      </c>
      <c r="G303" s="9"/>
      <c r="H303" s="9"/>
    </row>
    <row r="304" spans="2:8">
      <c r="B304" s="3">
        <f>'V-D 128'!U77</f>
        <v>0</v>
      </c>
      <c r="C304" s="3" t="str">
        <f>IF($B304=0,"",CONCATENATE(VLOOKUP($B304,'nejml.žákyně seznam'!$A$2:$B$269,2)," (",VLOOKUP($B304,'nejml.žákyně seznam'!$A$2:$E$269,4),")"))</f>
        <v/>
      </c>
      <c r="D304" s="17"/>
      <c r="E304" s="9"/>
      <c r="F304" s="10" t="str">
        <f>'V-D 128'!X119</f>
        <v/>
      </c>
      <c r="G304" s="9"/>
      <c r="H304" s="9"/>
    </row>
    <row r="305" spans="2:8">
      <c r="B305" s="3">
        <f>'V-D 128'!W77</f>
        <v>0</v>
      </c>
      <c r="C305" s="6" t="str">
        <f>IF($B305=0,"",CONCATENATE(VLOOKUP($B305,'nejml.žákyně seznam'!$A$2:$B$269,2)," (",VLOOKUP($B305,'nejml.žákyně seznam'!$A$2:$E$269,4),")"))</f>
        <v/>
      </c>
      <c r="D305" s="14"/>
      <c r="E305" s="9" t="str">
        <f>'V-D 128'!V105</f>
        <v/>
      </c>
      <c r="F305" s="7" t="str">
        <f>'V-D 128'!Z119</f>
        <v/>
      </c>
      <c r="G305" s="9"/>
      <c r="H305" s="9"/>
    </row>
    <row r="306" spans="2:8">
      <c r="B306" s="3">
        <f>'V-D 128'!U78</f>
        <v>0</v>
      </c>
      <c r="C306" s="3" t="str">
        <f>IF($B306=0,"",CONCATENATE(VLOOKUP($B306,'nejml.žákyně seznam'!$A$2:$B$269,2)," (",VLOOKUP($B306,'nejml.žákyně seznam'!$A$2:$E$269,4),")"))</f>
        <v/>
      </c>
      <c r="D306" s="15"/>
      <c r="E306" s="8" t="str">
        <f>'V-D 128'!X105</f>
        <v/>
      </c>
      <c r="F306" s="9"/>
      <c r="G306" s="9"/>
      <c r="H306" s="9"/>
    </row>
    <row r="307" spans="2:8">
      <c r="B307" s="3">
        <f>'V-D 128'!W78</f>
        <v>0</v>
      </c>
      <c r="C307" s="6" t="str">
        <f>IF($B307=0,"",CONCATENATE(VLOOKUP($B307,'nejml.žákyně seznam'!$A$2:$B$269,2)," (",VLOOKUP($B307,'nejml.žákyně seznam'!$A$2:$E$269,4),")"))</f>
        <v/>
      </c>
      <c r="D307" s="16"/>
      <c r="E307" s="3" t="str">
        <f>'V-D 128'!Z105</f>
        <v/>
      </c>
      <c r="F307" s="9"/>
      <c r="G307" s="9" t="str">
        <f>'V-D 128'!V127</f>
        <v/>
      </c>
      <c r="H307" s="9"/>
    </row>
    <row r="308" spans="2:8">
      <c r="B308" s="3">
        <f>'V-D 128'!U79</f>
        <v>0</v>
      </c>
      <c r="C308" s="3" t="str">
        <f>IF($B308=0,"",CONCATENATE(VLOOKUP($B308,'nejml.žákyně seznam'!$A$2:$B$269,2)," (",VLOOKUP($B308,'nejml.žákyně seznam'!$A$2:$E$269,4),")"))</f>
        <v/>
      </c>
      <c r="D308" s="17"/>
      <c r="F308" s="9"/>
      <c r="G308" s="11" t="str">
        <f>'V-D 128'!X127</f>
        <v/>
      </c>
      <c r="H308" s="9"/>
    </row>
    <row r="309" spans="2:8">
      <c r="B309" s="3">
        <f>'V-D 128'!W79</f>
        <v>0</v>
      </c>
      <c r="C309" s="6" t="str">
        <f>IF($B309=0,"",CONCATENATE(VLOOKUP($B309,'nejml.žákyně seznam'!$A$2:$B$269,2)," (",VLOOKUP($B309,'nejml.žákyně seznam'!$A$2:$E$269,4),")"))</f>
        <v/>
      </c>
      <c r="D309" s="14"/>
      <c r="E309" s="3" t="str">
        <f>'V-D 128'!V106</f>
        <v/>
      </c>
      <c r="F309" s="9"/>
      <c r="G309" s="3" t="str">
        <f>'V-D 128'!Z127</f>
        <v/>
      </c>
      <c r="H309" s="9"/>
    </row>
    <row r="310" spans="2:8">
      <c r="B310" s="3">
        <f>'V-D 128'!U80</f>
        <v>0</v>
      </c>
      <c r="C310" s="3" t="str">
        <f>IF($B310=0,"",CONCATENATE(VLOOKUP($B310,'nejml.žákyně seznam'!$A$2:$B$269,2)," (",VLOOKUP($B310,'nejml.žákyně seznam'!$A$2:$E$269,4),")"))</f>
        <v/>
      </c>
      <c r="D310" s="15"/>
      <c r="E310" s="6" t="str">
        <f>'V-D 128'!X106</f>
        <v/>
      </c>
      <c r="F310" s="9"/>
      <c r="H310" s="9"/>
    </row>
    <row r="311" spans="2:8">
      <c r="B311" s="3">
        <f>'V-D 128'!W80</f>
        <v>0</v>
      </c>
      <c r="C311" s="6" t="str">
        <f>IF($B311=0,"",CONCATENATE(VLOOKUP($B311,'nejml.žákyně seznam'!$A$2:$B$269,2)," (",VLOOKUP($B311,'nejml.žákyně seznam'!$A$2:$E$269,4),")"))</f>
        <v/>
      </c>
      <c r="D311" s="16"/>
      <c r="E311" s="7" t="str">
        <f>'V-D 128'!Z106</f>
        <v/>
      </c>
      <c r="F311" s="9" t="str">
        <f>'V-D 128'!V120</f>
        <v/>
      </c>
      <c r="H311" s="9"/>
    </row>
    <row r="312" spans="2:8">
      <c r="B312" s="3">
        <f>'V-D 128'!U81</f>
        <v>0</v>
      </c>
      <c r="C312" s="3" t="str">
        <f>IF($B312=0,"",CONCATENATE(VLOOKUP($B312,'nejml.žákyně seznam'!$A$2:$B$269,2)," (",VLOOKUP($B312,'nejml.žákyně seznam'!$A$2:$E$269,4),")"))</f>
        <v/>
      </c>
      <c r="D312" s="17"/>
      <c r="E312" s="9"/>
      <c r="F312" s="11" t="str">
        <f>'V-D 128'!X120</f>
        <v/>
      </c>
      <c r="H312" s="9"/>
    </row>
    <row r="313" spans="2:8">
      <c r="B313" s="3">
        <f>'V-D 128'!W81</f>
        <v>0</v>
      </c>
      <c r="C313" s="6" t="str">
        <f>IF($B313=0,"",CONCATENATE(VLOOKUP($B313,'nejml.žákyně seznam'!$A$2:$B$269,2)," (",VLOOKUP($B313,'nejml.žákyně seznam'!$A$2:$E$269,4),")"))</f>
        <v/>
      </c>
      <c r="D313" s="14"/>
      <c r="E313" s="9" t="str">
        <f>'V-D 128'!V107</f>
        <v/>
      </c>
      <c r="F313" s="3" t="str">
        <f>'V-D 128'!Z120</f>
        <v/>
      </c>
      <c r="H313" s="9"/>
    </row>
    <row r="314" spans="2:8">
      <c r="B314" s="3">
        <f>'V-D 128'!U82</f>
        <v>0</v>
      </c>
      <c r="C314" s="3" t="str">
        <f>IF($B314=0,"",CONCATENATE(VLOOKUP($B314,'nejml.žákyně seznam'!$A$2:$B$269,2)," (",VLOOKUP($B314,'nejml.žákyně seznam'!$A$2:$E$269,4),")"))</f>
        <v/>
      </c>
      <c r="D314" s="15"/>
      <c r="E314" s="8" t="str">
        <f>'V-D 128'!X107</f>
        <v/>
      </c>
      <c r="H314" s="9"/>
    </row>
    <row r="315" spans="2:8">
      <c r="B315" s="3">
        <f>'V-D 128'!W82</f>
        <v>0</v>
      </c>
      <c r="C315" s="6" t="str">
        <f>IF($B315=0,"",CONCATENATE(VLOOKUP($B315,'nejml.žákyně seznam'!$A$2:$B$269,2)," (",VLOOKUP($B315,'nejml.žákyně seznam'!$A$2:$E$269,4),")"))</f>
        <v/>
      </c>
      <c r="D315" s="16"/>
      <c r="E315" s="3" t="str">
        <f>'V-D 128'!Z107</f>
        <v/>
      </c>
      <c r="H315" s="29" t="str">
        <f>'V-D 128'!V134</f>
        <v/>
      </c>
    </row>
    <row r="316" spans="2:8">
      <c r="B316" s="3">
        <f>'V-D 128'!U83</f>
        <v>0</v>
      </c>
      <c r="C316" s="3" t="str">
        <f>IF($B316=0,"",CONCATENATE(VLOOKUP($B316,'nejml.žákyně seznam'!$A$2:$B$269,2)," (",VLOOKUP($B316,'nejml.žákyně seznam'!$A$2:$E$269,4),")"))</f>
        <v/>
      </c>
      <c r="D316" s="17"/>
      <c r="H316" s="13" t="str">
        <f>'V-D 128'!X134</f>
        <v/>
      </c>
    </row>
    <row r="317" spans="2:8">
      <c r="B317" s="3">
        <f>'V-D 128'!W83</f>
        <v>0</v>
      </c>
      <c r="C317" s="6" t="str">
        <f>IF($B317=0,"",CONCATENATE(VLOOKUP($B317,'nejml.žákyně seznam'!$A$2:$B$269,2)," (",VLOOKUP($B317,'nejml.žákyně seznam'!$A$2:$E$269,4),")"))</f>
        <v/>
      </c>
      <c r="D317" s="14"/>
      <c r="E317" s="3" t="str">
        <f>'V-D 128'!V108</f>
        <v/>
      </c>
      <c r="H317" s="9" t="str">
        <f>'V-D 128'!Z134</f>
        <v/>
      </c>
    </row>
    <row r="318" spans="2:8">
      <c r="B318" s="3">
        <f>'V-D 128'!U84</f>
        <v>0</v>
      </c>
      <c r="C318" s="3" t="str">
        <f>IF($B318=0,"",CONCATENATE(VLOOKUP($B318,'nejml.žákyně seznam'!$A$2:$B$269,2)," (",VLOOKUP($B318,'nejml.žákyně seznam'!$A$2:$E$269,4),")"))</f>
        <v/>
      </c>
      <c r="D318" s="15"/>
      <c r="E318" s="6" t="str">
        <f>'V-D 128'!X108</f>
        <v/>
      </c>
      <c r="H318" s="9"/>
    </row>
    <row r="319" spans="2:8">
      <c r="B319" s="3">
        <f>'V-D 128'!W84</f>
        <v>0</v>
      </c>
      <c r="C319" s="6" t="str">
        <f>IF($B319=0,"",CONCATENATE(VLOOKUP($B319,'nejml.žákyně seznam'!$A$2:$B$269,2)," (",VLOOKUP($B319,'nejml.žákyně seznam'!$A$2:$E$269,4),")"))</f>
        <v/>
      </c>
      <c r="D319" s="16"/>
      <c r="E319" s="7" t="str">
        <f>'V-D 128'!Z108</f>
        <v/>
      </c>
      <c r="F319" s="3" t="str">
        <f>'V-D 128'!V121</f>
        <v/>
      </c>
      <c r="H319" s="9"/>
    </row>
    <row r="320" spans="2:8">
      <c r="B320" s="3">
        <f>'V-D 128'!U85</f>
        <v>0</v>
      </c>
      <c r="C320" s="3" t="str">
        <f>IF($B320=0,"",CONCATENATE(VLOOKUP($B320,'nejml.žákyně seznam'!$A$2:$B$269,2)," (",VLOOKUP($B320,'nejml.žákyně seznam'!$A$2:$E$269,4),")"))</f>
        <v/>
      </c>
      <c r="D320" s="17"/>
      <c r="E320" s="9"/>
      <c r="F320" s="10" t="str">
        <f>'V-D 128'!X121</f>
        <v/>
      </c>
      <c r="H320" s="9"/>
    </row>
    <row r="321" spans="2:8">
      <c r="B321" s="3">
        <f>'V-D 128'!W85</f>
        <v>0</v>
      </c>
      <c r="C321" s="6" t="str">
        <f>IF($B321=0,"",CONCATENATE(VLOOKUP($B321,'nejml.žákyně seznam'!$A$2:$B$269,2)," (",VLOOKUP($B321,'nejml.žákyně seznam'!$A$2:$E$269,4),")"))</f>
        <v/>
      </c>
      <c r="D321" s="14"/>
      <c r="E321" s="9" t="str">
        <f>'V-D 128'!V109</f>
        <v/>
      </c>
      <c r="F321" s="7" t="str">
        <f>'V-D 128'!Z121</f>
        <v/>
      </c>
      <c r="H321" s="9"/>
    </row>
    <row r="322" spans="2:8">
      <c r="B322" s="3">
        <f>'V-D 128'!U86</f>
        <v>0</v>
      </c>
      <c r="C322" s="3" t="str">
        <f>IF($B322=0,"",CONCATENATE(VLOOKUP($B322,'nejml.žákyně seznam'!$A$2:$B$269,2)," (",VLOOKUP($B322,'nejml.žákyně seznam'!$A$2:$E$269,4),")"))</f>
        <v/>
      </c>
      <c r="D322" s="15"/>
      <c r="E322" s="8" t="str">
        <f>'V-D 128'!X109</f>
        <v/>
      </c>
      <c r="F322" s="9"/>
      <c r="H322" s="9"/>
    </row>
    <row r="323" spans="2:8">
      <c r="B323" s="3">
        <f>'V-D 128'!W86</f>
        <v>0</v>
      </c>
      <c r="C323" s="6" t="str">
        <f>IF($B323=0,"",CONCATENATE(VLOOKUP($B323,'nejml.žákyně seznam'!$A$2:$B$269,2)," (",VLOOKUP($B323,'nejml.žákyně seznam'!$A$2:$E$269,4),")"))</f>
        <v/>
      </c>
      <c r="D323" s="16"/>
      <c r="E323" s="3" t="str">
        <f>'V-D 128'!Z109</f>
        <v/>
      </c>
      <c r="F323" s="9"/>
      <c r="G323" s="3" t="str">
        <f>'V-D 128'!V128</f>
        <v/>
      </c>
      <c r="H323" s="9"/>
    </row>
    <row r="324" spans="2:8">
      <c r="B324" s="3">
        <f>'V-D 128'!U87</f>
        <v>0</v>
      </c>
      <c r="C324" s="3" t="str">
        <f>IF($B324=0,"",CONCATENATE(VLOOKUP($B324,'nejml.žákyně seznam'!$A$2:$B$269,2)," (",VLOOKUP($B324,'nejml.žákyně seznam'!$A$2:$E$269,4),")"))</f>
        <v/>
      </c>
      <c r="D324" s="17"/>
      <c r="F324" s="9"/>
      <c r="G324" s="10" t="str">
        <f>'V-D 128'!X128</f>
        <v/>
      </c>
      <c r="H324" s="9"/>
    </row>
    <row r="325" spans="2:8">
      <c r="B325" s="3">
        <f>'V-D 128'!W87</f>
        <v>0</v>
      </c>
      <c r="C325" s="6" t="str">
        <f>IF($B325=0,"",CONCATENATE(VLOOKUP($B325,'nejml.žákyně seznam'!$A$2:$B$269,2)," (",VLOOKUP($B325,'nejml.žákyně seznam'!$A$2:$E$269,4),")"))</f>
        <v/>
      </c>
      <c r="D325" s="14"/>
      <c r="E325" s="3" t="str">
        <f>'V-D 128'!V110</f>
        <v/>
      </c>
      <c r="F325" s="9"/>
      <c r="G325" s="7" t="str">
        <f>'V-D 128'!Z128</f>
        <v/>
      </c>
      <c r="H325" s="9"/>
    </row>
    <row r="326" spans="2:8">
      <c r="B326" s="3">
        <f>'V-D 128'!U88</f>
        <v>0</v>
      </c>
      <c r="C326" s="3" t="str">
        <f>IF($B326=0,"",CONCATENATE(VLOOKUP($B326,'nejml.žákyně seznam'!$A$2:$B$269,2)," (",VLOOKUP($B326,'nejml.žákyně seznam'!$A$2:$E$269,4),")"))</f>
        <v/>
      </c>
      <c r="D326" s="15"/>
      <c r="E326" s="6" t="str">
        <f>'V-D 128'!X110</f>
        <v/>
      </c>
      <c r="F326" s="9"/>
      <c r="G326" s="9"/>
      <c r="H326" s="9"/>
    </row>
    <row r="327" spans="2:8">
      <c r="B327" s="3">
        <f>'V-D 128'!W88</f>
        <v>0</v>
      </c>
      <c r="C327" s="6" t="str">
        <f>IF($B327=0,"",CONCATENATE(VLOOKUP($B327,'nejml.žákyně seznam'!$A$2:$B$269,2)," (",VLOOKUP($B327,'nejml.žákyně seznam'!$A$2:$E$269,4),")"))</f>
        <v/>
      </c>
      <c r="D327" s="16"/>
      <c r="E327" s="7" t="str">
        <f>'V-D 128'!Z110</f>
        <v/>
      </c>
      <c r="F327" s="9" t="str">
        <f>'V-D 128'!V122</f>
        <v/>
      </c>
      <c r="G327" s="9"/>
      <c r="H327" s="9"/>
    </row>
    <row r="328" spans="2:8">
      <c r="B328" s="3">
        <f>'V-D 128'!U89</f>
        <v>0</v>
      </c>
      <c r="C328" s="3" t="str">
        <f>IF($B328=0,"",CONCATENATE(VLOOKUP($B328,'nejml.žákyně seznam'!$A$2:$B$269,2)," (",VLOOKUP($B328,'nejml.žákyně seznam'!$A$2:$E$269,4),")"))</f>
        <v/>
      </c>
      <c r="D328" s="17"/>
      <c r="E328" s="9"/>
      <c r="F328" s="11" t="str">
        <f>'V-D 128'!X122</f>
        <v/>
      </c>
      <c r="G328" s="9"/>
      <c r="H328" s="9"/>
    </row>
    <row r="329" spans="2:8">
      <c r="B329" s="3">
        <f>'V-D 128'!W89</f>
        <v>0</v>
      </c>
      <c r="C329" s="6" t="str">
        <f>IF($B329=0,"",CONCATENATE(VLOOKUP($B329,'nejml.žákyně seznam'!$A$2:$B$269,2)," (",VLOOKUP($B329,'nejml.žákyně seznam'!$A$2:$E$269,4),")"))</f>
        <v/>
      </c>
      <c r="D329" s="14"/>
      <c r="E329" s="9" t="str">
        <f>'V-D 128'!V111</f>
        <v/>
      </c>
      <c r="F329" s="3" t="str">
        <f>'V-D 128'!Z122</f>
        <v/>
      </c>
      <c r="G329" s="9"/>
      <c r="H329" s="9"/>
    </row>
    <row r="330" spans="2:8">
      <c r="B330" s="3">
        <f>'V-D 128'!U90</f>
        <v>0</v>
      </c>
      <c r="C330" s="3" t="str">
        <f>IF($B330=0,"",CONCATENATE(VLOOKUP($B330,'nejml.žákyně seznam'!$A$2:$B$269,2)," (",VLOOKUP($B330,'nejml.žákyně seznam'!$A$2:$E$269,4),")"))</f>
        <v/>
      </c>
      <c r="D330" s="15"/>
      <c r="E330" s="8" t="str">
        <f>'V-D 128'!X111</f>
        <v/>
      </c>
      <c r="G330" s="9"/>
      <c r="H330" s="9"/>
    </row>
    <row r="331" spans="2:8">
      <c r="B331" s="3">
        <f>'V-D 128'!W90</f>
        <v>0</v>
      </c>
      <c r="C331" s="6" t="str">
        <f>IF($B331=0,"",CONCATENATE(VLOOKUP($B331,'nejml.žákyně seznam'!$A$2:$B$269,2)," (",VLOOKUP($B331,'nejml.žákyně seznam'!$A$2:$E$269,4),")"))</f>
        <v/>
      </c>
      <c r="D331" s="16"/>
      <c r="E331" s="3" t="str">
        <f>'V-D 128'!Z111</f>
        <v/>
      </c>
      <c r="G331" s="9"/>
      <c r="H331" s="29" t="str">
        <f>'V-D 128'!V132</f>
        <v/>
      </c>
    </row>
    <row r="332" spans="2:8">
      <c r="B332" s="3">
        <f>'V-D 128'!U91</f>
        <v>0</v>
      </c>
      <c r="C332" s="3" t="str">
        <f>IF($B332=0,"",CONCATENATE(VLOOKUP($B332,'nejml.žákyně seznam'!$A$2:$B$269,2)," (",VLOOKUP($B332,'nejml.žákyně seznam'!$A$2:$E$269,4),")"))</f>
        <v/>
      </c>
      <c r="D332" s="17"/>
      <c r="G332" s="9"/>
      <c r="H332" s="13" t="str">
        <f>'V-D 128'!X132</f>
        <v/>
      </c>
    </row>
    <row r="333" spans="2:8">
      <c r="B333" s="3">
        <f>'V-D 128'!W91</f>
        <v>0</v>
      </c>
      <c r="C333" s="6" t="str">
        <f>IF($B333=0,"",CONCATENATE(VLOOKUP($B333,'nejml.žákyně seznam'!$A$2:$B$269,2)," (",VLOOKUP($B333,'nejml.žákyně seznam'!$A$2:$E$269,4),")"))</f>
        <v/>
      </c>
      <c r="D333" s="14"/>
      <c r="E333" s="3" t="str">
        <f>'V-D 128'!V112</f>
        <v/>
      </c>
      <c r="G333" s="9"/>
      <c r="H333" s="3" t="str">
        <f>'V-D 128'!Z132</f>
        <v/>
      </c>
    </row>
    <row r="334" spans="2:8">
      <c r="B334" s="3">
        <f>'V-D 128'!U92</f>
        <v>0</v>
      </c>
      <c r="C334" s="3" t="str">
        <f>IF($B334=0,"",CONCATENATE(VLOOKUP($B334,'nejml.žákyně seznam'!$A$2:$B$269,2)," (",VLOOKUP($B334,'nejml.žákyně seznam'!$A$2:$E$269,4),")"))</f>
        <v/>
      </c>
      <c r="D334" s="15"/>
      <c r="E334" s="6" t="str">
        <f>'V-D 128'!X112</f>
        <v/>
      </c>
      <c r="G334" s="9"/>
    </row>
    <row r="335" spans="2:8">
      <c r="B335" s="3">
        <f>'V-D 128'!W92</f>
        <v>0</v>
      </c>
      <c r="C335" s="6" t="str">
        <f>IF($B335=0,"",CONCATENATE(VLOOKUP($B335,'nejml.žákyně seznam'!$A$2:$B$269,2)," (",VLOOKUP($B335,'nejml.žákyně seznam'!$A$2:$E$269,4),")"))</f>
        <v/>
      </c>
      <c r="D335" s="16"/>
      <c r="E335" s="7" t="str">
        <f>'V-D 128'!Z112</f>
        <v/>
      </c>
      <c r="F335" s="3" t="str">
        <f>'V-D 128'!V123</f>
        <v/>
      </c>
      <c r="G335" s="9"/>
    </row>
    <row r="336" spans="2:8">
      <c r="B336" s="3">
        <f>'V-D 128'!U93</f>
        <v>0</v>
      </c>
      <c r="C336" s="3" t="str">
        <f>IF($B336=0,"",CONCATENATE(VLOOKUP($B336,'nejml.žákyně seznam'!$A$2:$B$269,2)," (",VLOOKUP($B336,'nejml.žákyně seznam'!$A$2:$E$269,4),")"))</f>
        <v/>
      </c>
      <c r="D336" s="17"/>
      <c r="E336" s="9"/>
      <c r="F336" s="10" t="str">
        <f>'V-D 128'!X123</f>
        <v/>
      </c>
      <c r="G336" s="9"/>
    </row>
    <row r="337" spans="2:7">
      <c r="B337" s="3">
        <f>'V-D 128'!W93</f>
        <v>0</v>
      </c>
      <c r="C337" s="6" t="str">
        <f>IF($B337=0,"",CONCATENATE(VLOOKUP($B337,'nejml.žákyně seznam'!$A$2:$B$269,2)," (",VLOOKUP($B337,'nejml.žákyně seznam'!$A$2:$E$269,4),")"))</f>
        <v/>
      </c>
      <c r="D337" s="14"/>
      <c r="E337" s="9" t="str">
        <f>'V-D 128'!V113</f>
        <v/>
      </c>
      <c r="F337" s="7" t="str">
        <f>'V-D 128'!Z123</f>
        <v/>
      </c>
      <c r="G337" s="9"/>
    </row>
    <row r="338" spans="2:7">
      <c r="B338" s="3">
        <f>'V-D 128'!U94</f>
        <v>0</v>
      </c>
      <c r="C338" s="3" t="str">
        <f>IF($B338=0,"",CONCATENATE(VLOOKUP($B338,'nejml.žákyně seznam'!$A$2:$B$269,2)," (",VLOOKUP($B338,'nejml.žákyně seznam'!$A$2:$E$269,4),")"))</f>
        <v/>
      </c>
      <c r="D338" s="15"/>
      <c r="E338" s="8" t="str">
        <f>'V-D 128'!X113</f>
        <v/>
      </c>
      <c r="F338" s="9"/>
      <c r="G338" s="9"/>
    </row>
    <row r="339" spans="2:7">
      <c r="B339" s="3">
        <f>'V-D 128'!W94</f>
        <v>0</v>
      </c>
      <c r="C339" s="6" t="str">
        <f>IF($B339=0,"",CONCATENATE(VLOOKUP($B339,'nejml.žákyně seznam'!$A$2:$B$269,2)," (",VLOOKUP($B339,'nejml.žákyně seznam'!$A$2:$E$269,4),")"))</f>
        <v/>
      </c>
      <c r="D339" s="16"/>
      <c r="E339" s="3" t="str">
        <f>'V-D 128'!Z113</f>
        <v/>
      </c>
      <c r="F339" s="9"/>
      <c r="G339" s="9" t="str">
        <f>'V-D 128'!V129</f>
        <v/>
      </c>
    </row>
    <row r="340" spans="2:7">
      <c r="B340" s="3">
        <f>'V-D 128'!U95</f>
        <v>0</v>
      </c>
      <c r="C340" s="3" t="str">
        <f>IF($B340=0,"",CONCATENATE(VLOOKUP($B340,'nejml.žákyně seznam'!$A$2:$B$269,2)," (",VLOOKUP($B340,'nejml.žákyně seznam'!$A$2:$E$269,4),")"))</f>
        <v/>
      </c>
      <c r="D340" s="17"/>
      <c r="F340" s="9"/>
      <c r="G340" s="11" t="str">
        <f>'V-D 128'!X129</f>
        <v/>
      </c>
    </row>
    <row r="341" spans="2:7">
      <c r="B341" s="3">
        <f>'V-D 128'!W95</f>
        <v>0</v>
      </c>
      <c r="C341" s="6" t="str">
        <f>IF($B341=0,"",CONCATENATE(VLOOKUP($B341,'nejml.žákyně seznam'!$A$2:$B$269,2)," (",VLOOKUP($B341,'nejml.žákyně seznam'!$A$2:$E$269,4),")"))</f>
        <v/>
      </c>
      <c r="D341" s="14"/>
      <c r="E341" s="3" t="str">
        <f>'V-D 128'!V114</f>
        <v/>
      </c>
      <c r="F341" s="9"/>
      <c r="G341" s="3" t="str">
        <f>'V-D 128'!Z129</f>
        <v/>
      </c>
    </row>
    <row r="342" spans="2:7">
      <c r="B342" s="3">
        <f>'V-D 128'!U96</f>
        <v>0</v>
      </c>
      <c r="C342" s="3" t="str">
        <f>IF($B342=0,"",CONCATENATE(VLOOKUP($B342,'nejml.žákyně seznam'!$A$2:$B$269,2)," (",VLOOKUP($B342,'nejml.žákyně seznam'!$A$2:$E$269,4),")"))</f>
        <v/>
      </c>
      <c r="D342" s="15"/>
      <c r="E342" s="6" t="str">
        <f>'V-D 128'!X114</f>
        <v/>
      </c>
      <c r="F342" s="9"/>
    </row>
    <row r="343" spans="2:7">
      <c r="B343" s="3">
        <f>'V-D 128'!W96</f>
        <v>0</v>
      </c>
      <c r="C343" s="6" t="str">
        <f>IF($B343=0,"",CONCATENATE(VLOOKUP($B343,'nejml.žákyně seznam'!$A$2:$B$269,2)," (",VLOOKUP($B343,'nejml.žákyně seznam'!$A$2:$E$269,4),")"))</f>
        <v/>
      </c>
      <c r="D343" s="16"/>
      <c r="E343" s="7" t="str">
        <f>'V-D 128'!Z114</f>
        <v/>
      </c>
      <c r="F343" s="9" t="str">
        <f>'V-D 128'!V124</f>
        <v/>
      </c>
    </row>
    <row r="344" spans="2:7">
      <c r="B344" s="3">
        <f>'V-D 128'!U97</f>
        <v>0</v>
      </c>
      <c r="C344" s="3" t="str">
        <f>IF($B344=0,"",CONCATENATE(VLOOKUP($B344,'nejml.žákyně seznam'!$A$2:$B$269,2)," (",VLOOKUP($B344,'nejml.žákyně seznam'!$A$2:$E$269,4),")"))</f>
        <v/>
      </c>
      <c r="D344" s="17"/>
      <c r="E344" s="9"/>
      <c r="F344" s="11" t="str">
        <f>'V-D 128'!X124</f>
        <v/>
      </c>
    </row>
    <row r="345" spans="2:7">
      <c r="B345" s="3">
        <f>'V-D 128'!W97</f>
        <v>0</v>
      </c>
      <c r="C345" s="6" t="str">
        <f>IF($B345=0,"",CONCATENATE(VLOOKUP($B345,'nejml.žákyně seznam'!$A$2:$B$269,2)," (",VLOOKUP($B345,'nejml.žákyně seznam'!$A$2:$E$269,4),")"))</f>
        <v/>
      </c>
      <c r="D345" s="14"/>
      <c r="E345" s="9" t="str">
        <f>'V-D 128'!V115</f>
        <v/>
      </c>
      <c r="F345" s="3" t="str">
        <f>'V-D 128'!Z124</f>
        <v/>
      </c>
    </row>
    <row r="346" spans="2:7">
      <c r="B346" s="3">
        <f>'V-D 128'!U98</f>
        <v>0</v>
      </c>
      <c r="C346" s="3" t="str">
        <f>IF($B346=0,"",CONCATENATE(VLOOKUP($B346,'nejml.žákyně seznam'!$A$2:$B$269,2)," (",VLOOKUP($B346,'nejml.žákyně seznam'!$A$2:$E$269,4),")"))</f>
        <v/>
      </c>
      <c r="D346" s="15"/>
      <c r="E346" s="8" t="str">
        <f>'V-D 128'!X115</f>
        <v/>
      </c>
    </row>
    <row r="347" spans="2:7">
      <c r="B347" s="3">
        <f>'V-D 128'!W98</f>
        <v>0</v>
      </c>
      <c r="C347" s="6" t="str">
        <f>IF($B347=0,"",CONCATENATE(VLOOKUP($B347,'nejml.žákyně seznam'!$A$2:$B$269,2)," (",VLOOKUP($B347,'nejml.žákyně seznam'!$A$2:$E$269,4),")"))</f>
        <v/>
      </c>
      <c r="D347" s="16"/>
      <c r="E347" s="3" t="str">
        <f>'V-D 128'!Z115</f>
        <v/>
      </c>
    </row>
    <row r="348" spans="2:7">
      <c r="D348" s="22"/>
    </row>
  </sheetData>
  <phoneticPr fontId="0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4" fitToHeight="0" orientation="portrait" horizontalDpi="300" verticalDpi="300" r:id="rId1"/>
  <headerFooter alignWithMargins="0"/>
  <rowBreaks count="3" manualBreakCount="3">
    <brk id="69" max="7" man="1"/>
    <brk id="210" max="16383" man="1"/>
    <brk id="28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35"/>
  <sheetViews>
    <sheetView zoomScale="75" workbookViewId="0">
      <pane ySplit="1" topLeftCell="A2" activePane="bottomLeft" state="frozen"/>
      <selection activeCell="H19" sqref="H19"/>
      <selection pane="bottomLeft" activeCell="H19" sqref="H19"/>
    </sheetView>
  </sheetViews>
  <sheetFormatPr defaultRowHeight="12.75"/>
  <cols>
    <col min="1" max="1" width="19.5703125" style="3" customWidth="1"/>
    <col min="2" max="2" width="4.5703125" style="3" bestFit="1" customWidth="1"/>
    <col min="3" max="3" width="16" style="3" bestFit="1" customWidth="1"/>
    <col min="4" max="4" width="7" style="3" bestFit="1" customWidth="1"/>
    <col min="5" max="5" width="4.5703125" style="3" bestFit="1" customWidth="1"/>
    <col min="6" max="6" width="16" style="3" bestFit="1" customWidth="1"/>
    <col min="7" max="7" width="7" style="3" bestFit="1" customWidth="1"/>
    <col min="8" max="8" width="4.85546875" style="3" bestFit="1" customWidth="1"/>
    <col min="9" max="9" width="16" style="3" bestFit="1" customWidth="1"/>
    <col min="10" max="10" width="7" style="3" bestFit="1" customWidth="1"/>
    <col min="11" max="11" width="4.85546875" style="3" bestFit="1" customWidth="1"/>
    <col min="12" max="12" width="14.42578125" style="3" bestFit="1" customWidth="1"/>
    <col min="13" max="13" width="7" style="3" bestFit="1" customWidth="1"/>
    <col min="14" max="15" width="3.85546875" style="3" customWidth="1"/>
    <col min="16" max="20" width="4.28515625" style="3" customWidth="1"/>
    <col min="21" max="21" width="4.5703125" style="3" bestFit="1" customWidth="1"/>
    <col min="22" max="22" width="12" style="3" customWidth="1"/>
    <col min="23" max="23" width="4.140625" style="3" customWidth="1"/>
    <col min="24" max="24" width="11" style="3" customWidth="1"/>
    <col min="25" max="25" width="3.140625" style="3" customWidth="1"/>
    <col min="26" max="26" width="21.7109375" style="3" bestFit="1" customWidth="1"/>
    <col min="27" max="27" width="2.7109375" style="3" customWidth="1"/>
    <col min="28" max="32" width="4.140625" style="3" customWidth="1"/>
    <col min="33" max="16384" width="9.140625" style="3"/>
  </cols>
  <sheetData>
    <row r="1" spans="1:32" ht="13.5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2" t="s">
        <v>0</v>
      </c>
      <c r="I1" s="2" t="s">
        <v>19</v>
      </c>
      <c r="J1" s="2" t="s">
        <v>2</v>
      </c>
      <c r="K1" s="2" t="s">
        <v>0</v>
      </c>
      <c r="L1" s="2" t="s">
        <v>20</v>
      </c>
      <c r="M1" s="2" t="s">
        <v>2</v>
      </c>
      <c r="N1" s="28" t="s">
        <v>5</v>
      </c>
      <c r="O1" s="28" t="s">
        <v>6</v>
      </c>
      <c r="P1" s="28" t="s">
        <v>7</v>
      </c>
      <c r="Q1" s="28" t="s">
        <v>8</v>
      </c>
      <c r="R1" s="28" t="s">
        <v>9</v>
      </c>
      <c r="S1" s="2" t="s">
        <v>10</v>
      </c>
      <c r="T1" s="2" t="s">
        <v>11</v>
      </c>
      <c r="U1" s="2" t="s">
        <v>12</v>
      </c>
    </row>
    <row r="2" spans="1:32" ht="13.5" thickTop="1">
      <c r="A2" s="3" t="e">
        <f>CONCATENATE("Čtyřhra ",#REF!," - 1.kolo")</f>
        <v>#REF!</v>
      </c>
      <c r="B2" s="3">
        <f>'P-D 128'!$B$3</f>
        <v>0</v>
      </c>
      <c r="C2" s="26" t="str">
        <f>IF($B2=0,"bye",VLOOKUP($B2,'nejml.žákyně seznam'!$A$2:$D$269,2))</f>
        <v>bye</v>
      </c>
      <c r="D2" s="3" t="str">
        <f>IF($B2=0,"",VLOOKUP($B2,'nejml.žákyně seznam'!$A$2:$D$269,4))</f>
        <v/>
      </c>
      <c r="E2" s="3" t="str">
        <f>'P-D 128'!$B$4</f>
        <v/>
      </c>
      <c r="F2" s="26" t="str">
        <f>IF($E2="","bye",VLOOKUP($E2,'nejml.žákyně seznam'!$A$2:$D$269,2))</f>
        <v>bye</v>
      </c>
      <c r="G2" s="3" t="str">
        <f>IF($E2="","",VLOOKUP($E2,'nejml.žákyně seznam'!$A$2:$D$269,4))</f>
        <v/>
      </c>
      <c r="H2" s="3">
        <f>'P-D 128'!$B$5</f>
        <v>0</v>
      </c>
      <c r="I2" s="27" t="str">
        <f>IF($H2=0,"bye",VLOOKUP($H2,'nejml.žákyně seznam'!$A$2:$D$269,2))</f>
        <v>bye</v>
      </c>
      <c r="J2" s="3" t="str">
        <f>IF($H2=0,"",VLOOKUP($H2,'nejml.žákyně seznam'!$A$2:$D$269,4))</f>
        <v/>
      </c>
      <c r="K2" s="3" t="str">
        <f>'P-D 128'!$B$6</f>
        <v/>
      </c>
      <c r="L2" s="27" t="str">
        <f>IF($K2="","bye",VLOOKUP($K2,'nejml.žákyně seznam'!$A$2:$D$269,2))</f>
        <v>bye</v>
      </c>
      <c r="M2" s="3" t="str">
        <f>IF($K2="","",VLOOKUP($K2,'nejml.žákyně seznam'!$A$2:$D$269,4))</f>
        <v/>
      </c>
      <c r="N2" s="71"/>
      <c r="O2" s="72"/>
      <c r="P2" s="72"/>
      <c r="Q2" s="72"/>
      <c r="R2" s="73"/>
      <c r="S2" s="3">
        <f>COUNTIF(AB2:AF2,"&gt;0")</f>
        <v>0</v>
      </c>
      <c r="T2" s="3">
        <f>COUNTIF(AB2:AF2,"&lt;0")</f>
        <v>0</v>
      </c>
      <c r="U2" s="3">
        <f t="shared" ref="U2:U33" si="0">IF(S2=T2,0,IF(S2&gt;T2,B2,H2))</f>
        <v>0</v>
      </c>
      <c r="V2" s="3" t="str">
        <f>IF($U2=0,"",VLOOKUP($U2,'nejml.žákyně seznam'!$A$2:$D$269,2))</f>
        <v/>
      </c>
      <c r="W2" s="3">
        <f t="shared" ref="W2:W33" si="1">IF(S2=T2,0,IF(S2&gt;T2,E2,K2))</f>
        <v>0</v>
      </c>
      <c r="X2" s="3" t="str">
        <f>IF($W2=0,"",VLOOKUP($W2,'nejml.žákyně seznam'!$A$2:$D$269,2))</f>
        <v/>
      </c>
      <c r="Y2" s="3" t="str">
        <f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/>
      </c>
      <c r="Z2" s="3" t="str">
        <f>IF(MAX(S2:T2)=3,Y2,"")</f>
        <v/>
      </c>
      <c r="AB2" s="30">
        <f t="shared" ref="AB2:AF3" si="2">IF(N2="",0,IF(MID(N2,1,1)="-",-1,1))</f>
        <v>0</v>
      </c>
      <c r="AC2" s="30">
        <f t="shared" si="2"/>
        <v>0</v>
      </c>
      <c r="AD2" s="30">
        <f t="shared" si="2"/>
        <v>0</v>
      </c>
      <c r="AE2" s="30">
        <f t="shared" si="2"/>
        <v>0</v>
      </c>
      <c r="AF2" s="30">
        <f t="shared" si="2"/>
        <v>0</v>
      </c>
    </row>
    <row r="3" spans="1:32">
      <c r="A3" s="3" t="e">
        <f>CONCATENATE("Čtyřhra ",#REF!," - 1.kolo")</f>
        <v>#REF!</v>
      </c>
      <c r="B3" s="3">
        <f>'P-D 128'!$B$7</f>
        <v>0</v>
      </c>
      <c r="C3" s="26" t="str">
        <f>IF($B3=0,"bye",VLOOKUP($B3,'nejml.žákyně seznam'!$A$2:$D$269,2))</f>
        <v>bye</v>
      </c>
      <c r="D3" s="3" t="str">
        <f>IF($B3=0,"",VLOOKUP($B3,'nejml.žákyně seznam'!$A$2:$D$269,4))</f>
        <v/>
      </c>
      <c r="E3" s="3" t="str">
        <f>'P-D 128'!$B$8</f>
        <v/>
      </c>
      <c r="F3" s="26" t="str">
        <f>IF($E3="","bye",VLOOKUP($E3,'nejml.žákyně seznam'!$A$2:$D$269,2))</f>
        <v>bye</v>
      </c>
      <c r="G3" s="3" t="str">
        <f>IF($E3="","",VLOOKUP($E3,'nejml.žákyně seznam'!$A$2:$D$269,4))</f>
        <v/>
      </c>
      <c r="H3" s="3">
        <f>'P-D 128'!$B$9</f>
        <v>0</v>
      </c>
      <c r="I3" s="27" t="str">
        <f>IF($H3=0,"bye",VLOOKUP($H3,'nejml.žákyně seznam'!$A$2:$D$269,2))</f>
        <v>bye</v>
      </c>
      <c r="J3" s="3" t="str">
        <f>IF($H3=0,"",VLOOKUP($H3,'nejml.žákyně seznam'!$A$2:$D$269,4))</f>
        <v/>
      </c>
      <c r="K3" s="3" t="str">
        <f>'P-D 128'!$B$10</f>
        <v/>
      </c>
      <c r="L3" s="27" t="str">
        <f>IF($K3="","bye",VLOOKUP($K3,'nejml.žákyně seznam'!$A$2:$D$269,2))</f>
        <v>bye</v>
      </c>
      <c r="M3" s="3" t="str">
        <f>IF($K3="","",VLOOKUP($K3,'nejml.žákyně seznam'!$A$2:$D$269,4))</f>
        <v/>
      </c>
      <c r="N3" s="74"/>
      <c r="O3" s="75"/>
      <c r="P3" s="75"/>
      <c r="Q3" s="75"/>
      <c r="R3" s="76"/>
      <c r="S3" s="3">
        <f>COUNTIF(AB3:AF3,"&gt;0")</f>
        <v>0</v>
      </c>
      <c r="T3" s="3">
        <f>COUNTIF(AB3:AF3,"&lt;0")</f>
        <v>0</v>
      </c>
      <c r="U3" s="3">
        <f t="shared" si="0"/>
        <v>0</v>
      </c>
      <c r="V3" s="3" t="str">
        <f>IF($U3=0,"",VLOOKUP($U3,'nejml.žákyně seznam'!$A$2:$D$269,2))</f>
        <v/>
      </c>
      <c r="W3" s="3">
        <f t="shared" si="1"/>
        <v>0</v>
      </c>
      <c r="X3" s="3" t="str">
        <f>IF($W3=0,"",VLOOKUP($W3,'nejml.žákyně seznam'!$A$2:$D$269,2))</f>
        <v/>
      </c>
      <c r="Y3" s="3" t="str">
        <f>IF(S3=T3,"",IF(S3&gt;T3,CONCATENATE(S3,":",T3," (",N3,",",O3,",",P3,IF(SUM(S3:T3)&gt;3,",",""),Q3,IF(SUM(S3:T3)&gt;4,",",""),R3,")"),CONCATENATE(T3,":",S3," (",-N3,",",-O3,",",-P3,IF(SUM(S3:T3)&gt;3,",",""),IF(SUM(S3:T3)&gt;3,-Q3,""),IF(SUM(S3:T3)&gt;4,",",""),IF(SUM(S3:T3)&gt;4,-R3,""),")")))</f>
        <v/>
      </c>
      <c r="Z3" s="3" t="str">
        <f t="shared" ref="Z3:Z65" si="3">IF(MAX(S3:T3)=3,Y3,"")</f>
        <v/>
      </c>
      <c r="AB3" s="30">
        <f t="shared" si="2"/>
        <v>0</v>
      </c>
      <c r="AC3" s="30">
        <f t="shared" si="2"/>
        <v>0</v>
      </c>
      <c r="AD3" s="30">
        <f t="shared" si="2"/>
        <v>0</v>
      </c>
      <c r="AE3" s="30">
        <f t="shared" si="2"/>
        <v>0</v>
      </c>
      <c r="AF3" s="30">
        <f t="shared" si="2"/>
        <v>0</v>
      </c>
    </row>
    <row r="4" spans="1:32">
      <c r="A4" s="3" t="e">
        <f>CONCATENATE("Čtyřhra ",#REF!," - 1.kolo")</f>
        <v>#REF!</v>
      </c>
      <c r="B4" s="3">
        <f>'P-D 128'!$B$11</f>
        <v>0</v>
      </c>
      <c r="C4" s="26" t="str">
        <f>IF($B4=0,"bye",VLOOKUP($B4,'nejml.žákyně seznam'!$A$2:$D$269,2))</f>
        <v>bye</v>
      </c>
      <c r="D4" s="3" t="str">
        <f>IF($B4=0,"",VLOOKUP($B4,'nejml.žákyně seznam'!$A$2:$D$269,4))</f>
        <v/>
      </c>
      <c r="E4" s="3" t="str">
        <f>'P-D 128'!$B$12</f>
        <v/>
      </c>
      <c r="F4" s="26" t="str">
        <f>IF($E4="","bye",VLOOKUP($E4,'nejml.žákyně seznam'!$A$2:$D$269,2))</f>
        <v>bye</v>
      </c>
      <c r="G4" s="3" t="str">
        <f>IF($E4="","",VLOOKUP($E4,'nejml.žákyně seznam'!$A$2:$D$269,4))</f>
        <v/>
      </c>
      <c r="H4" s="3">
        <f>'P-D 128'!$B$13</f>
        <v>0</v>
      </c>
      <c r="I4" s="27" t="str">
        <f>IF($H4=0,"bye",VLOOKUP($H4,'nejml.žákyně seznam'!$A$2:$D$269,2))</f>
        <v>bye</v>
      </c>
      <c r="J4" s="3" t="str">
        <f>IF($H4=0,"",VLOOKUP($H4,'nejml.žákyně seznam'!$A$2:$D$269,4))</f>
        <v/>
      </c>
      <c r="K4" s="3" t="str">
        <f>'P-D 128'!$B$14</f>
        <v/>
      </c>
      <c r="L4" s="27" t="str">
        <f>IF($K4="","bye",VLOOKUP($K4,'nejml.žákyně seznam'!$A$2:$D$269,2))</f>
        <v>bye</v>
      </c>
      <c r="M4" s="3" t="str">
        <f>IF($K4="","",VLOOKUP($K4,'nejml.žákyně seznam'!$A$2:$D$269,4))</f>
        <v/>
      </c>
      <c r="N4" s="74"/>
      <c r="O4" s="75"/>
      <c r="P4" s="75"/>
      <c r="Q4" s="75"/>
      <c r="R4" s="76"/>
      <c r="S4" s="3">
        <f t="shared" ref="S4:S65" si="4">COUNTIF(AB4:AF4,"&gt;0")</f>
        <v>0</v>
      </c>
      <c r="T4" s="3">
        <f t="shared" ref="T4:T65" si="5">COUNTIF(AB4:AF4,"&lt;0")</f>
        <v>0</v>
      </c>
      <c r="U4" s="3">
        <f t="shared" si="0"/>
        <v>0</v>
      </c>
      <c r="V4" s="3" t="str">
        <f>IF($U4=0,"",VLOOKUP($U4,'nejml.žákyně seznam'!$A$2:$D$269,2))</f>
        <v/>
      </c>
      <c r="W4" s="3">
        <f t="shared" si="1"/>
        <v>0</v>
      </c>
      <c r="X4" s="3" t="str">
        <f>IF($W4=0,"",VLOOKUP($W4,'nejml.žákyně seznam'!$A$2:$D$269,2))</f>
        <v/>
      </c>
      <c r="Y4" s="3" t="str">
        <f t="shared" ref="Y4:Y65" si="6">IF(S4=T4,"",IF(S4&gt;T4,CONCATENATE(S4,":",T4," (",N4,",",O4,",",P4,IF(SUM(S4:T4)&gt;3,",",""),Q4,IF(SUM(S4:T4)&gt;4,",",""),R4,")"),CONCATENATE(T4,":",S4," (",-N4,",",-O4,",",-P4,IF(SUM(S4:T4)&gt;3,",",""),IF(SUM(S4:T4)&gt;3,-Q4,""),IF(SUM(S4:T4)&gt;4,",",""),IF(SUM(S4:T4)&gt;4,-R4,""),")")))</f>
        <v/>
      </c>
      <c r="Z4" s="3" t="str">
        <f t="shared" si="3"/>
        <v/>
      </c>
      <c r="AB4" s="30">
        <f t="shared" ref="AB4:AB65" si="7">IF(N4="",0,IF(MID(N4,1,1)="-",-1,1))</f>
        <v>0</v>
      </c>
      <c r="AC4" s="30">
        <f t="shared" ref="AC4:AC65" si="8">IF(O4="",0,IF(MID(O4,1,1)="-",-1,1))</f>
        <v>0</v>
      </c>
      <c r="AD4" s="30">
        <f t="shared" ref="AD4:AD65" si="9">IF(P4="",0,IF(MID(P4,1,1)="-",-1,1))</f>
        <v>0</v>
      </c>
      <c r="AE4" s="30">
        <f t="shared" ref="AE4:AE65" si="10">IF(Q4="",0,IF(MID(Q4,1,1)="-",-1,1))</f>
        <v>0</v>
      </c>
      <c r="AF4" s="30">
        <f t="shared" ref="AF4:AF65" si="11">IF(R4="",0,IF(MID(R4,1,1)="-",-1,1))</f>
        <v>0</v>
      </c>
    </row>
    <row r="5" spans="1:32">
      <c r="A5" s="3" t="e">
        <f>CONCATENATE("Čtyřhra ",#REF!," - 1.kolo")</f>
        <v>#REF!</v>
      </c>
      <c r="B5" s="3">
        <f>'P-D 128'!$B$15</f>
        <v>0</v>
      </c>
      <c r="C5" s="26" t="str">
        <f>IF($B5=0,"bye",VLOOKUP($B5,'nejml.žákyně seznam'!$A$2:$D$269,2))</f>
        <v>bye</v>
      </c>
      <c r="D5" s="3" t="str">
        <f>IF($B5=0,"",VLOOKUP($B5,'nejml.žákyně seznam'!$A$2:$D$269,4))</f>
        <v/>
      </c>
      <c r="E5" s="3" t="str">
        <f>'P-D 128'!$B$16</f>
        <v/>
      </c>
      <c r="F5" s="26" t="str">
        <f>IF($E5="","bye",VLOOKUP($E5,'nejml.žákyně seznam'!$A$2:$D$269,2))</f>
        <v>bye</v>
      </c>
      <c r="G5" s="3" t="str">
        <f>IF($E5="","",VLOOKUP($E5,'nejml.žákyně seznam'!$A$2:$D$269,4))</f>
        <v/>
      </c>
      <c r="H5" s="3">
        <f>'P-D 128'!$B$17</f>
        <v>0</v>
      </c>
      <c r="I5" s="27" t="str">
        <f>IF($H5=0,"bye",VLOOKUP($H5,'nejml.žákyně seznam'!$A$2:$D$269,2))</f>
        <v>bye</v>
      </c>
      <c r="J5" s="3" t="str">
        <f>IF($H5=0,"",VLOOKUP($H5,'nejml.žákyně seznam'!$A$2:$D$269,4))</f>
        <v/>
      </c>
      <c r="K5" s="3" t="str">
        <f>'P-D 128'!$B$18</f>
        <v/>
      </c>
      <c r="L5" s="27" t="str">
        <f>IF($K5="","bye",VLOOKUP($K5,'nejml.žákyně seznam'!$A$2:$D$269,2))</f>
        <v>bye</v>
      </c>
      <c r="M5" s="3" t="str">
        <f>IF($K5="","",VLOOKUP($K5,'nejml.žákyně seznam'!$A$2:$D$269,4))</f>
        <v/>
      </c>
      <c r="N5" s="74"/>
      <c r="O5" s="75"/>
      <c r="P5" s="75"/>
      <c r="Q5" s="75"/>
      <c r="R5" s="76"/>
      <c r="S5" s="3">
        <f t="shared" si="4"/>
        <v>0</v>
      </c>
      <c r="T5" s="3">
        <f t="shared" si="5"/>
        <v>0</v>
      </c>
      <c r="U5" s="3">
        <f t="shared" si="0"/>
        <v>0</v>
      </c>
      <c r="V5" s="3" t="str">
        <f>IF($U5=0,"",VLOOKUP($U5,'nejml.žákyně seznam'!$A$2:$D$269,2))</f>
        <v/>
      </c>
      <c r="W5" s="3">
        <f t="shared" si="1"/>
        <v>0</v>
      </c>
      <c r="X5" s="3" t="str">
        <f>IF($W5=0,"",VLOOKUP($W5,'nejml.žákyně seznam'!$A$2:$D$269,2))</f>
        <v/>
      </c>
      <c r="Y5" s="3" t="str">
        <f t="shared" si="6"/>
        <v/>
      </c>
      <c r="Z5" s="3" t="str">
        <f t="shared" si="3"/>
        <v/>
      </c>
      <c r="AB5" s="30">
        <f t="shared" si="7"/>
        <v>0</v>
      </c>
      <c r="AC5" s="30">
        <f t="shared" si="8"/>
        <v>0</v>
      </c>
      <c r="AD5" s="30">
        <f t="shared" si="9"/>
        <v>0</v>
      </c>
      <c r="AE5" s="30">
        <f t="shared" si="10"/>
        <v>0</v>
      </c>
      <c r="AF5" s="30">
        <f t="shared" si="11"/>
        <v>0</v>
      </c>
    </row>
    <row r="6" spans="1:32">
      <c r="A6" s="3" t="e">
        <f>CONCATENATE("Čtyřhra ",#REF!," - 1.kolo")</f>
        <v>#REF!</v>
      </c>
      <c r="B6" s="3">
        <f>'P-D 128'!$B$19</f>
        <v>0</v>
      </c>
      <c r="C6" s="26" t="str">
        <f>IF($B6=0,"bye",VLOOKUP($B6,'nejml.žákyně seznam'!$A$2:$D$269,2))</f>
        <v>bye</v>
      </c>
      <c r="D6" s="3" t="str">
        <f>IF($B6=0,"",VLOOKUP($B6,'nejml.žákyně seznam'!$A$2:$D$269,4))</f>
        <v/>
      </c>
      <c r="E6" s="3" t="str">
        <f>'P-D 128'!$B$20</f>
        <v/>
      </c>
      <c r="F6" s="26" t="str">
        <f>IF($E6="","bye",VLOOKUP($E6,'nejml.žákyně seznam'!$A$2:$D$269,2))</f>
        <v>bye</v>
      </c>
      <c r="G6" s="3" t="str">
        <f>IF($E6="","",VLOOKUP($E6,'nejml.žákyně seznam'!$A$2:$D$269,4))</f>
        <v/>
      </c>
      <c r="H6" s="3">
        <f>'P-D 128'!$B$21</f>
        <v>0</v>
      </c>
      <c r="I6" s="27" t="str">
        <f>IF($H6=0,"bye",VLOOKUP($H6,'nejml.žákyně seznam'!$A$2:$D$269,2))</f>
        <v>bye</v>
      </c>
      <c r="J6" s="3" t="str">
        <f>IF($H6=0,"",VLOOKUP($H6,'nejml.žákyně seznam'!$A$2:$D$269,4))</f>
        <v/>
      </c>
      <c r="K6" s="3" t="str">
        <f>'P-D 128'!$B$22</f>
        <v/>
      </c>
      <c r="L6" s="27" t="str">
        <f>IF($K6="","bye",VLOOKUP($K6,'nejml.žákyně seznam'!$A$2:$D$269,2))</f>
        <v>bye</v>
      </c>
      <c r="M6" s="3" t="str">
        <f>IF($K6="","",VLOOKUP($K6,'nejml.žákyně seznam'!$A$2:$D$269,4))</f>
        <v/>
      </c>
      <c r="N6" s="74"/>
      <c r="O6" s="75"/>
      <c r="P6" s="75"/>
      <c r="Q6" s="75"/>
      <c r="R6" s="76"/>
      <c r="S6" s="3">
        <f t="shared" si="4"/>
        <v>0</v>
      </c>
      <c r="T6" s="3">
        <f t="shared" si="5"/>
        <v>0</v>
      </c>
      <c r="U6" s="3">
        <f t="shared" si="0"/>
        <v>0</v>
      </c>
      <c r="V6" s="3" t="str">
        <f>IF($U6=0,"",VLOOKUP($U6,'nejml.žákyně seznam'!$A$2:$D$269,2))</f>
        <v/>
      </c>
      <c r="W6" s="3">
        <f t="shared" si="1"/>
        <v>0</v>
      </c>
      <c r="X6" s="3" t="str">
        <f>IF($W6=0,"",VLOOKUP($W6,'nejml.žákyně seznam'!$A$2:$D$269,2))</f>
        <v/>
      </c>
      <c r="Y6" s="3" t="str">
        <f t="shared" si="6"/>
        <v/>
      </c>
      <c r="Z6" s="3" t="str">
        <f t="shared" si="3"/>
        <v/>
      </c>
      <c r="AB6" s="30">
        <f t="shared" si="7"/>
        <v>0</v>
      </c>
      <c r="AC6" s="30">
        <f t="shared" si="8"/>
        <v>0</v>
      </c>
      <c r="AD6" s="30">
        <f t="shared" si="9"/>
        <v>0</v>
      </c>
      <c r="AE6" s="30">
        <f t="shared" si="10"/>
        <v>0</v>
      </c>
      <c r="AF6" s="30">
        <f t="shared" si="11"/>
        <v>0</v>
      </c>
    </row>
    <row r="7" spans="1:32">
      <c r="A7" s="3" t="e">
        <f>CONCATENATE("Čtyřhra ",#REF!," - 1.kolo")</f>
        <v>#REF!</v>
      </c>
      <c r="B7" s="3">
        <f>'P-D 128'!$B$23</f>
        <v>0</v>
      </c>
      <c r="C7" s="26" t="str">
        <f>IF($B7=0,"bye",VLOOKUP($B7,'nejml.žákyně seznam'!$A$2:$D$269,2))</f>
        <v>bye</v>
      </c>
      <c r="D7" s="3" t="str">
        <f>IF($B7=0,"",VLOOKUP($B7,'nejml.žákyně seznam'!$A$2:$D$269,4))</f>
        <v/>
      </c>
      <c r="E7" s="3" t="str">
        <f>'P-D 128'!$B$24</f>
        <v/>
      </c>
      <c r="F7" s="26" t="str">
        <f>IF($E7="","bye",VLOOKUP($E7,'nejml.žákyně seznam'!$A$2:$D$269,2))</f>
        <v>bye</v>
      </c>
      <c r="G7" s="3" t="str">
        <f>IF($E7="","",VLOOKUP($E7,'nejml.žákyně seznam'!$A$2:$D$269,4))</f>
        <v/>
      </c>
      <c r="H7" s="3">
        <f>'P-D 128'!$B$25</f>
        <v>0</v>
      </c>
      <c r="I7" s="27" t="str">
        <f>IF($H7=0,"bye",VLOOKUP($H7,'nejml.žákyně seznam'!$A$2:$D$269,2))</f>
        <v>bye</v>
      </c>
      <c r="J7" s="3" t="str">
        <f>IF($H7=0,"",VLOOKUP($H7,'nejml.žákyně seznam'!$A$2:$D$269,4))</f>
        <v/>
      </c>
      <c r="K7" s="3" t="str">
        <f>'P-D 128'!$B$26</f>
        <v/>
      </c>
      <c r="L7" s="27" t="str">
        <f>IF($K7="","bye",VLOOKUP($K7,'nejml.žákyně seznam'!$A$2:$D$269,2))</f>
        <v>bye</v>
      </c>
      <c r="M7" s="3" t="str">
        <f>IF($K7="","",VLOOKUP($K7,'nejml.žákyně seznam'!$A$2:$D$269,4))</f>
        <v/>
      </c>
      <c r="N7" s="74"/>
      <c r="O7" s="75"/>
      <c r="P7" s="75"/>
      <c r="Q7" s="75"/>
      <c r="R7" s="76"/>
      <c r="S7" s="3">
        <f t="shared" si="4"/>
        <v>0</v>
      </c>
      <c r="T7" s="3">
        <f t="shared" si="5"/>
        <v>0</v>
      </c>
      <c r="U7" s="3">
        <f t="shared" si="0"/>
        <v>0</v>
      </c>
      <c r="V7" s="3" t="str">
        <f>IF($U7=0,"",VLOOKUP($U7,'nejml.žákyně seznam'!$A$2:$D$269,2))</f>
        <v/>
      </c>
      <c r="W7" s="3">
        <f t="shared" si="1"/>
        <v>0</v>
      </c>
      <c r="X7" s="3" t="str">
        <f>IF($W7=0,"",VLOOKUP($W7,'nejml.žákyně seznam'!$A$2:$D$269,2))</f>
        <v/>
      </c>
      <c r="Y7" s="3" t="str">
        <f t="shared" si="6"/>
        <v/>
      </c>
      <c r="Z7" s="3" t="str">
        <f t="shared" si="3"/>
        <v/>
      </c>
      <c r="AB7" s="30">
        <f t="shared" si="7"/>
        <v>0</v>
      </c>
      <c r="AC7" s="30">
        <f t="shared" si="8"/>
        <v>0</v>
      </c>
      <c r="AD7" s="30">
        <f t="shared" si="9"/>
        <v>0</v>
      </c>
      <c r="AE7" s="30">
        <f t="shared" si="10"/>
        <v>0</v>
      </c>
      <c r="AF7" s="30">
        <f t="shared" si="11"/>
        <v>0</v>
      </c>
    </row>
    <row r="8" spans="1:32">
      <c r="A8" s="3" t="e">
        <f>CONCATENATE("Čtyřhra ",#REF!," - 1.kolo")</f>
        <v>#REF!</v>
      </c>
      <c r="B8" s="3">
        <f>'P-D 128'!$B$27</f>
        <v>0</v>
      </c>
      <c r="C8" s="26" t="str">
        <f>IF($B8=0,"bye",VLOOKUP($B8,'nejml.žákyně seznam'!$A$2:$D$269,2))</f>
        <v>bye</v>
      </c>
      <c r="D8" s="3" t="str">
        <f>IF($B8=0,"",VLOOKUP($B8,'nejml.žákyně seznam'!$A$2:$D$269,4))</f>
        <v/>
      </c>
      <c r="E8" s="3" t="str">
        <f>'P-D 128'!$B$28</f>
        <v/>
      </c>
      <c r="F8" s="26" t="str">
        <f>IF($E8="","bye",VLOOKUP($E8,'nejml.žákyně seznam'!$A$2:$D$269,2))</f>
        <v>bye</v>
      </c>
      <c r="G8" s="3" t="str">
        <f>IF($E8="","",VLOOKUP($E8,'nejml.žákyně seznam'!$A$2:$D$269,4))</f>
        <v/>
      </c>
      <c r="H8" s="3">
        <f>'P-D 128'!$B$29</f>
        <v>0</v>
      </c>
      <c r="I8" s="27" t="str">
        <f>IF($H8=0,"bye",VLOOKUP($H8,'nejml.žákyně seznam'!$A$2:$D$269,2))</f>
        <v>bye</v>
      </c>
      <c r="J8" s="3" t="str">
        <f>IF($H8=0,"",VLOOKUP($H8,'nejml.žákyně seznam'!$A$2:$D$269,4))</f>
        <v/>
      </c>
      <c r="K8" s="3" t="str">
        <f>'P-D 128'!$B$30</f>
        <v/>
      </c>
      <c r="L8" s="27" t="str">
        <f>IF($K8="","bye",VLOOKUP($K8,'nejml.žákyně seznam'!$A$2:$D$269,2))</f>
        <v>bye</v>
      </c>
      <c r="M8" s="3" t="str">
        <f>IF($K8="","",VLOOKUP($K8,'nejml.žákyně seznam'!$A$2:$D$269,4))</f>
        <v/>
      </c>
      <c r="N8" s="74"/>
      <c r="O8" s="75"/>
      <c r="P8" s="75"/>
      <c r="Q8" s="75"/>
      <c r="R8" s="76"/>
      <c r="S8" s="3">
        <f t="shared" si="4"/>
        <v>0</v>
      </c>
      <c r="T8" s="3">
        <f t="shared" si="5"/>
        <v>0</v>
      </c>
      <c r="U8" s="3">
        <f t="shared" si="0"/>
        <v>0</v>
      </c>
      <c r="V8" s="3" t="str">
        <f>IF($U8=0,"",VLOOKUP($U8,'nejml.žákyně seznam'!$A$2:$D$269,2))</f>
        <v/>
      </c>
      <c r="W8" s="3">
        <f t="shared" si="1"/>
        <v>0</v>
      </c>
      <c r="X8" s="3" t="str">
        <f>IF($W8=0,"",VLOOKUP($W8,'nejml.žákyně seznam'!$A$2:$D$269,2))</f>
        <v/>
      </c>
      <c r="Y8" s="3" t="str">
        <f t="shared" si="6"/>
        <v/>
      </c>
      <c r="Z8" s="3" t="str">
        <f t="shared" si="3"/>
        <v/>
      </c>
      <c r="AB8" s="30">
        <f t="shared" si="7"/>
        <v>0</v>
      </c>
      <c r="AC8" s="30">
        <f t="shared" si="8"/>
        <v>0</v>
      </c>
      <c r="AD8" s="30">
        <f t="shared" si="9"/>
        <v>0</v>
      </c>
      <c r="AE8" s="30">
        <f t="shared" si="10"/>
        <v>0</v>
      </c>
      <c r="AF8" s="30">
        <f t="shared" si="11"/>
        <v>0</v>
      </c>
    </row>
    <row r="9" spans="1:32">
      <c r="A9" s="3" t="e">
        <f>CONCATENATE("Čtyřhra ",#REF!," - 1.kolo")</f>
        <v>#REF!</v>
      </c>
      <c r="B9" s="3">
        <f>'P-D 128'!$B$31</f>
        <v>0</v>
      </c>
      <c r="C9" s="26" t="str">
        <f>IF($B9=0,"bye",VLOOKUP($B9,'nejml.žákyně seznam'!$A$2:$D$269,2))</f>
        <v>bye</v>
      </c>
      <c r="D9" s="3" t="str">
        <f>IF($B9=0,"",VLOOKUP($B9,'nejml.žákyně seznam'!$A$2:$D$269,4))</f>
        <v/>
      </c>
      <c r="E9" s="3" t="str">
        <f>'P-D 128'!$B$32</f>
        <v/>
      </c>
      <c r="F9" s="26" t="str">
        <f>IF($E9="","bye",VLOOKUP($E9,'nejml.žákyně seznam'!$A$2:$D$269,2))</f>
        <v>bye</v>
      </c>
      <c r="G9" s="3" t="str">
        <f>IF($E9="","",VLOOKUP($E9,'nejml.žákyně seznam'!$A$2:$D$269,4))</f>
        <v/>
      </c>
      <c r="H9" s="3">
        <f>'P-D 128'!$B$33</f>
        <v>0</v>
      </c>
      <c r="I9" s="27" t="str">
        <f>IF($H9=0,"bye",VLOOKUP($H9,'nejml.žákyně seznam'!$A$2:$D$269,2))</f>
        <v>bye</v>
      </c>
      <c r="J9" s="3" t="str">
        <f>IF($H9=0,"",VLOOKUP($H9,'nejml.žákyně seznam'!$A$2:$D$269,4))</f>
        <v/>
      </c>
      <c r="K9" s="3" t="str">
        <f>'P-D 128'!$B$34</f>
        <v/>
      </c>
      <c r="L9" s="27" t="str">
        <f>IF($K9="","bye",VLOOKUP($K9,'nejml.žákyně seznam'!$A$2:$D$269,2))</f>
        <v>bye</v>
      </c>
      <c r="M9" s="3" t="str">
        <f>IF($K9="","",VLOOKUP($K9,'nejml.žákyně seznam'!$A$2:$D$269,4))</f>
        <v/>
      </c>
      <c r="N9" s="74"/>
      <c r="O9" s="75"/>
      <c r="P9" s="75"/>
      <c r="Q9" s="75"/>
      <c r="R9" s="76"/>
      <c r="S9" s="3">
        <f t="shared" si="4"/>
        <v>0</v>
      </c>
      <c r="T9" s="3">
        <f t="shared" si="5"/>
        <v>0</v>
      </c>
      <c r="U9" s="3">
        <f t="shared" si="0"/>
        <v>0</v>
      </c>
      <c r="V9" s="3" t="str">
        <f>IF($U9=0,"",VLOOKUP($U9,'nejml.žákyně seznam'!$A$2:$D$269,2))</f>
        <v/>
      </c>
      <c r="W9" s="3">
        <f t="shared" si="1"/>
        <v>0</v>
      </c>
      <c r="X9" s="3" t="str">
        <f>IF($W9=0,"",VLOOKUP($W9,'nejml.žákyně seznam'!$A$2:$D$269,2))</f>
        <v/>
      </c>
      <c r="Y9" s="3" t="str">
        <f t="shared" si="6"/>
        <v/>
      </c>
      <c r="Z9" s="3" t="str">
        <f t="shared" si="3"/>
        <v/>
      </c>
      <c r="AB9" s="30">
        <f t="shared" si="7"/>
        <v>0</v>
      </c>
      <c r="AC9" s="30">
        <f t="shared" si="8"/>
        <v>0</v>
      </c>
      <c r="AD9" s="30">
        <f t="shared" si="9"/>
        <v>0</v>
      </c>
      <c r="AE9" s="30">
        <f t="shared" si="10"/>
        <v>0</v>
      </c>
      <c r="AF9" s="30">
        <f t="shared" si="11"/>
        <v>0</v>
      </c>
    </row>
    <row r="10" spans="1:32">
      <c r="A10" s="3" t="e">
        <f>CONCATENATE("Čtyřhra ",#REF!," - 1.kolo")</f>
        <v>#REF!</v>
      </c>
      <c r="B10" s="3">
        <f>'P-D 128'!$B$35</f>
        <v>0</v>
      </c>
      <c r="C10" s="26" t="str">
        <f>IF($B10=0,"bye",VLOOKUP($B10,'nejml.žákyně seznam'!$A$2:$D$269,2))</f>
        <v>bye</v>
      </c>
      <c r="D10" s="3" t="str">
        <f>IF($B10=0,"",VLOOKUP($B10,'nejml.žákyně seznam'!$A$2:$D$269,4))</f>
        <v/>
      </c>
      <c r="E10" s="3" t="str">
        <f>'P-D 128'!$B$36</f>
        <v/>
      </c>
      <c r="F10" s="26" t="str">
        <f>IF($E10="","bye",VLOOKUP($E10,'nejml.žákyně seznam'!$A$2:$D$269,2))</f>
        <v>bye</v>
      </c>
      <c r="G10" s="3" t="str">
        <f>IF($E10="","",VLOOKUP($E10,'nejml.žákyně seznam'!$A$2:$D$269,4))</f>
        <v/>
      </c>
      <c r="H10" s="3">
        <f>'P-D 128'!$B$37</f>
        <v>0</v>
      </c>
      <c r="I10" s="27" t="str">
        <f>IF($H10=0,"bye",VLOOKUP($H10,'nejml.žákyně seznam'!$A$2:$D$269,2))</f>
        <v>bye</v>
      </c>
      <c r="J10" s="3" t="str">
        <f>IF($H10=0,"",VLOOKUP($H10,'nejml.žákyně seznam'!$A$2:$D$269,4))</f>
        <v/>
      </c>
      <c r="K10" s="3" t="str">
        <f>'P-D 128'!$B$38</f>
        <v/>
      </c>
      <c r="L10" s="27" t="str">
        <f>IF($K10="","bye",VLOOKUP($K10,'nejml.žákyně seznam'!$A$2:$D$269,2))</f>
        <v>bye</v>
      </c>
      <c r="M10" s="3" t="str">
        <f>IF($K10="","",VLOOKUP($K10,'nejml.žákyně seznam'!$A$2:$D$269,4))</f>
        <v/>
      </c>
      <c r="N10" s="74"/>
      <c r="O10" s="75"/>
      <c r="P10" s="75"/>
      <c r="Q10" s="75"/>
      <c r="R10" s="76"/>
      <c r="S10" s="3">
        <f t="shared" si="4"/>
        <v>0</v>
      </c>
      <c r="T10" s="3">
        <f t="shared" si="5"/>
        <v>0</v>
      </c>
      <c r="U10" s="3">
        <f t="shared" si="0"/>
        <v>0</v>
      </c>
      <c r="V10" s="3" t="str">
        <f>IF($U10=0,"",VLOOKUP($U10,'nejml.žákyně seznam'!$A$2:$D$269,2))</f>
        <v/>
      </c>
      <c r="W10" s="3">
        <f t="shared" si="1"/>
        <v>0</v>
      </c>
      <c r="X10" s="3" t="str">
        <f>IF($W10=0,"",VLOOKUP($W10,'nejml.žákyně seznam'!$A$2:$D$269,2))</f>
        <v/>
      </c>
      <c r="Y10" s="3" t="str">
        <f t="shared" si="6"/>
        <v/>
      </c>
      <c r="Z10" s="3" t="str">
        <f t="shared" si="3"/>
        <v/>
      </c>
      <c r="AB10" s="30">
        <f t="shared" si="7"/>
        <v>0</v>
      </c>
      <c r="AC10" s="30">
        <f t="shared" si="8"/>
        <v>0</v>
      </c>
      <c r="AD10" s="30">
        <f t="shared" si="9"/>
        <v>0</v>
      </c>
      <c r="AE10" s="30">
        <f t="shared" si="10"/>
        <v>0</v>
      </c>
      <c r="AF10" s="30">
        <f t="shared" si="11"/>
        <v>0</v>
      </c>
    </row>
    <row r="11" spans="1:32">
      <c r="A11" s="3" t="e">
        <f>CONCATENATE("Čtyřhra ",#REF!," - 1.kolo")</f>
        <v>#REF!</v>
      </c>
      <c r="B11" s="3">
        <f>'P-D 128'!$B$39</f>
        <v>0</v>
      </c>
      <c r="C11" s="26" t="str">
        <f>IF($B11=0,"bye",VLOOKUP($B11,'nejml.žákyně seznam'!$A$2:$D$269,2))</f>
        <v>bye</v>
      </c>
      <c r="D11" s="3" t="str">
        <f>IF($B11=0,"",VLOOKUP($B11,'nejml.žákyně seznam'!$A$2:$D$269,4))</f>
        <v/>
      </c>
      <c r="E11" s="3" t="str">
        <f>'P-D 128'!$B$40</f>
        <v/>
      </c>
      <c r="F11" s="26" t="str">
        <f>IF($E11="","bye",VLOOKUP($E11,'nejml.žákyně seznam'!$A$2:$D$269,2))</f>
        <v>bye</v>
      </c>
      <c r="G11" s="3" t="str">
        <f>IF($E11="","",VLOOKUP($E11,'nejml.žákyně seznam'!$A$2:$D$269,4))</f>
        <v/>
      </c>
      <c r="H11" s="3">
        <f>'P-D 128'!$B$41</f>
        <v>0</v>
      </c>
      <c r="I11" s="27" t="str">
        <f>IF($H11=0,"bye",VLOOKUP($H11,'nejml.žákyně seznam'!$A$2:$D$269,2))</f>
        <v>bye</v>
      </c>
      <c r="J11" s="3" t="str">
        <f>IF($H11=0,"",VLOOKUP($H11,'nejml.žákyně seznam'!$A$2:$D$269,4))</f>
        <v/>
      </c>
      <c r="K11" s="3" t="str">
        <f>'P-D 128'!$B$42</f>
        <v/>
      </c>
      <c r="L11" s="27" t="str">
        <f>IF($K11="","bye",VLOOKUP($K11,'nejml.žákyně seznam'!$A$2:$D$269,2))</f>
        <v>bye</v>
      </c>
      <c r="M11" s="3" t="str">
        <f>IF($K11="","",VLOOKUP($K11,'nejml.žákyně seznam'!$A$2:$D$269,4))</f>
        <v/>
      </c>
      <c r="N11" s="74"/>
      <c r="O11" s="75"/>
      <c r="P11" s="75"/>
      <c r="Q11" s="75"/>
      <c r="R11" s="76"/>
      <c r="S11" s="3">
        <f t="shared" si="4"/>
        <v>0</v>
      </c>
      <c r="T11" s="3">
        <f t="shared" si="5"/>
        <v>0</v>
      </c>
      <c r="U11" s="3">
        <f t="shared" si="0"/>
        <v>0</v>
      </c>
      <c r="V11" s="3" t="str">
        <f>IF($U11=0,"",VLOOKUP($U11,'nejml.žákyně seznam'!$A$2:$D$269,2))</f>
        <v/>
      </c>
      <c r="W11" s="3">
        <f t="shared" si="1"/>
        <v>0</v>
      </c>
      <c r="X11" s="3" t="str">
        <f>IF($W11=0,"",VLOOKUP($W11,'nejml.žákyně seznam'!$A$2:$D$269,2))</f>
        <v/>
      </c>
      <c r="Y11" s="3" t="str">
        <f t="shared" si="6"/>
        <v/>
      </c>
      <c r="Z11" s="3" t="str">
        <f t="shared" si="3"/>
        <v/>
      </c>
      <c r="AB11" s="30">
        <f t="shared" si="7"/>
        <v>0</v>
      </c>
      <c r="AC11" s="30">
        <f t="shared" si="8"/>
        <v>0</v>
      </c>
      <c r="AD11" s="30">
        <f t="shared" si="9"/>
        <v>0</v>
      </c>
      <c r="AE11" s="30">
        <f t="shared" si="10"/>
        <v>0</v>
      </c>
      <c r="AF11" s="30">
        <f t="shared" si="11"/>
        <v>0</v>
      </c>
    </row>
    <row r="12" spans="1:32">
      <c r="A12" s="3" t="e">
        <f>CONCATENATE("Čtyřhra ",#REF!," - 1.kolo")</f>
        <v>#REF!</v>
      </c>
      <c r="B12" s="3">
        <f>'P-D 128'!$B$43</f>
        <v>0</v>
      </c>
      <c r="C12" s="26" t="str">
        <f>IF($B12=0,"bye",VLOOKUP($B12,'nejml.žákyně seznam'!$A$2:$D$269,2))</f>
        <v>bye</v>
      </c>
      <c r="D12" s="3" t="str">
        <f>IF($B12=0,"",VLOOKUP($B12,'nejml.žákyně seznam'!$A$2:$D$269,4))</f>
        <v/>
      </c>
      <c r="E12" s="3" t="str">
        <f>'P-D 128'!$B$44</f>
        <v/>
      </c>
      <c r="F12" s="26" t="str">
        <f>IF($E12="","bye",VLOOKUP($E12,'nejml.žákyně seznam'!$A$2:$D$269,2))</f>
        <v>bye</v>
      </c>
      <c r="G12" s="3" t="str">
        <f>IF($E12="","",VLOOKUP($E12,'nejml.žákyně seznam'!$A$2:$D$269,4))</f>
        <v/>
      </c>
      <c r="H12" s="3">
        <f>'P-D 128'!$B$45</f>
        <v>0</v>
      </c>
      <c r="I12" s="27" t="str">
        <f>IF($H12=0,"bye",VLOOKUP($H12,'nejml.žákyně seznam'!$A$2:$D$269,2))</f>
        <v>bye</v>
      </c>
      <c r="J12" s="3" t="str">
        <f>IF($H12=0,"",VLOOKUP($H12,'nejml.žákyně seznam'!$A$2:$D$269,4))</f>
        <v/>
      </c>
      <c r="K12" s="3" t="str">
        <f>'P-D 128'!$B$46</f>
        <v/>
      </c>
      <c r="L12" s="27" t="str">
        <f>IF($K12="","bye",VLOOKUP($K12,'nejml.žákyně seznam'!$A$2:$D$269,2))</f>
        <v>bye</v>
      </c>
      <c r="M12" s="3" t="str">
        <f>IF($K12="","",VLOOKUP($K12,'nejml.žákyně seznam'!$A$2:$D$269,4))</f>
        <v/>
      </c>
      <c r="N12" s="74"/>
      <c r="O12" s="75"/>
      <c r="P12" s="75"/>
      <c r="Q12" s="75"/>
      <c r="R12" s="76"/>
      <c r="S12" s="3">
        <f t="shared" si="4"/>
        <v>0</v>
      </c>
      <c r="T12" s="3">
        <f t="shared" si="5"/>
        <v>0</v>
      </c>
      <c r="U12" s="3">
        <f t="shared" si="0"/>
        <v>0</v>
      </c>
      <c r="V12" s="3" t="str">
        <f>IF($U12=0,"",VLOOKUP($U12,'nejml.žákyně seznam'!$A$2:$D$269,2))</f>
        <v/>
      </c>
      <c r="W12" s="3">
        <f t="shared" si="1"/>
        <v>0</v>
      </c>
      <c r="X12" s="3" t="str">
        <f>IF($W12=0,"",VLOOKUP($W12,'nejml.žákyně seznam'!$A$2:$D$269,2))</f>
        <v/>
      </c>
      <c r="Y12" s="3" t="str">
        <f t="shared" si="6"/>
        <v/>
      </c>
      <c r="Z12" s="3" t="str">
        <f t="shared" si="3"/>
        <v/>
      </c>
      <c r="AB12" s="30">
        <f t="shared" si="7"/>
        <v>0</v>
      </c>
      <c r="AC12" s="30">
        <f t="shared" si="8"/>
        <v>0</v>
      </c>
      <c r="AD12" s="30">
        <f t="shared" si="9"/>
        <v>0</v>
      </c>
      <c r="AE12" s="30">
        <f t="shared" si="10"/>
        <v>0</v>
      </c>
      <c r="AF12" s="30">
        <f t="shared" si="11"/>
        <v>0</v>
      </c>
    </row>
    <row r="13" spans="1:32">
      <c r="A13" s="3" t="e">
        <f>CONCATENATE("Čtyřhra ",#REF!," - 1.kolo")</f>
        <v>#REF!</v>
      </c>
      <c r="B13" s="3">
        <f>'P-D 128'!$B$47</f>
        <v>0</v>
      </c>
      <c r="C13" s="26" t="str">
        <f>IF($B13=0,"bye",VLOOKUP($B13,'nejml.žákyně seznam'!$A$2:$D$269,2))</f>
        <v>bye</v>
      </c>
      <c r="D13" s="3" t="str">
        <f>IF($B13=0,"",VLOOKUP($B13,'nejml.žákyně seznam'!$A$2:$D$269,4))</f>
        <v/>
      </c>
      <c r="E13" s="3" t="str">
        <f>'P-D 128'!$B$48</f>
        <v/>
      </c>
      <c r="F13" s="26" t="str">
        <f>IF($E13="","bye",VLOOKUP($E13,'nejml.žákyně seznam'!$A$2:$D$269,2))</f>
        <v>bye</v>
      </c>
      <c r="G13" s="3" t="str">
        <f>IF($E13="","",VLOOKUP($E13,'nejml.žákyně seznam'!$A$2:$D$269,4))</f>
        <v/>
      </c>
      <c r="H13" s="3">
        <f>'P-D 128'!$B$49</f>
        <v>0</v>
      </c>
      <c r="I13" s="27" t="str">
        <f>IF($H13=0,"bye",VLOOKUP($H13,'nejml.žákyně seznam'!$A$2:$D$269,2))</f>
        <v>bye</v>
      </c>
      <c r="J13" s="3" t="str">
        <f>IF($H13=0,"",VLOOKUP($H13,'nejml.žákyně seznam'!$A$2:$D$269,4))</f>
        <v/>
      </c>
      <c r="K13" s="3" t="str">
        <f>'P-D 128'!$B$50</f>
        <v/>
      </c>
      <c r="L13" s="27" t="str">
        <f>IF($K13="","bye",VLOOKUP($K13,'nejml.žákyně seznam'!$A$2:$D$269,2))</f>
        <v>bye</v>
      </c>
      <c r="M13" s="3" t="str">
        <f>IF($K13="","",VLOOKUP($K13,'nejml.žákyně seznam'!$A$2:$D$269,4))</f>
        <v/>
      </c>
      <c r="N13" s="74"/>
      <c r="O13" s="75"/>
      <c r="P13" s="75"/>
      <c r="Q13" s="75"/>
      <c r="R13" s="76"/>
      <c r="S13" s="3">
        <f t="shared" si="4"/>
        <v>0</v>
      </c>
      <c r="T13" s="3">
        <f t="shared" si="5"/>
        <v>0</v>
      </c>
      <c r="U13" s="3">
        <f t="shared" si="0"/>
        <v>0</v>
      </c>
      <c r="V13" s="3" t="str">
        <f>IF($U13=0,"",VLOOKUP($U13,'nejml.žákyně seznam'!$A$2:$D$269,2))</f>
        <v/>
      </c>
      <c r="W13" s="3">
        <f t="shared" si="1"/>
        <v>0</v>
      </c>
      <c r="X13" s="3" t="str">
        <f>IF($W13=0,"",VLOOKUP($W13,'nejml.žákyně seznam'!$A$2:$D$269,2))</f>
        <v/>
      </c>
      <c r="Y13" s="3" t="str">
        <f t="shared" si="6"/>
        <v/>
      </c>
      <c r="Z13" s="3" t="str">
        <f t="shared" si="3"/>
        <v/>
      </c>
      <c r="AB13" s="30">
        <f t="shared" si="7"/>
        <v>0</v>
      </c>
      <c r="AC13" s="30">
        <f t="shared" si="8"/>
        <v>0</v>
      </c>
      <c r="AD13" s="30">
        <f t="shared" si="9"/>
        <v>0</v>
      </c>
      <c r="AE13" s="30">
        <f t="shared" si="10"/>
        <v>0</v>
      </c>
      <c r="AF13" s="30">
        <f t="shared" si="11"/>
        <v>0</v>
      </c>
    </row>
    <row r="14" spans="1:32">
      <c r="A14" s="3" t="e">
        <f>CONCATENATE("Čtyřhra ",#REF!," - 1.kolo")</f>
        <v>#REF!</v>
      </c>
      <c r="B14" s="3">
        <f>'P-D 128'!$B$51</f>
        <v>0</v>
      </c>
      <c r="C14" s="26" t="str">
        <f>IF($B14=0,"bye",VLOOKUP($B14,'nejml.žákyně seznam'!$A$2:$D$269,2))</f>
        <v>bye</v>
      </c>
      <c r="D14" s="3" t="str">
        <f>IF($B14=0,"",VLOOKUP($B14,'nejml.žákyně seznam'!$A$2:$D$269,4))</f>
        <v/>
      </c>
      <c r="E14" s="3" t="str">
        <f>'P-D 128'!$B$52</f>
        <v/>
      </c>
      <c r="F14" s="26" t="str">
        <f>IF($E14="","bye",VLOOKUP($E14,'nejml.žákyně seznam'!$A$2:$D$269,2))</f>
        <v>bye</v>
      </c>
      <c r="G14" s="3" t="str">
        <f>IF($E14="","",VLOOKUP($E14,'nejml.žákyně seznam'!$A$2:$D$269,4))</f>
        <v/>
      </c>
      <c r="H14" s="3">
        <f>'P-D 128'!$B$53</f>
        <v>0</v>
      </c>
      <c r="I14" s="27" t="str">
        <f>IF($H14=0,"bye",VLOOKUP($H14,'nejml.žákyně seznam'!$A$2:$D$269,2))</f>
        <v>bye</v>
      </c>
      <c r="J14" s="3" t="str">
        <f>IF($H14=0,"",VLOOKUP($H14,'nejml.žákyně seznam'!$A$2:$D$269,4))</f>
        <v/>
      </c>
      <c r="K14" s="3" t="str">
        <f>'P-D 128'!$B$54</f>
        <v/>
      </c>
      <c r="L14" s="27" t="str">
        <f>IF($K14="","bye",VLOOKUP($K14,'nejml.žákyně seznam'!$A$2:$D$269,2))</f>
        <v>bye</v>
      </c>
      <c r="M14" s="3" t="str">
        <f>IF($K14="","",VLOOKUP($K14,'nejml.žákyně seznam'!$A$2:$D$269,4))</f>
        <v/>
      </c>
      <c r="N14" s="74"/>
      <c r="O14" s="75"/>
      <c r="P14" s="75"/>
      <c r="Q14" s="75"/>
      <c r="R14" s="76"/>
      <c r="S14" s="3">
        <f t="shared" si="4"/>
        <v>0</v>
      </c>
      <c r="T14" s="3">
        <f t="shared" si="5"/>
        <v>0</v>
      </c>
      <c r="U14" s="3">
        <f t="shared" si="0"/>
        <v>0</v>
      </c>
      <c r="V14" s="3" t="str">
        <f>IF($U14=0,"",VLOOKUP($U14,'nejml.žákyně seznam'!$A$2:$D$269,2))</f>
        <v/>
      </c>
      <c r="W14" s="3">
        <f t="shared" si="1"/>
        <v>0</v>
      </c>
      <c r="X14" s="3" t="str">
        <f>IF($W14=0,"",VLOOKUP($W14,'nejml.žákyně seznam'!$A$2:$D$269,2))</f>
        <v/>
      </c>
      <c r="Y14" s="3" t="str">
        <f t="shared" si="6"/>
        <v/>
      </c>
      <c r="Z14" s="3" t="str">
        <f t="shared" si="3"/>
        <v/>
      </c>
      <c r="AB14" s="30">
        <f t="shared" si="7"/>
        <v>0</v>
      </c>
      <c r="AC14" s="30">
        <f t="shared" si="8"/>
        <v>0</v>
      </c>
      <c r="AD14" s="30">
        <f t="shared" si="9"/>
        <v>0</v>
      </c>
      <c r="AE14" s="30">
        <f t="shared" si="10"/>
        <v>0</v>
      </c>
      <c r="AF14" s="30">
        <f t="shared" si="11"/>
        <v>0</v>
      </c>
    </row>
    <row r="15" spans="1:32">
      <c r="A15" s="3" t="e">
        <f>CONCATENATE("Čtyřhra ",#REF!," - 1.kolo")</f>
        <v>#REF!</v>
      </c>
      <c r="B15" s="3">
        <f>'P-D 128'!$B$55</f>
        <v>0</v>
      </c>
      <c r="C15" s="26" t="str">
        <f>IF($B15=0,"bye",VLOOKUP($B15,'nejml.žákyně seznam'!$A$2:$D$269,2))</f>
        <v>bye</v>
      </c>
      <c r="D15" s="3" t="str">
        <f>IF($B15=0,"",VLOOKUP($B15,'nejml.žákyně seznam'!$A$2:$D$269,4))</f>
        <v/>
      </c>
      <c r="E15" s="3" t="str">
        <f>'P-D 128'!$B$56</f>
        <v/>
      </c>
      <c r="F15" s="26" t="str">
        <f>IF($E15="","bye",VLOOKUP($E15,'nejml.žákyně seznam'!$A$2:$D$269,2))</f>
        <v>bye</v>
      </c>
      <c r="G15" s="3" t="str">
        <f>IF($E15="","",VLOOKUP($E15,'nejml.žákyně seznam'!$A$2:$D$269,4))</f>
        <v/>
      </c>
      <c r="H15" s="3">
        <f>'P-D 128'!$B$57</f>
        <v>0</v>
      </c>
      <c r="I15" s="27" t="str">
        <f>IF($H15=0,"bye",VLOOKUP($H15,'nejml.žákyně seznam'!$A$2:$D$269,2))</f>
        <v>bye</v>
      </c>
      <c r="J15" s="3" t="str">
        <f>IF($H15=0,"",VLOOKUP($H15,'nejml.žákyně seznam'!$A$2:$D$269,4))</f>
        <v/>
      </c>
      <c r="K15" s="3" t="str">
        <f>'P-D 128'!$B$58</f>
        <v/>
      </c>
      <c r="L15" s="27" t="str">
        <f>IF($K15="","bye",VLOOKUP($K15,'nejml.žákyně seznam'!$A$2:$D$269,2))</f>
        <v>bye</v>
      </c>
      <c r="M15" s="3" t="str">
        <f>IF($K15="","",VLOOKUP($K15,'nejml.žákyně seznam'!$A$2:$D$269,4))</f>
        <v/>
      </c>
      <c r="N15" s="74"/>
      <c r="O15" s="75"/>
      <c r="P15" s="75"/>
      <c r="Q15" s="75"/>
      <c r="R15" s="76"/>
      <c r="S15" s="3">
        <f t="shared" si="4"/>
        <v>0</v>
      </c>
      <c r="T15" s="3">
        <f t="shared" si="5"/>
        <v>0</v>
      </c>
      <c r="U15" s="3">
        <f t="shared" si="0"/>
        <v>0</v>
      </c>
      <c r="V15" s="3" t="str">
        <f>IF($U15=0,"",VLOOKUP($U15,'nejml.žákyně seznam'!$A$2:$D$269,2))</f>
        <v/>
      </c>
      <c r="W15" s="3">
        <f t="shared" si="1"/>
        <v>0</v>
      </c>
      <c r="X15" s="3" t="str">
        <f>IF($W15=0,"",VLOOKUP($W15,'nejml.žákyně seznam'!$A$2:$D$269,2))</f>
        <v/>
      </c>
      <c r="Y15" s="3" t="str">
        <f t="shared" si="6"/>
        <v/>
      </c>
      <c r="Z15" s="3" t="str">
        <f t="shared" si="3"/>
        <v/>
      </c>
      <c r="AB15" s="30">
        <f t="shared" si="7"/>
        <v>0</v>
      </c>
      <c r="AC15" s="30">
        <f t="shared" si="8"/>
        <v>0</v>
      </c>
      <c r="AD15" s="30">
        <f t="shared" si="9"/>
        <v>0</v>
      </c>
      <c r="AE15" s="30">
        <f t="shared" si="10"/>
        <v>0</v>
      </c>
      <c r="AF15" s="30">
        <f t="shared" si="11"/>
        <v>0</v>
      </c>
    </row>
    <row r="16" spans="1:32">
      <c r="A16" s="3" t="e">
        <f>CONCATENATE("Čtyřhra ",#REF!," - 1.kolo")</f>
        <v>#REF!</v>
      </c>
      <c r="B16" s="3">
        <f>'P-D 128'!$B$59</f>
        <v>0</v>
      </c>
      <c r="C16" s="26" t="str">
        <f>IF($B16=0,"bye",VLOOKUP($B16,'nejml.žákyně seznam'!$A$2:$D$269,2))</f>
        <v>bye</v>
      </c>
      <c r="D16" s="3" t="str">
        <f>IF($B16=0,"",VLOOKUP($B16,'nejml.žákyně seznam'!$A$2:$D$269,4))</f>
        <v/>
      </c>
      <c r="E16" s="3" t="str">
        <f>'P-D 128'!$B$60</f>
        <v/>
      </c>
      <c r="F16" s="26" t="str">
        <f>IF($E16="","bye",VLOOKUP($E16,'nejml.žákyně seznam'!$A$2:$D$269,2))</f>
        <v>bye</v>
      </c>
      <c r="G16" s="3" t="str">
        <f>IF($E16="","",VLOOKUP($E16,'nejml.žákyně seznam'!$A$2:$D$269,4))</f>
        <v/>
      </c>
      <c r="H16" s="3">
        <f>'P-D 128'!$B$61</f>
        <v>0</v>
      </c>
      <c r="I16" s="27" t="str">
        <f>IF($H16=0,"bye",VLOOKUP($H16,'nejml.žákyně seznam'!$A$2:$D$269,2))</f>
        <v>bye</v>
      </c>
      <c r="J16" s="3" t="str">
        <f>IF($H16=0,"",VLOOKUP($H16,'nejml.žákyně seznam'!$A$2:$D$269,4))</f>
        <v/>
      </c>
      <c r="K16" s="3" t="str">
        <f>'P-D 128'!$B$62</f>
        <v/>
      </c>
      <c r="L16" s="27" t="str">
        <f>IF($K16="","bye",VLOOKUP($K16,'nejml.žákyně seznam'!$A$2:$D$269,2))</f>
        <v>bye</v>
      </c>
      <c r="M16" s="3" t="str">
        <f>IF($K16="","",VLOOKUP($K16,'nejml.žákyně seznam'!$A$2:$D$269,4))</f>
        <v/>
      </c>
      <c r="N16" s="74"/>
      <c r="O16" s="75"/>
      <c r="P16" s="75"/>
      <c r="Q16" s="75"/>
      <c r="R16" s="76"/>
      <c r="S16" s="3">
        <f t="shared" si="4"/>
        <v>0</v>
      </c>
      <c r="T16" s="3">
        <f t="shared" si="5"/>
        <v>0</v>
      </c>
      <c r="U16" s="3">
        <f t="shared" si="0"/>
        <v>0</v>
      </c>
      <c r="V16" s="3" t="str">
        <f>IF($U16=0,"",VLOOKUP($U16,'nejml.žákyně seznam'!$A$2:$D$269,2))</f>
        <v/>
      </c>
      <c r="W16" s="3">
        <f t="shared" si="1"/>
        <v>0</v>
      </c>
      <c r="X16" s="3" t="str">
        <f>IF($W16=0,"",VLOOKUP($W16,'nejml.žákyně seznam'!$A$2:$D$269,2))</f>
        <v/>
      </c>
      <c r="Y16" s="3" t="str">
        <f t="shared" si="6"/>
        <v/>
      </c>
      <c r="Z16" s="3" t="str">
        <f t="shared" si="3"/>
        <v/>
      </c>
      <c r="AB16" s="30">
        <f t="shared" si="7"/>
        <v>0</v>
      </c>
      <c r="AC16" s="30">
        <f t="shared" si="8"/>
        <v>0</v>
      </c>
      <c r="AD16" s="30">
        <f t="shared" si="9"/>
        <v>0</v>
      </c>
      <c r="AE16" s="30">
        <f t="shared" si="10"/>
        <v>0</v>
      </c>
      <c r="AF16" s="30">
        <f t="shared" si="11"/>
        <v>0</v>
      </c>
    </row>
    <row r="17" spans="1:32">
      <c r="A17" s="3" t="e">
        <f>CONCATENATE("Čtyřhra ",#REF!," - 1.kolo")</f>
        <v>#REF!</v>
      </c>
      <c r="B17" s="3">
        <f>'P-D 128'!$B$63</f>
        <v>0</v>
      </c>
      <c r="C17" s="26" t="str">
        <f>IF($B17=0,"bye",VLOOKUP($B17,'nejml.žákyně seznam'!$A$2:$D$269,2))</f>
        <v>bye</v>
      </c>
      <c r="D17" s="3" t="str">
        <f>IF($B17=0,"",VLOOKUP($B17,'nejml.žákyně seznam'!$A$2:$D$269,4))</f>
        <v/>
      </c>
      <c r="E17" s="3" t="str">
        <f>'P-D 128'!$B$64</f>
        <v/>
      </c>
      <c r="F17" s="26" t="str">
        <f>IF($E17="","bye",VLOOKUP($E17,'nejml.žákyně seznam'!$A$2:$D$269,2))</f>
        <v>bye</v>
      </c>
      <c r="G17" s="3" t="str">
        <f>IF($E17="","",VLOOKUP($E17,'nejml.žákyně seznam'!$A$2:$D$269,4))</f>
        <v/>
      </c>
      <c r="H17" s="3">
        <f>'P-D 128'!$B$65</f>
        <v>0</v>
      </c>
      <c r="I17" s="27" t="str">
        <f>IF($H17=0,"bye",VLOOKUP($H17,'nejml.žákyně seznam'!$A$2:$D$269,2))</f>
        <v>bye</v>
      </c>
      <c r="J17" s="3" t="str">
        <f>IF($H17=0,"",VLOOKUP($H17,'nejml.žákyně seznam'!$A$2:$D$269,4))</f>
        <v/>
      </c>
      <c r="K17" s="3" t="str">
        <f>'P-D 128'!$B$66</f>
        <v/>
      </c>
      <c r="L17" s="27" t="str">
        <f>IF($K17="","bye",VLOOKUP($K17,'nejml.žákyně seznam'!$A$2:$D$269,2))</f>
        <v>bye</v>
      </c>
      <c r="M17" s="3" t="str">
        <f>IF($K17="","",VLOOKUP($K17,'nejml.žákyně seznam'!$A$2:$D$269,4))</f>
        <v/>
      </c>
      <c r="N17" s="74"/>
      <c r="O17" s="75"/>
      <c r="P17" s="75"/>
      <c r="Q17" s="75"/>
      <c r="R17" s="76"/>
      <c r="S17" s="3">
        <f t="shared" si="4"/>
        <v>0</v>
      </c>
      <c r="T17" s="3">
        <f t="shared" si="5"/>
        <v>0</v>
      </c>
      <c r="U17" s="3">
        <f t="shared" si="0"/>
        <v>0</v>
      </c>
      <c r="V17" s="3" t="str">
        <f>IF($U17=0,"",VLOOKUP($U17,'nejml.žákyně seznam'!$A$2:$D$269,2))</f>
        <v/>
      </c>
      <c r="W17" s="3">
        <f t="shared" si="1"/>
        <v>0</v>
      </c>
      <c r="X17" s="3" t="str">
        <f>IF($W17=0,"",VLOOKUP($W17,'nejml.žákyně seznam'!$A$2:$D$269,2))</f>
        <v/>
      </c>
      <c r="Y17" s="3" t="str">
        <f t="shared" si="6"/>
        <v/>
      </c>
      <c r="Z17" s="3" t="str">
        <f t="shared" si="3"/>
        <v/>
      </c>
      <c r="AB17" s="30">
        <f t="shared" si="7"/>
        <v>0</v>
      </c>
      <c r="AC17" s="30">
        <f t="shared" si="8"/>
        <v>0</v>
      </c>
      <c r="AD17" s="30">
        <f t="shared" si="9"/>
        <v>0</v>
      </c>
      <c r="AE17" s="30">
        <f t="shared" si="10"/>
        <v>0</v>
      </c>
      <c r="AF17" s="30">
        <f t="shared" si="11"/>
        <v>0</v>
      </c>
    </row>
    <row r="18" spans="1:32">
      <c r="A18" s="3" t="e">
        <f>CONCATENATE("Čtyřhra ",#REF!," - 1.kolo")</f>
        <v>#REF!</v>
      </c>
      <c r="B18" s="3">
        <f>'P-D 128'!$B$73</f>
        <v>0</v>
      </c>
      <c r="C18" s="26" t="str">
        <f>IF($B18=0,"bye",VLOOKUP($B18,'nejml.žákyně seznam'!$A$2:$D$269,2))</f>
        <v>bye</v>
      </c>
      <c r="D18" s="3" t="str">
        <f>IF($B18=0,"",VLOOKUP($B18,'nejml.žákyně seznam'!$A$2:$D$269,4))</f>
        <v/>
      </c>
      <c r="E18" s="3" t="str">
        <f>'P-D 128'!$B$74</f>
        <v/>
      </c>
      <c r="F18" s="26" t="str">
        <f>IF($E18="","bye",VLOOKUP($E18,'nejml.žákyně seznam'!$A$2:$D$269,2))</f>
        <v>bye</v>
      </c>
      <c r="G18" s="3" t="str">
        <f>IF($E18="","",VLOOKUP($E18,'nejml.žákyně seznam'!$A$2:$D$269,4))</f>
        <v/>
      </c>
      <c r="H18" s="3">
        <f>'P-D 128'!$B$75</f>
        <v>0</v>
      </c>
      <c r="I18" s="27" t="str">
        <f>IF($H18=0,"bye",VLOOKUP($H18,'nejml.žákyně seznam'!$A$2:$D$269,2))</f>
        <v>bye</v>
      </c>
      <c r="J18" s="3" t="str">
        <f>IF($H18=0,"",VLOOKUP($H18,'nejml.žákyně seznam'!$A$2:$D$269,4))</f>
        <v/>
      </c>
      <c r="K18" s="3" t="str">
        <f>'P-D 128'!$B$76</f>
        <v/>
      </c>
      <c r="L18" s="27" t="str">
        <f>IF($K18="","bye",VLOOKUP($K18,'nejml.žákyně seznam'!$A$2:$D$269,2))</f>
        <v>bye</v>
      </c>
      <c r="M18" s="3" t="str">
        <f>IF($K18="","",VLOOKUP($K18,'nejml.žákyně seznam'!$A$2:$D$269,4))</f>
        <v/>
      </c>
      <c r="N18" s="74"/>
      <c r="O18" s="75"/>
      <c r="P18" s="75"/>
      <c r="Q18" s="75"/>
      <c r="R18" s="76"/>
      <c r="S18" s="3">
        <f t="shared" si="4"/>
        <v>0</v>
      </c>
      <c r="T18" s="3">
        <f t="shared" si="5"/>
        <v>0</v>
      </c>
      <c r="U18" s="3">
        <f t="shared" si="0"/>
        <v>0</v>
      </c>
      <c r="V18" s="3" t="str">
        <f>IF($U18=0,"",VLOOKUP($U18,'nejml.žákyně seznam'!$A$2:$D$269,2))</f>
        <v/>
      </c>
      <c r="W18" s="3">
        <f t="shared" si="1"/>
        <v>0</v>
      </c>
      <c r="X18" s="3" t="str">
        <f>IF($W18=0,"",VLOOKUP($W18,'nejml.žákyně seznam'!$A$2:$D$269,2))</f>
        <v/>
      </c>
      <c r="Y18" s="3" t="str">
        <f t="shared" si="6"/>
        <v/>
      </c>
      <c r="Z18" s="3" t="str">
        <f t="shared" si="3"/>
        <v/>
      </c>
      <c r="AB18" s="30">
        <f t="shared" si="7"/>
        <v>0</v>
      </c>
      <c r="AC18" s="30">
        <f t="shared" si="8"/>
        <v>0</v>
      </c>
      <c r="AD18" s="30">
        <f t="shared" si="9"/>
        <v>0</v>
      </c>
      <c r="AE18" s="30">
        <f t="shared" si="10"/>
        <v>0</v>
      </c>
      <c r="AF18" s="30">
        <f t="shared" si="11"/>
        <v>0</v>
      </c>
    </row>
    <row r="19" spans="1:32">
      <c r="A19" s="3" t="e">
        <f>CONCATENATE("Čtyřhra ",#REF!," - 1.kolo")</f>
        <v>#REF!</v>
      </c>
      <c r="B19" s="3">
        <f>'P-D 128'!$B$77</f>
        <v>0</v>
      </c>
      <c r="C19" s="26" t="str">
        <f>IF($B19=0,"bye",VLOOKUP($B19,'nejml.žákyně seznam'!$A$2:$D$269,2))</f>
        <v>bye</v>
      </c>
      <c r="D19" s="3" t="str">
        <f>IF($B19=0,"",VLOOKUP($B19,'nejml.žákyně seznam'!$A$2:$D$269,4))</f>
        <v/>
      </c>
      <c r="E19" s="3" t="str">
        <f>'P-D 128'!$B$78</f>
        <v/>
      </c>
      <c r="F19" s="26" t="str">
        <f>IF($E19="","bye",VLOOKUP($E19,'nejml.žákyně seznam'!$A$2:$D$269,2))</f>
        <v>bye</v>
      </c>
      <c r="G19" s="3" t="str">
        <f>IF($E19="","",VLOOKUP($E19,'nejml.žákyně seznam'!$A$2:$D$269,4))</f>
        <v/>
      </c>
      <c r="H19" s="3">
        <f>'P-D 128'!$B$79</f>
        <v>0</v>
      </c>
      <c r="I19" s="27" t="str">
        <f>IF($H19=0,"bye",VLOOKUP($H19,'nejml.žákyně seznam'!$A$2:$D$269,2))</f>
        <v>bye</v>
      </c>
      <c r="J19" s="3" t="str">
        <f>IF($H19=0,"",VLOOKUP($H19,'nejml.žákyně seznam'!$A$2:$D$269,4))</f>
        <v/>
      </c>
      <c r="K19" s="3" t="str">
        <f>'P-D 128'!$B$80</f>
        <v/>
      </c>
      <c r="L19" s="27" t="str">
        <f>IF($K19="","bye",VLOOKUP($K19,'nejml.žákyně seznam'!$A$2:$D$269,2))</f>
        <v>bye</v>
      </c>
      <c r="M19" s="3" t="str">
        <f>IF($K19="","",VLOOKUP($K19,'nejml.žákyně seznam'!$A$2:$D$269,4))</f>
        <v/>
      </c>
      <c r="N19" s="74"/>
      <c r="O19" s="75"/>
      <c r="P19" s="75"/>
      <c r="Q19" s="75"/>
      <c r="R19" s="76"/>
      <c r="S19" s="3">
        <f t="shared" si="4"/>
        <v>0</v>
      </c>
      <c r="T19" s="3">
        <f t="shared" si="5"/>
        <v>0</v>
      </c>
      <c r="U19" s="3">
        <f t="shared" si="0"/>
        <v>0</v>
      </c>
      <c r="V19" s="3" t="str">
        <f>IF($U19=0,"",VLOOKUP($U19,'nejml.žákyně seznam'!$A$2:$D$269,2))</f>
        <v/>
      </c>
      <c r="W19" s="3">
        <f t="shared" si="1"/>
        <v>0</v>
      </c>
      <c r="X19" s="3" t="str">
        <f>IF($W19=0,"",VLOOKUP($W19,'nejml.žákyně seznam'!$A$2:$D$269,2))</f>
        <v/>
      </c>
      <c r="Y19" s="3" t="str">
        <f t="shared" si="6"/>
        <v/>
      </c>
      <c r="Z19" s="3" t="str">
        <f t="shared" si="3"/>
        <v/>
      </c>
      <c r="AB19" s="30">
        <f t="shared" si="7"/>
        <v>0</v>
      </c>
      <c r="AC19" s="30">
        <f t="shared" si="8"/>
        <v>0</v>
      </c>
      <c r="AD19" s="30">
        <f t="shared" si="9"/>
        <v>0</v>
      </c>
      <c r="AE19" s="30">
        <f t="shared" si="10"/>
        <v>0</v>
      </c>
      <c r="AF19" s="30">
        <f t="shared" si="11"/>
        <v>0</v>
      </c>
    </row>
    <row r="20" spans="1:32">
      <c r="A20" s="3" t="e">
        <f>CONCATENATE("Čtyřhra ",#REF!," - 1.kolo")</f>
        <v>#REF!</v>
      </c>
      <c r="B20" s="3">
        <f>'P-D 128'!$B$81</f>
        <v>0</v>
      </c>
      <c r="C20" s="26" t="str">
        <f>IF($B20=0,"bye",VLOOKUP($B20,'nejml.žákyně seznam'!$A$2:$D$269,2))</f>
        <v>bye</v>
      </c>
      <c r="D20" s="3" t="str">
        <f>IF($B20=0,"",VLOOKUP($B20,'nejml.žákyně seznam'!$A$2:$D$269,4))</f>
        <v/>
      </c>
      <c r="E20" s="3" t="str">
        <f>'P-D 128'!$B$82</f>
        <v/>
      </c>
      <c r="F20" s="26" t="str">
        <f>IF($E20="","bye",VLOOKUP($E20,'nejml.žákyně seznam'!$A$2:$D$269,2))</f>
        <v>bye</v>
      </c>
      <c r="G20" s="3" t="str">
        <f>IF($E20="","",VLOOKUP($E20,'nejml.žákyně seznam'!$A$2:$D$269,4))</f>
        <v/>
      </c>
      <c r="H20" s="3">
        <f>'P-D 128'!$B$83</f>
        <v>0</v>
      </c>
      <c r="I20" s="27" t="str">
        <f>IF($H20=0,"bye",VLOOKUP($H20,'nejml.žákyně seznam'!$A$2:$D$269,2))</f>
        <v>bye</v>
      </c>
      <c r="J20" s="3" t="str">
        <f>IF($H20=0,"",VLOOKUP($H20,'nejml.žákyně seznam'!$A$2:$D$269,4))</f>
        <v/>
      </c>
      <c r="K20" s="3" t="str">
        <f>'P-D 128'!$B$84</f>
        <v/>
      </c>
      <c r="L20" s="27" t="str">
        <f>IF($K20="","bye",VLOOKUP($K20,'nejml.žákyně seznam'!$A$2:$D$269,2))</f>
        <v>bye</v>
      </c>
      <c r="M20" s="3" t="str">
        <f>IF($K20="","",VLOOKUP($K20,'nejml.žákyně seznam'!$A$2:$D$269,4))</f>
        <v/>
      </c>
      <c r="N20" s="74"/>
      <c r="O20" s="75"/>
      <c r="P20" s="75"/>
      <c r="Q20" s="75"/>
      <c r="R20" s="76"/>
      <c r="S20" s="3">
        <f t="shared" si="4"/>
        <v>0</v>
      </c>
      <c r="T20" s="3">
        <f t="shared" si="5"/>
        <v>0</v>
      </c>
      <c r="U20" s="3">
        <f t="shared" si="0"/>
        <v>0</v>
      </c>
      <c r="V20" s="3" t="str">
        <f>IF($U20=0,"",VLOOKUP($U20,'nejml.žákyně seznam'!$A$2:$D$269,2))</f>
        <v/>
      </c>
      <c r="W20" s="3">
        <f t="shared" si="1"/>
        <v>0</v>
      </c>
      <c r="X20" s="3" t="str">
        <f>IF($W20=0,"",VLOOKUP($W20,'nejml.žákyně seznam'!$A$2:$D$269,2))</f>
        <v/>
      </c>
      <c r="Y20" s="3" t="str">
        <f t="shared" si="6"/>
        <v/>
      </c>
      <c r="Z20" s="3" t="str">
        <f t="shared" si="3"/>
        <v/>
      </c>
      <c r="AB20" s="30">
        <f t="shared" si="7"/>
        <v>0</v>
      </c>
      <c r="AC20" s="30">
        <f t="shared" si="8"/>
        <v>0</v>
      </c>
      <c r="AD20" s="30">
        <f t="shared" si="9"/>
        <v>0</v>
      </c>
      <c r="AE20" s="30">
        <f t="shared" si="10"/>
        <v>0</v>
      </c>
      <c r="AF20" s="30">
        <f t="shared" si="11"/>
        <v>0</v>
      </c>
    </row>
    <row r="21" spans="1:32">
      <c r="A21" s="3" t="e">
        <f>CONCATENATE("Čtyřhra ",#REF!," - 1.kolo")</f>
        <v>#REF!</v>
      </c>
      <c r="B21" s="3">
        <f>'P-D 128'!$B$85</f>
        <v>0</v>
      </c>
      <c r="C21" s="26" t="str">
        <f>IF($B21=0,"bye",VLOOKUP($B21,'nejml.žákyně seznam'!$A$2:$D$269,2))</f>
        <v>bye</v>
      </c>
      <c r="D21" s="3" t="str">
        <f>IF($B21=0,"",VLOOKUP($B21,'nejml.žákyně seznam'!$A$2:$D$269,4))</f>
        <v/>
      </c>
      <c r="E21" s="3" t="str">
        <f>'P-D 128'!$B$86</f>
        <v/>
      </c>
      <c r="F21" s="26" t="str">
        <f>IF($E21="","bye",VLOOKUP($E21,'nejml.žákyně seznam'!$A$2:$D$269,2))</f>
        <v>bye</v>
      </c>
      <c r="G21" s="3" t="str">
        <f>IF($E21="","",VLOOKUP($E21,'nejml.žákyně seznam'!$A$2:$D$269,4))</f>
        <v/>
      </c>
      <c r="H21" s="3">
        <f>'P-D 128'!$B$87</f>
        <v>0</v>
      </c>
      <c r="I21" s="27" t="str">
        <f>IF($H21=0,"bye",VLOOKUP($H21,'nejml.žákyně seznam'!$A$2:$D$269,2))</f>
        <v>bye</v>
      </c>
      <c r="J21" s="3" t="str">
        <f>IF($H21=0,"",VLOOKUP($H21,'nejml.žákyně seznam'!$A$2:$D$269,4))</f>
        <v/>
      </c>
      <c r="K21" s="3" t="str">
        <f>'P-D 128'!$B$88</f>
        <v/>
      </c>
      <c r="L21" s="27" t="str">
        <f>IF($K21="","bye",VLOOKUP($K21,'nejml.žákyně seznam'!$A$2:$D$269,2))</f>
        <v>bye</v>
      </c>
      <c r="M21" s="3" t="str">
        <f>IF($K21="","",VLOOKUP($K21,'nejml.žákyně seznam'!$A$2:$D$269,4))</f>
        <v/>
      </c>
      <c r="N21" s="74"/>
      <c r="O21" s="75"/>
      <c r="P21" s="75"/>
      <c r="Q21" s="75"/>
      <c r="R21" s="76"/>
      <c r="S21" s="3">
        <f t="shared" si="4"/>
        <v>0</v>
      </c>
      <c r="T21" s="3">
        <f t="shared" si="5"/>
        <v>0</v>
      </c>
      <c r="U21" s="3">
        <f t="shared" si="0"/>
        <v>0</v>
      </c>
      <c r="V21" s="3" t="str">
        <f>IF($U21=0,"",VLOOKUP($U21,'nejml.žákyně seznam'!$A$2:$D$269,2))</f>
        <v/>
      </c>
      <c r="W21" s="3">
        <f t="shared" si="1"/>
        <v>0</v>
      </c>
      <c r="X21" s="3" t="str">
        <f>IF($W21=0,"",VLOOKUP($W21,'nejml.žákyně seznam'!$A$2:$D$269,2))</f>
        <v/>
      </c>
      <c r="Y21" s="3" t="str">
        <f t="shared" si="6"/>
        <v/>
      </c>
      <c r="Z21" s="3" t="str">
        <f t="shared" si="3"/>
        <v/>
      </c>
      <c r="AB21" s="30">
        <f t="shared" si="7"/>
        <v>0</v>
      </c>
      <c r="AC21" s="30">
        <f t="shared" si="8"/>
        <v>0</v>
      </c>
      <c r="AD21" s="30">
        <f t="shared" si="9"/>
        <v>0</v>
      </c>
      <c r="AE21" s="30">
        <f t="shared" si="10"/>
        <v>0</v>
      </c>
      <c r="AF21" s="30">
        <f t="shared" si="11"/>
        <v>0</v>
      </c>
    </row>
    <row r="22" spans="1:32">
      <c r="A22" s="3" t="e">
        <f>CONCATENATE("Čtyřhra ",#REF!," - 1.kolo")</f>
        <v>#REF!</v>
      </c>
      <c r="B22" s="3">
        <f>'P-D 128'!$B$89</f>
        <v>0</v>
      </c>
      <c r="C22" s="26" t="str">
        <f>IF($B22=0,"bye",VLOOKUP($B22,'nejml.žákyně seznam'!$A$2:$D$269,2))</f>
        <v>bye</v>
      </c>
      <c r="D22" s="3" t="str">
        <f>IF($B22=0,"",VLOOKUP($B22,'nejml.žákyně seznam'!$A$2:$D$269,4))</f>
        <v/>
      </c>
      <c r="E22" s="3" t="str">
        <f>'P-D 128'!$B$90</f>
        <v/>
      </c>
      <c r="F22" s="26" t="str">
        <f>IF($E22="","bye",VLOOKUP($E22,'nejml.žákyně seznam'!$A$2:$D$269,2))</f>
        <v>bye</v>
      </c>
      <c r="G22" s="3" t="str">
        <f>IF($E22="","",VLOOKUP($E22,'nejml.žákyně seznam'!$A$2:$D$269,4))</f>
        <v/>
      </c>
      <c r="H22" s="3">
        <f>'P-D 128'!$B$91</f>
        <v>0</v>
      </c>
      <c r="I22" s="27" t="str">
        <f>IF($H22=0,"bye",VLOOKUP($H22,'nejml.žákyně seznam'!$A$2:$D$269,2))</f>
        <v>bye</v>
      </c>
      <c r="J22" s="3" t="str">
        <f>IF($H22=0,"",VLOOKUP($H22,'nejml.žákyně seznam'!$A$2:$D$269,4))</f>
        <v/>
      </c>
      <c r="K22" s="3" t="str">
        <f>'P-D 128'!$B$92</f>
        <v/>
      </c>
      <c r="L22" s="27" t="str">
        <f>IF($K22="","bye",VLOOKUP($K22,'nejml.žákyně seznam'!$A$2:$D$269,2))</f>
        <v>bye</v>
      </c>
      <c r="M22" s="3" t="str">
        <f>IF($K22="","",VLOOKUP($K22,'nejml.žákyně seznam'!$A$2:$D$269,4))</f>
        <v/>
      </c>
      <c r="N22" s="74"/>
      <c r="O22" s="75"/>
      <c r="P22" s="75"/>
      <c r="Q22" s="75"/>
      <c r="R22" s="76"/>
      <c r="S22" s="3">
        <f t="shared" si="4"/>
        <v>0</v>
      </c>
      <c r="T22" s="3">
        <f t="shared" si="5"/>
        <v>0</v>
      </c>
      <c r="U22" s="3">
        <f t="shared" si="0"/>
        <v>0</v>
      </c>
      <c r="V22" s="3" t="str">
        <f>IF($U22=0,"",VLOOKUP($U22,'nejml.žákyně seznam'!$A$2:$D$269,2))</f>
        <v/>
      </c>
      <c r="W22" s="3">
        <f t="shared" si="1"/>
        <v>0</v>
      </c>
      <c r="X22" s="3" t="str">
        <f>IF($W22=0,"",VLOOKUP($W22,'nejml.žákyně seznam'!$A$2:$D$269,2))</f>
        <v/>
      </c>
      <c r="Y22" s="3" t="str">
        <f t="shared" si="6"/>
        <v/>
      </c>
      <c r="Z22" s="3" t="str">
        <f t="shared" si="3"/>
        <v/>
      </c>
      <c r="AB22" s="30">
        <f t="shared" si="7"/>
        <v>0</v>
      </c>
      <c r="AC22" s="30">
        <f t="shared" si="8"/>
        <v>0</v>
      </c>
      <c r="AD22" s="30">
        <f t="shared" si="9"/>
        <v>0</v>
      </c>
      <c r="AE22" s="30">
        <f t="shared" si="10"/>
        <v>0</v>
      </c>
      <c r="AF22" s="30">
        <f t="shared" si="11"/>
        <v>0</v>
      </c>
    </row>
    <row r="23" spans="1:32">
      <c r="A23" s="3" t="e">
        <f>CONCATENATE("Čtyřhra ",#REF!," - 1.kolo")</f>
        <v>#REF!</v>
      </c>
      <c r="B23" s="3">
        <f>'P-D 128'!$B$93</f>
        <v>0</v>
      </c>
      <c r="C23" s="26" t="str">
        <f>IF($B23=0,"bye",VLOOKUP($B23,'nejml.žákyně seznam'!$A$2:$D$269,2))</f>
        <v>bye</v>
      </c>
      <c r="D23" s="3" t="str">
        <f>IF($B23=0,"",VLOOKUP($B23,'nejml.žákyně seznam'!$A$2:$D$269,4))</f>
        <v/>
      </c>
      <c r="E23" s="3" t="str">
        <f>'P-D 128'!$B$94</f>
        <v/>
      </c>
      <c r="F23" s="26" t="str">
        <f>IF($E23="","bye",VLOOKUP($E23,'nejml.žákyně seznam'!$A$2:$D$269,2))</f>
        <v>bye</v>
      </c>
      <c r="G23" s="3" t="str">
        <f>IF($E23="","",VLOOKUP($E23,'nejml.žákyně seznam'!$A$2:$D$269,4))</f>
        <v/>
      </c>
      <c r="H23" s="3">
        <f>'P-D 128'!$B$95</f>
        <v>0</v>
      </c>
      <c r="I23" s="27" t="str">
        <f>IF($H23=0,"bye",VLOOKUP($H23,'nejml.žákyně seznam'!$A$2:$D$269,2))</f>
        <v>bye</v>
      </c>
      <c r="J23" s="3" t="str">
        <f>IF($H23=0,"",VLOOKUP($H23,'nejml.žákyně seznam'!$A$2:$D$269,4))</f>
        <v/>
      </c>
      <c r="K23" s="3" t="str">
        <f>'P-D 128'!$B$96</f>
        <v/>
      </c>
      <c r="L23" s="27" t="str">
        <f>IF($K23="","bye",VLOOKUP($K23,'nejml.žákyně seznam'!$A$2:$D$269,2))</f>
        <v>bye</v>
      </c>
      <c r="M23" s="3" t="str">
        <f>IF($K23="","",VLOOKUP($K23,'nejml.žákyně seznam'!$A$2:$D$269,4))</f>
        <v/>
      </c>
      <c r="N23" s="74"/>
      <c r="O23" s="75"/>
      <c r="P23" s="75"/>
      <c r="Q23" s="75"/>
      <c r="R23" s="76"/>
      <c r="S23" s="3">
        <f t="shared" si="4"/>
        <v>0</v>
      </c>
      <c r="T23" s="3">
        <f t="shared" si="5"/>
        <v>0</v>
      </c>
      <c r="U23" s="3">
        <f t="shared" si="0"/>
        <v>0</v>
      </c>
      <c r="V23" s="3" t="str">
        <f>IF($U23=0,"",VLOOKUP($U23,'nejml.žákyně seznam'!$A$2:$D$269,2))</f>
        <v/>
      </c>
      <c r="W23" s="3">
        <f t="shared" si="1"/>
        <v>0</v>
      </c>
      <c r="X23" s="3" t="str">
        <f>IF($W23=0,"",VLOOKUP($W23,'nejml.žákyně seznam'!$A$2:$D$269,2))</f>
        <v/>
      </c>
      <c r="Y23" s="3" t="str">
        <f t="shared" si="6"/>
        <v/>
      </c>
      <c r="Z23" s="3" t="str">
        <f t="shared" si="3"/>
        <v/>
      </c>
      <c r="AB23" s="30">
        <f t="shared" si="7"/>
        <v>0</v>
      </c>
      <c r="AC23" s="30">
        <f t="shared" si="8"/>
        <v>0</v>
      </c>
      <c r="AD23" s="30">
        <f t="shared" si="9"/>
        <v>0</v>
      </c>
      <c r="AE23" s="30">
        <f t="shared" si="10"/>
        <v>0</v>
      </c>
      <c r="AF23" s="30">
        <f t="shared" si="11"/>
        <v>0</v>
      </c>
    </row>
    <row r="24" spans="1:32">
      <c r="A24" s="3" t="e">
        <f>CONCATENATE("Čtyřhra ",#REF!," - 1.kolo")</f>
        <v>#REF!</v>
      </c>
      <c r="B24" s="3">
        <f>'P-D 128'!$B$97</f>
        <v>0</v>
      </c>
      <c r="C24" s="26" t="str">
        <f>IF($B24=0,"bye",VLOOKUP($B24,'nejml.žákyně seznam'!$A$2:$D$269,2))</f>
        <v>bye</v>
      </c>
      <c r="D24" s="3" t="str">
        <f>IF($B24=0,"",VLOOKUP($B24,'nejml.žákyně seznam'!$A$2:$D$269,4))</f>
        <v/>
      </c>
      <c r="E24" s="3" t="str">
        <f>'P-D 128'!$B$98</f>
        <v/>
      </c>
      <c r="F24" s="26" t="str">
        <f>IF($E24="","bye",VLOOKUP($E24,'nejml.žákyně seznam'!$A$2:$D$269,2))</f>
        <v>bye</v>
      </c>
      <c r="G24" s="3" t="str">
        <f>IF($E24="","",VLOOKUP($E24,'nejml.žákyně seznam'!$A$2:$D$269,4))</f>
        <v/>
      </c>
      <c r="H24" s="3">
        <f>'P-D 128'!$B$99</f>
        <v>0</v>
      </c>
      <c r="I24" s="27" t="str">
        <f>IF($H24=0,"bye",VLOOKUP($H24,'nejml.žákyně seznam'!$A$2:$D$269,2))</f>
        <v>bye</v>
      </c>
      <c r="J24" s="3" t="str">
        <f>IF($H24=0,"",VLOOKUP($H24,'nejml.žákyně seznam'!$A$2:$D$269,4))</f>
        <v/>
      </c>
      <c r="K24" s="3" t="str">
        <f>'P-D 128'!$B$100</f>
        <v/>
      </c>
      <c r="L24" s="27" t="str">
        <f>IF($K24="","bye",VLOOKUP($K24,'nejml.žákyně seznam'!$A$2:$D$269,2))</f>
        <v>bye</v>
      </c>
      <c r="M24" s="3" t="str">
        <f>IF($K24="","",VLOOKUP($K24,'nejml.žákyně seznam'!$A$2:$D$269,4))</f>
        <v/>
      </c>
      <c r="N24" s="74"/>
      <c r="O24" s="75"/>
      <c r="P24" s="75"/>
      <c r="Q24" s="75"/>
      <c r="R24" s="76"/>
      <c r="S24" s="3">
        <f t="shared" si="4"/>
        <v>0</v>
      </c>
      <c r="T24" s="3">
        <f t="shared" si="5"/>
        <v>0</v>
      </c>
      <c r="U24" s="3">
        <f t="shared" si="0"/>
        <v>0</v>
      </c>
      <c r="V24" s="3" t="str">
        <f>IF($U24=0,"",VLOOKUP($U24,'nejml.žákyně seznam'!$A$2:$D$269,2))</f>
        <v/>
      </c>
      <c r="W24" s="3">
        <f t="shared" si="1"/>
        <v>0</v>
      </c>
      <c r="X24" s="3" t="str">
        <f>IF($W24=0,"",VLOOKUP($W24,'nejml.žákyně seznam'!$A$2:$D$269,2))</f>
        <v/>
      </c>
      <c r="Y24" s="3" t="str">
        <f t="shared" si="6"/>
        <v/>
      </c>
      <c r="Z24" s="3" t="str">
        <f t="shared" si="3"/>
        <v/>
      </c>
      <c r="AB24" s="30">
        <f t="shared" si="7"/>
        <v>0</v>
      </c>
      <c r="AC24" s="30">
        <f t="shared" si="8"/>
        <v>0</v>
      </c>
      <c r="AD24" s="30">
        <f t="shared" si="9"/>
        <v>0</v>
      </c>
      <c r="AE24" s="30">
        <f t="shared" si="10"/>
        <v>0</v>
      </c>
      <c r="AF24" s="30">
        <f t="shared" si="11"/>
        <v>0</v>
      </c>
    </row>
    <row r="25" spans="1:32">
      <c r="A25" s="3" t="e">
        <f>CONCATENATE("Čtyřhra ",#REF!," - 1.kolo")</f>
        <v>#REF!</v>
      </c>
      <c r="B25" s="3">
        <f>'P-D 128'!$B$101</f>
        <v>0</v>
      </c>
      <c r="C25" s="26" t="str">
        <f>IF($B25=0,"bye",VLOOKUP($B25,'nejml.žákyně seznam'!$A$2:$D$269,2))</f>
        <v>bye</v>
      </c>
      <c r="D25" s="3" t="str">
        <f>IF($B25=0,"",VLOOKUP($B25,'nejml.žákyně seznam'!$A$2:$D$269,4))</f>
        <v/>
      </c>
      <c r="E25" s="3" t="str">
        <f>'P-D 128'!$B$102</f>
        <v/>
      </c>
      <c r="F25" s="26" t="str">
        <f>IF($E25="","bye",VLOOKUP($E25,'nejml.žákyně seznam'!$A$2:$D$269,2))</f>
        <v>bye</v>
      </c>
      <c r="G25" s="3" t="str">
        <f>IF($E25="","",VLOOKUP($E25,'nejml.žákyně seznam'!$A$2:$D$269,4))</f>
        <v/>
      </c>
      <c r="H25" s="3">
        <f>'P-D 128'!$B$103</f>
        <v>0</v>
      </c>
      <c r="I25" s="27" t="str">
        <f>IF($H25=0,"bye",VLOOKUP($H25,'nejml.žákyně seznam'!$A$2:$D$269,2))</f>
        <v>bye</v>
      </c>
      <c r="J25" s="3" t="str">
        <f>IF($H25=0,"",VLOOKUP($H25,'nejml.žákyně seznam'!$A$2:$D$269,4))</f>
        <v/>
      </c>
      <c r="K25" s="3" t="str">
        <f>'P-D 128'!$B$104</f>
        <v/>
      </c>
      <c r="L25" s="27" t="str">
        <f>IF($K25="","bye",VLOOKUP($K25,'nejml.žákyně seznam'!$A$2:$D$269,2))</f>
        <v>bye</v>
      </c>
      <c r="M25" s="3" t="str">
        <f>IF($K25="","",VLOOKUP($K25,'nejml.žákyně seznam'!$A$2:$D$269,4))</f>
        <v/>
      </c>
      <c r="N25" s="74"/>
      <c r="O25" s="75"/>
      <c r="P25" s="75"/>
      <c r="Q25" s="75"/>
      <c r="R25" s="76"/>
      <c r="S25" s="3">
        <f t="shared" si="4"/>
        <v>0</v>
      </c>
      <c r="T25" s="3">
        <f t="shared" si="5"/>
        <v>0</v>
      </c>
      <c r="U25" s="3">
        <f t="shared" si="0"/>
        <v>0</v>
      </c>
      <c r="V25" s="3" t="str">
        <f>IF($U25=0,"",VLOOKUP($U25,'nejml.žákyně seznam'!$A$2:$D$269,2))</f>
        <v/>
      </c>
      <c r="W25" s="3">
        <f t="shared" si="1"/>
        <v>0</v>
      </c>
      <c r="X25" s="3" t="str">
        <f>IF($W25=0,"",VLOOKUP($W25,'nejml.žákyně seznam'!$A$2:$D$269,2))</f>
        <v/>
      </c>
      <c r="Y25" s="3" t="str">
        <f t="shared" si="6"/>
        <v/>
      </c>
      <c r="Z25" s="3" t="str">
        <f t="shared" si="3"/>
        <v/>
      </c>
      <c r="AB25" s="30">
        <f t="shared" si="7"/>
        <v>0</v>
      </c>
      <c r="AC25" s="30">
        <f t="shared" si="8"/>
        <v>0</v>
      </c>
      <c r="AD25" s="30">
        <f t="shared" si="9"/>
        <v>0</v>
      </c>
      <c r="AE25" s="30">
        <f t="shared" si="10"/>
        <v>0</v>
      </c>
      <c r="AF25" s="30">
        <f t="shared" si="11"/>
        <v>0</v>
      </c>
    </row>
    <row r="26" spans="1:32">
      <c r="A26" s="3" t="e">
        <f>CONCATENATE("Čtyřhra ",#REF!," - 1.kolo")</f>
        <v>#REF!</v>
      </c>
      <c r="B26" s="3">
        <f>'P-D 128'!$B$105</f>
        <v>0</v>
      </c>
      <c r="C26" s="26" t="str">
        <f>IF($B26=0,"bye",VLOOKUP($B26,'nejml.žákyně seznam'!$A$2:$D$269,2))</f>
        <v>bye</v>
      </c>
      <c r="D26" s="3" t="str">
        <f>IF($B26=0,"",VLOOKUP($B26,'nejml.žákyně seznam'!$A$2:$D$269,4))</f>
        <v/>
      </c>
      <c r="E26" s="3" t="str">
        <f>'P-D 128'!$B$106</f>
        <v/>
      </c>
      <c r="F26" s="26" t="str">
        <f>IF($E26="","bye",VLOOKUP($E26,'nejml.žákyně seznam'!$A$2:$D$269,2))</f>
        <v>bye</v>
      </c>
      <c r="G26" s="3" t="str">
        <f>IF($E26="","",VLOOKUP($E26,'nejml.žákyně seznam'!$A$2:$D$269,4))</f>
        <v/>
      </c>
      <c r="H26" s="3">
        <f>'P-D 128'!$B$107</f>
        <v>0</v>
      </c>
      <c r="I26" s="27" t="str">
        <f>IF($H26=0,"bye",VLOOKUP($H26,'nejml.žákyně seznam'!$A$2:$D$269,2))</f>
        <v>bye</v>
      </c>
      <c r="J26" s="3" t="str">
        <f>IF($H26=0,"",VLOOKUP($H26,'nejml.žákyně seznam'!$A$2:$D$269,4))</f>
        <v/>
      </c>
      <c r="K26" s="3" t="str">
        <f>'P-D 128'!$B$108</f>
        <v/>
      </c>
      <c r="L26" s="27" t="str">
        <f>IF($K26="","bye",VLOOKUP($K26,'nejml.žákyně seznam'!$A$2:$D$269,2))</f>
        <v>bye</v>
      </c>
      <c r="M26" s="3" t="str">
        <f>IF($K26="","",VLOOKUP($K26,'nejml.žákyně seznam'!$A$2:$D$269,4))</f>
        <v/>
      </c>
      <c r="N26" s="74"/>
      <c r="O26" s="75"/>
      <c r="P26" s="75"/>
      <c r="Q26" s="75"/>
      <c r="R26" s="76"/>
      <c r="S26" s="3">
        <f t="shared" si="4"/>
        <v>0</v>
      </c>
      <c r="T26" s="3">
        <f t="shared" si="5"/>
        <v>0</v>
      </c>
      <c r="U26" s="3">
        <f t="shared" si="0"/>
        <v>0</v>
      </c>
      <c r="V26" s="3" t="str">
        <f>IF($U26=0,"",VLOOKUP($U26,'nejml.žákyně seznam'!$A$2:$D$269,2))</f>
        <v/>
      </c>
      <c r="W26" s="3">
        <f t="shared" si="1"/>
        <v>0</v>
      </c>
      <c r="X26" s="3" t="str">
        <f>IF($W26=0,"",VLOOKUP($W26,'nejml.žákyně seznam'!$A$2:$D$269,2))</f>
        <v/>
      </c>
      <c r="Y26" s="3" t="str">
        <f t="shared" si="6"/>
        <v/>
      </c>
      <c r="Z26" s="3" t="str">
        <f t="shared" si="3"/>
        <v/>
      </c>
      <c r="AB26" s="30">
        <f t="shared" si="7"/>
        <v>0</v>
      </c>
      <c r="AC26" s="30">
        <f t="shared" si="8"/>
        <v>0</v>
      </c>
      <c r="AD26" s="30">
        <f t="shared" si="9"/>
        <v>0</v>
      </c>
      <c r="AE26" s="30">
        <f t="shared" si="10"/>
        <v>0</v>
      </c>
      <c r="AF26" s="30">
        <f t="shared" si="11"/>
        <v>0</v>
      </c>
    </row>
    <row r="27" spans="1:32">
      <c r="A27" s="3" t="e">
        <f>CONCATENATE("Čtyřhra ",#REF!," - 1.kolo")</f>
        <v>#REF!</v>
      </c>
      <c r="B27" s="3">
        <f>'P-D 128'!$B$109</f>
        <v>0</v>
      </c>
      <c r="C27" s="26" t="str">
        <f>IF($B27=0,"bye",VLOOKUP($B27,'nejml.žákyně seznam'!$A$2:$D$269,2))</f>
        <v>bye</v>
      </c>
      <c r="D27" s="3" t="str">
        <f>IF($B27=0,"",VLOOKUP($B27,'nejml.žákyně seznam'!$A$2:$D$269,4))</f>
        <v/>
      </c>
      <c r="E27" s="3" t="str">
        <f>'P-D 128'!$B$110</f>
        <v/>
      </c>
      <c r="F27" s="26" t="str">
        <f>IF($E27="","bye",VLOOKUP($E27,'nejml.žákyně seznam'!$A$2:$D$269,2))</f>
        <v>bye</v>
      </c>
      <c r="G27" s="3" t="str">
        <f>IF($E27="","",VLOOKUP($E27,'nejml.žákyně seznam'!$A$2:$D$269,4))</f>
        <v/>
      </c>
      <c r="H27" s="3">
        <f>'P-D 128'!$B$111</f>
        <v>0</v>
      </c>
      <c r="I27" s="27" t="str">
        <f>IF($H27=0,"bye",VLOOKUP($H27,'nejml.žákyně seznam'!$A$2:$D$269,2))</f>
        <v>bye</v>
      </c>
      <c r="J27" s="3" t="str">
        <f>IF($H27=0,"",VLOOKUP($H27,'nejml.žákyně seznam'!$A$2:$D$269,4))</f>
        <v/>
      </c>
      <c r="K27" s="3" t="str">
        <f>'P-D 128'!$B$112</f>
        <v/>
      </c>
      <c r="L27" s="27" t="str">
        <f>IF($K27="","bye",VLOOKUP($K27,'nejml.žákyně seznam'!$A$2:$D$269,2))</f>
        <v>bye</v>
      </c>
      <c r="M27" s="3" t="str">
        <f>IF($K27="","",VLOOKUP($K27,'nejml.žákyně seznam'!$A$2:$D$269,4))</f>
        <v/>
      </c>
      <c r="N27" s="74"/>
      <c r="O27" s="75"/>
      <c r="P27" s="75"/>
      <c r="Q27" s="75"/>
      <c r="R27" s="76"/>
      <c r="S27" s="3">
        <f t="shared" si="4"/>
        <v>0</v>
      </c>
      <c r="T27" s="3">
        <f t="shared" si="5"/>
        <v>0</v>
      </c>
      <c r="U27" s="3">
        <f t="shared" si="0"/>
        <v>0</v>
      </c>
      <c r="V27" s="3" t="str">
        <f>IF($U27=0,"",VLOOKUP($U27,'nejml.žákyně seznam'!$A$2:$D$269,2))</f>
        <v/>
      </c>
      <c r="W27" s="3">
        <f t="shared" si="1"/>
        <v>0</v>
      </c>
      <c r="X27" s="3" t="str">
        <f>IF($W27=0,"",VLOOKUP($W27,'nejml.žákyně seznam'!$A$2:$D$269,2))</f>
        <v/>
      </c>
      <c r="Y27" s="3" t="str">
        <f t="shared" si="6"/>
        <v/>
      </c>
      <c r="Z27" s="3" t="str">
        <f t="shared" si="3"/>
        <v/>
      </c>
      <c r="AB27" s="30">
        <f t="shared" si="7"/>
        <v>0</v>
      </c>
      <c r="AC27" s="30">
        <f t="shared" si="8"/>
        <v>0</v>
      </c>
      <c r="AD27" s="30">
        <f t="shared" si="9"/>
        <v>0</v>
      </c>
      <c r="AE27" s="30">
        <f t="shared" si="10"/>
        <v>0</v>
      </c>
      <c r="AF27" s="30">
        <f t="shared" si="11"/>
        <v>0</v>
      </c>
    </row>
    <row r="28" spans="1:32">
      <c r="A28" s="3" t="e">
        <f>CONCATENATE("Čtyřhra ",#REF!," - 1.kolo")</f>
        <v>#REF!</v>
      </c>
      <c r="B28" s="3">
        <f>'P-D 128'!$B$113</f>
        <v>0</v>
      </c>
      <c r="C28" s="26" t="str">
        <f>IF($B28=0,"bye",VLOOKUP($B28,'nejml.žákyně seznam'!$A$2:$D$269,2))</f>
        <v>bye</v>
      </c>
      <c r="D28" s="3" t="str">
        <f>IF($B28=0,"",VLOOKUP($B28,'nejml.žákyně seznam'!$A$2:$D$269,4))</f>
        <v/>
      </c>
      <c r="E28" s="3" t="str">
        <f>'P-D 128'!$B$114</f>
        <v/>
      </c>
      <c r="F28" s="26" t="str">
        <f>IF($E28="","bye",VLOOKUP($E28,'nejml.žákyně seznam'!$A$2:$D$269,2))</f>
        <v>bye</v>
      </c>
      <c r="G28" s="3" t="str">
        <f>IF($E28="","",VLOOKUP($E28,'nejml.žákyně seznam'!$A$2:$D$269,4))</f>
        <v/>
      </c>
      <c r="H28" s="3">
        <f>'P-D 128'!$B$115</f>
        <v>0</v>
      </c>
      <c r="I28" s="27" t="str">
        <f>IF($H28=0,"bye",VLOOKUP($H28,'nejml.žákyně seznam'!$A$2:$D$269,2))</f>
        <v>bye</v>
      </c>
      <c r="J28" s="3" t="str">
        <f>IF($H28=0,"",VLOOKUP($H28,'nejml.žákyně seznam'!$A$2:$D$269,4))</f>
        <v/>
      </c>
      <c r="K28" s="3" t="str">
        <f>'P-D 128'!$B$116</f>
        <v/>
      </c>
      <c r="L28" s="27" t="str">
        <f>IF($K28="","bye",VLOOKUP($K28,'nejml.žákyně seznam'!$A$2:$D$269,2))</f>
        <v>bye</v>
      </c>
      <c r="M28" s="3" t="str">
        <f>IF($K28="","",VLOOKUP($K28,'nejml.žákyně seznam'!$A$2:$D$269,4))</f>
        <v/>
      </c>
      <c r="N28" s="74"/>
      <c r="O28" s="75"/>
      <c r="P28" s="75"/>
      <c r="Q28" s="75"/>
      <c r="R28" s="76"/>
      <c r="S28" s="3">
        <f t="shared" si="4"/>
        <v>0</v>
      </c>
      <c r="T28" s="3">
        <f t="shared" si="5"/>
        <v>0</v>
      </c>
      <c r="U28" s="3">
        <f t="shared" si="0"/>
        <v>0</v>
      </c>
      <c r="V28" s="3" t="str">
        <f>IF($U28=0,"",VLOOKUP($U28,'nejml.žákyně seznam'!$A$2:$D$269,2))</f>
        <v/>
      </c>
      <c r="W28" s="3">
        <f t="shared" si="1"/>
        <v>0</v>
      </c>
      <c r="X28" s="3" t="str">
        <f>IF($W28=0,"",VLOOKUP($W28,'nejml.žákyně seznam'!$A$2:$D$269,2))</f>
        <v/>
      </c>
      <c r="Y28" s="3" t="str">
        <f t="shared" si="6"/>
        <v/>
      </c>
      <c r="Z28" s="3" t="str">
        <f t="shared" si="3"/>
        <v/>
      </c>
      <c r="AB28" s="30">
        <f t="shared" si="7"/>
        <v>0</v>
      </c>
      <c r="AC28" s="30">
        <f t="shared" si="8"/>
        <v>0</v>
      </c>
      <c r="AD28" s="30">
        <f t="shared" si="9"/>
        <v>0</v>
      </c>
      <c r="AE28" s="30">
        <f t="shared" si="10"/>
        <v>0</v>
      </c>
      <c r="AF28" s="30">
        <f t="shared" si="11"/>
        <v>0</v>
      </c>
    </row>
    <row r="29" spans="1:32">
      <c r="A29" s="3" t="e">
        <f>CONCATENATE("Čtyřhra ",#REF!," - 1.kolo")</f>
        <v>#REF!</v>
      </c>
      <c r="B29" s="3">
        <f>'P-D 128'!$B$117</f>
        <v>0</v>
      </c>
      <c r="C29" s="26" t="str">
        <f>IF($B29=0,"bye",VLOOKUP($B29,'nejml.žákyně seznam'!$A$2:$D$269,2))</f>
        <v>bye</v>
      </c>
      <c r="D29" s="3" t="str">
        <f>IF($B29=0,"",VLOOKUP($B29,'nejml.žákyně seznam'!$A$2:$D$269,4))</f>
        <v/>
      </c>
      <c r="E29" s="3" t="str">
        <f>'P-D 128'!$B$118</f>
        <v/>
      </c>
      <c r="F29" s="26" t="str">
        <f>IF($E29="","bye",VLOOKUP($E29,'nejml.žákyně seznam'!$A$2:$D$269,2))</f>
        <v>bye</v>
      </c>
      <c r="G29" s="3" t="str">
        <f>IF($E29="","",VLOOKUP($E29,'nejml.žákyně seznam'!$A$2:$D$269,4))</f>
        <v/>
      </c>
      <c r="H29" s="3">
        <f>'P-D 128'!$B$119</f>
        <v>0</v>
      </c>
      <c r="I29" s="27" t="str">
        <f>IF($H29=0,"bye",VLOOKUP($H29,'nejml.žákyně seznam'!$A$2:$D$269,2))</f>
        <v>bye</v>
      </c>
      <c r="J29" s="3" t="str">
        <f>IF($H29=0,"",VLOOKUP($H29,'nejml.žákyně seznam'!$A$2:$D$269,4))</f>
        <v/>
      </c>
      <c r="K29" s="3" t="str">
        <f>'P-D 128'!$B$120</f>
        <v/>
      </c>
      <c r="L29" s="27" t="str">
        <f>IF($K29="","bye",VLOOKUP($K29,'nejml.žákyně seznam'!$A$2:$D$269,2))</f>
        <v>bye</v>
      </c>
      <c r="M29" s="3" t="str">
        <f>IF($K29="","",VLOOKUP($K29,'nejml.žákyně seznam'!$A$2:$D$269,4))</f>
        <v/>
      </c>
      <c r="N29" s="74"/>
      <c r="O29" s="75"/>
      <c r="P29" s="75"/>
      <c r="Q29" s="75"/>
      <c r="R29" s="76"/>
      <c r="S29" s="3">
        <f t="shared" si="4"/>
        <v>0</v>
      </c>
      <c r="T29" s="3">
        <f t="shared" si="5"/>
        <v>0</v>
      </c>
      <c r="U29" s="3">
        <f t="shared" si="0"/>
        <v>0</v>
      </c>
      <c r="V29" s="3" t="str">
        <f>IF($U29=0,"",VLOOKUP($U29,'nejml.žákyně seznam'!$A$2:$D$269,2))</f>
        <v/>
      </c>
      <c r="W29" s="3">
        <f t="shared" si="1"/>
        <v>0</v>
      </c>
      <c r="X29" s="3" t="str">
        <f>IF($W29=0,"",VLOOKUP($W29,'nejml.žákyně seznam'!$A$2:$D$269,2))</f>
        <v/>
      </c>
      <c r="Y29" s="3" t="str">
        <f t="shared" si="6"/>
        <v/>
      </c>
      <c r="Z29" s="3" t="str">
        <f t="shared" si="3"/>
        <v/>
      </c>
      <c r="AB29" s="30">
        <f t="shared" si="7"/>
        <v>0</v>
      </c>
      <c r="AC29" s="30">
        <f t="shared" si="8"/>
        <v>0</v>
      </c>
      <c r="AD29" s="30">
        <f t="shared" si="9"/>
        <v>0</v>
      </c>
      <c r="AE29" s="30">
        <f t="shared" si="10"/>
        <v>0</v>
      </c>
      <c r="AF29" s="30">
        <f t="shared" si="11"/>
        <v>0</v>
      </c>
    </row>
    <row r="30" spans="1:32">
      <c r="A30" s="3" t="e">
        <f>CONCATENATE("Čtyřhra ",#REF!," - 1.kolo")</f>
        <v>#REF!</v>
      </c>
      <c r="B30" s="3">
        <f>'P-D 128'!$B$121</f>
        <v>0</v>
      </c>
      <c r="C30" s="26" t="str">
        <f>IF($B30=0,"bye",VLOOKUP($B30,'nejml.žákyně seznam'!$A$2:$D$269,2))</f>
        <v>bye</v>
      </c>
      <c r="D30" s="3" t="str">
        <f>IF($B30=0,"",VLOOKUP($B30,'nejml.žákyně seznam'!$A$2:$D$269,4))</f>
        <v/>
      </c>
      <c r="E30" s="3" t="str">
        <f>'P-D 128'!$B$122</f>
        <v/>
      </c>
      <c r="F30" s="26" t="str">
        <f>IF($E30="","bye",VLOOKUP($E30,'nejml.žákyně seznam'!$A$2:$D$269,2))</f>
        <v>bye</v>
      </c>
      <c r="G30" s="3" t="str">
        <f>IF($E30="","",VLOOKUP($E30,'nejml.žákyně seznam'!$A$2:$D$269,4))</f>
        <v/>
      </c>
      <c r="H30" s="3">
        <f>'P-D 128'!$B$123</f>
        <v>0</v>
      </c>
      <c r="I30" s="27" t="str">
        <f>IF($H30=0,"bye",VLOOKUP($H30,'nejml.žákyně seznam'!$A$2:$D$269,2))</f>
        <v>bye</v>
      </c>
      <c r="J30" s="3" t="str">
        <f>IF($H30=0,"",VLOOKUP($H30,'nejml.žákyně seznam'!$A$2:$D$269,4))</f>
        <v/>
      </c>
      <c r="K30" s="3" t="str">
        <f>'P-D 128'!$B$124</f>
        <v/>
      </c>
      <c r="L30" s="27" t="str">
        <f>IF($K30="","bye",VLOOKUP($K30,'nejml.žákyně seznam'!$A$2:$D$269,2))</f>
        <v>bye</v>
      </c>
      <c r="M30" s="3" t="str">
        <f>IF($K30="","",VLOOKUP($K30,'nejml.žákyně seznam'!$A$2:$D$269,4))</f>
        <v/>
      </c>
      <c r="N30" s="74"/>
      <c r="O30" s="75"/>
      <c r="P30" s="75"/>
      <c r="Q30" s="75"/>
      <c r="R30" s="76"/>
      <c r="S30" s="3">
        <f t="shared" si="4"/>
        <v>0</v>
      </c>
      <c r="T30" s="3">
        <f t="shared" si="5"/>
        <v>0</v>
      </c>
      <c r="U30" s="3">
        <f t="shared" si="0"/>
        <v>0</v>
      </c>
      <c r="V30" s="3" t="str">
        <f>IF($U30=0,"",VLOOKUP($U30,'nejml.žákyně seznam'!$A$2:$D$269,2))</f>
        <v/>
      </c>
      <c r="W30" s="3">
        <f t="shared" si="1"/>
        <v>0</v>
      </c>
      <c r="X30" s="3" t="str">
        <f>IF($W30=0,"",VLOOKUP($W30,'nejml.žákyně seznam'!$A$2:$D$269,2))</f>
        <v/>
      </c>
      <c r="Y30" s="3" t="str">
        <f t="shared" si="6"/>
        <v/>
      </c>
      <c r="Z30" s="3" t="str">
        <f t="shared" si="3"/>
        <v/>
      </c>
      <c r="AB30" s="30">
        <f t="shared" si="7"/>
        <v>0</v>
      </c>
      <c r="AC30" s="30">
        <f t="shared" si="8"/>
        <v>0</v>
      </c>
      <c r="AD30" s="30">
        <f t="shared" si="9"/>
        <v>0</v>
      </c>
      <c r="AE30" s="30">
        <f t="shared" si="10"/>
        <v>0</v>
      </c>
      <c r="AF30" s="30">
        <f t="shared" si="11"/>
        <v>0</v>
      </c>
    </row>
    <row r="31" spans="1:32">
      <c r="A31" s="3" t="e">
        <f>CONCATENATE("Čtyřhra ",#REF!," - 1.kolo")</f>
        <v>#REF!</v>
      </c>
      <c r="B31" s="3">
        <f>'P-D 128'!$B$125</f>
        <v>0</v>
      </c>
      <c r="C31" s="26" t="str">
        <f>IF($B31=0,"bye",VLOOKUP($B31,'nejml.žákyně seznam'!$A$2:$D$269,2))</f>
        <v>bye</v>
      </c>
      <c r="D31" s="3" t="str">
        <f>IF($B31=0,"",VLOOKUP($B31,'nejml.žákyně seznam'!$A$2:$D$269,4))</f>
        <v/>
      </c>
      <c r="E31" s="3" t="str">
        <f>'P-D 128'!$B$126</f>
        <v/>
      </c>
      <c r="F31" s="26" t="str">
        <f>IF($E31="","bye",VLOOKUP($E31,'nejml.žákyně seznam'!$A$2:$D$269,2))</f>
        <v>bye</v>
      </c>
      <c r="G31" s="3" t="str">
        <f>IF($E31="","",VLOOKUP($E31,'nejml.žákyně seznam'!$A$2:$D$269,4))</f>
        <v/>
      </c>
      <c r="H31" s="3">
        <f>'P-D 128'!$B$127</f>
        <v>0</v>
      </c>
      <c r="I31" s="27" t="str">
        <f>IF($H31=0,"bye",VLOOKUP($H31,'nejml.žákyně seznam'!$A$2:$D$269,2))</f>
        <v>bye</v>
      </c>
      <c r="J31" s="3" t="str">
        <f>IF($H31=0,"",VLOOKUP($H31,'nejml.žákyně seznam'!$A$2:$D$269,4))</f>
        <v/>
      </c>
      <c r="K31" s="3" t="str">
        <f>'P-D 128'!$B$128</f>
        <v/>
      </c>
      <c r="L31" s="27" t="str">
        <f>IF($K31="","bye",VLOOKUP($K31,'nejml.žákyně seznam'!$A$2:$D$269,2))</f>
        <v>bye</v>
      </c>
      <c r="M31" s="3" t="str">
        <f>IF($K31="","",VLOOKUP($K31,'nejml.žákyně seznam'!$A$2:$D$269,4))</f>
        <v/>
      </c>
      <c r="N31" s="74"/>
      <c r="O31" s="75"/>
      <c r="P31" s="75"/>
      <c r="Q31" s="75"/>
      <c r="R31" s="76"/>
      <c r="S31" s="3">
        <f t="shared" si="4"/>
        <v>0</v>
      </c>
      <c r="T31" s="3">
        <f t="shared" si="5"/>
        <v>0</v>
      </c>
      <c r="U31" s="3">
        <f t="shared" si="0"/>
        <v>0</v>
      </c>
      <c r="V31" s="3" t="str">
        <f>IF($U31=0,"",VLOOKUP($U31,'nejml.žákyně seznam'!$A$2:$D$269,2))</f>
        <v/>
      </c>
      <c r="W31" s="3">
        <f t="shared" si="1"/>
        <v>0</v>
      </c>
      <c r="X31" s="3" t="str">
        <f>IF($W31=0,"",VLOOKUP($W31,'nejml.žákyně seznam'!$A$2:$D$269,2))</f>
        <v/>
      </c>
      <c r="Y31" s="3" t="str">
        <f t="shared" si="6"/>
        <v/>
      </c>
      <c r="Z31" s="3" t="str">
        <f t="shared" si="3"/>
        <v/>
      </c>
      <c r="AB31" s="30">
        <f t="shared" si="7"/>
        <v>0</v>
      </c>
      <c r="AC31" s="30">
        <f t="shared" si="8"/>
        <v>0</v>
      </c>
      <c r="AD31" s="30">
        <f t="shared" si="9"/>
        <v>0</v>
      </c>
      <c r="AE31" s="30">
        <f t="shared" si="10"/>
        <v>0</v>
      </c>
      <c r="AF31" s="30">
        <f t="shared" si="11"/>
        <v>0</v>
      </c>
    </row>
    <row r="32" spans="1:32">
      <c r="A32" s="3" t="e">
        <f>CONCATENATE("Čtyřhra ",#REF!," - 1.kolo")</f>
        <v>#REF!</v>
      </c>
      <c r="B32" s="3">
        <f>'P-D 128'!$B$129</f>
        <v>0</v>
      </c>
      <c r="C32" s="26" t="str">
        <f>IF($B32=0,"bye",VLOOKUP($B32,'nejml.žákyně seznam'!$A$2:$D$269,2))</f>
        <v>bye</v>
      </c>
      <c r="D32" s="3" t="str">
        <f>IF($B32=0,"",VLOOKUP($B32,'nejml.žákyně seznam'!$A$2:$D$269,4))</f>
        <v/>
      </c>
      <c r="E32" s="3" t="str">
        <f>'P-D 128'!$B$130</f>
        <v/>
      </c>
      <c r="F32" s="26" t="str">
        <f>IF($E32="","bye",VLOOKUP($E32,'nejml.žákyně seznam'!$A$2:$D$269,2))</f>
        <v>bye</v>
      </c>
      <c r="G32" s="3" t="str">
        <f>IF($E32="","",VLOOKUP($E32,'nejml.žákyně seznam'!$A$2:$D$269,4))</f>
        <v/>
      </c>
      <c r="H32" s="3">
        <f>'P-D 128'!$B$131</f>
        <v>0</v>
      </c>
      <c r="I32" s="27" t="str">
        <f>IF($H32=0,"bye",VLOOKUP($H32,'nejml.žákyně seznam'!$A$2:$D$269,2))</f>
        <v>bye</v>
      </c>
      <c r="J32" s="3" t="str">
        <f>IF($H32=0,"",VLOOKUP($H32,'nejml.žákyně seznam'!$A$2:$D$269,4))</f>
        <v/>
      </c>
      <c r="K32" s="3" t="str">
        <f>'P-D 128'!$B$132</f>
        <v/>
      </c>
      <c r="L32" s="27" t="str">
        <f>IF($K32="","bye",VLOOKUP($K32,'nejml.žákyně seznam'!$A$2:$D$269,2))</f>
        <v>bye</v>
      </c>
      <c r="M32" s="3" t="str">
        <f>IF($K32="","",VLOOKUP($K32,'nejml.žákyně seznam'!$A$2:$D$269,4))</f>
        <v/>
      </c>
      <c r="N32" s="74"/>
      <c r="O32" s="75"/>
      <c r="P32" s="75"/>
      <c r="Q32" s="75"/>
      <c r="R32" s="76"/>
      <c r="S32" s="3">
        <f t="shared" si="4"/>
        <v>0</v>
      </c>
      <c r="T32" s="3">
        <f t="shared" si="5"/>
        <v>0</v>
      </c>
      <c r="U32" s="3">
        <f t="shared" si="0"/>
        <v>0</v>
      </c>
      <c r="V32" s="3" t="str">
        <f>IF($U32=0,"",VLOOKUP($U32,'nejml.žákyně seznam'!$A$2:$D$269,2))</f>
        <v/>
      </c>
      <c r="W32" s="3">
        <f t="shared" si="1"/>
        <v>0</v>
      </c>
      <c r="X32" s="3" t="str">
        <f>IF($W32=0,"",VLOOKUP($W32,'nejml.žákyně seznam'!$A$2:$D$269,2))</f>
        <v/>
      </c>
      <c r="Y32" s="3" t="str">
        <f t="shared" si="6"/>
        <v/>
      </c>
      <c r="Z32" s="3" t="str">
        <f t="shared" si="3"/>
        <v/>
      </c>
      <c r="AB32" s="30">
        <f t="shared" si="7"/>
        <v>0</v>
      </c>
      <c r="AC32" s="30">
        <f t="shared" si="8"/>
        <v>0</v>
      </c>
      <c r="AD32" s="30">
        <f t="shared" si="9"/>
        <v>0</v>
      </c>
      <c r="AE32" s="30">
        <f t="shared" si="10"/>
        <v>0</v>
      </c>
      <c r="AF32" s="30">
        <f t="shared" si="11"/>
        <v>0</v>
      </c>
    </row>
    <row r="33" spans="1:32">
      <c r="A33" s="3" t="e">
        <f>CONCATENATE("Čtyřhra ",#REF!," - 1.kolo")</f>
        <v>#REF!</v>
      </c>
      <c r="B33" s="3">
        <f>'P-D 128'!$B$133</f>
        <v>0</v>
      </c>
      <c r="C33" s="26" t="str">
        <f>IF($B33=0,"bye",VLOOKUP($B33,'nejml.žákyně seznam'!$A$2:$D$269,2))</f>
        <v>bye</v>
      </c>
      <c r="D33" s="3" t="str">
        <f>IF($B33=0,"",VLOOKUP($B33,'nejml.žákyně seznam'!$A$2:$D$269,4))</f>
        <v/>
      </c>
      <c r="E33" s="3" t="str">
        <f>'P-D 128'!$B$134</f>
        <v/>
      </c>
      <c r="F33" s="26" t="str">
        <f>IF($E33="","bye",VLOOKUP($E33,'nejml.žákyně seznam'!$A$2:$D$269,2))</f>
        <v>bye</v>
      </c>
      <c r="G33" s="3" t="str">
        <f>IF($E33="","",VLOOKUP($E33,'nejml.žákyně seznam'!$A$2:$D$269,4))</f>
        <v/>
      </c>
      <c r="H33" s="3">
        <f>'P-D 128'!$B$135</f>
        <v>0</v>
      </c>
      <c r="I33" s="27" t="str">
        <f>IF($H33=0,"bye",VLOOKUP($H33,'nejml.žákyně seznam'!$A$2:$D$269,2))</f>
        <v>bye</v>
      </c>
      <c r="J33" s="3" t="str">
        <f>IF($H33=0,"",VLOOKUP($H33,'nejml.žákyně seznam'!$A$2:$D$269,4))</f>
        <v/>
      </c>
      <c r="K33" s="3" t="str">
        <f>'P-D 128'!$B$136</f>
        <v/>
      </c>
      <c r="L33" s="27" t="str">
        <f>IF($K33="","bye",VLOOKUP($K33,'nejml.žákyně seznam'!$A$2:$D$269,2))</f>
        <v>bye</v>
      </c>
      <c r="M33" s="3" t="str">
        <f>IF($K33="","",VLOOKUP($K33,'nejml.žákyně seznam'!$A$2:$D$269,4))</f>
        <v/>
      </c>
      <c r="N33" s="74"/>
      <c r="O33" s="75"/>
      <c r="P33" s="75"/>
      <c r="Q33" s="75"/>
      <c r="R33" s="76"/>
      <c r="S33" s="3">
        <f t="shared" si="4"/>
        <v>0</v>
      </c>
      <c r="T33" s="3">
        <f t="shared" si="5"/>
        <v>0</v>
      </c>
      <c r="U33" s="3">
        <f t="shared" si="0"/>
        <v>0</v>
      </c>
      <c r="V33" s="3" t="str">
        <f>IF($U33=0,"",VLOOKUP($U33,'nejml.žákyně seznam'!$A$2:$D$269,2))</f>
        <v/>
      </c>
      <c r="W33" s="3">
        <f t="shared" si="1"/>
        <v>0</v>
      </c>
      <c r="X33" s="3" t="str">
        <f>IF($W33=0,"",VLOOKUP($W33,'nejml.žákyně seznam'!$A$2:$D$269,2))</f>
        <v/>
      </c>
      <c r="Y33" s="3" t="str">
        <f t="shared" si="6"/>
        <v/>
      </c>
      <c r="Z33" s="3" t="str">
        <f t="shared" si="3"/>
        <v/>
      </c>
      <c r="AB33" s="30">
        <f t="shared" si="7"/>
        <v>0</v>
      </c>
      <c r="AC33" s="30">
        <f t="shared" si="8"/>
        <v>0</v>
      </c>
      <c r="AD33" s="30">
        <f t="shared" si="9"/>
        <v>0</v>
      </c>
      <c r="AE33" s="30">
        <f t="shared" si="10"/>
        <v>0</v>
      </c>
      <c r="AF33" s="30">
        <f t="shared" si="11"/>
        <v>0</v>
      </c>
    </row>
    <row r="34" spans="1:32">
      <c r="A34" s="3" t="e">
        <f>CONCATENATE("Čtyřhra ",#REF!," - 1.kolo")</f>
        <v>#REF!</v>
      </c>
      <c r="B34" s="3">
        <f>'P-D 128'!$B$143</f>
        <v>0</v>
      </c>
      <c r="C34" s="26" t="str">
        <f>IF($B34=0,"bye",VLOOKUP($B34,'nejml.žákyně seznam'!$A$2:$D$269,2))</f>
        <v>bye</v>
      </c>
      <c r="D34" s="3" t="str">
        <f>IF($B34=0,"",VLOOKUP($B34,'nejml.žákyně seznam'!$A$2:$D$269,4))</f>
        <v/>
      </c>
      <c r="E34" s="3" t="str">
        <f>'P-D 128'!$B$144</f>
        <v/>
      </c>
      <c r="F34" s="26" t="str">
        <f>IF($E34="","bye",VLOOKUP($E34,'nejml.žákyně seznam'!$A$2:$D$269,2))</f>
        <v>bye</v>
      </c>
      <c r="G34" s="3" t="str">
        <f>IF($E34="","",VLOOKUP($E34,'nejml.žákyně seznam'!$A$2:$D$269,4))</f>
        <v/>
      </c>
      <c r="H34" s="3">
        <f>'P-D 128'!$B$145</f>
        <v>0</v>
      </c>
      <c r="I34" s="27" t="str">
        <f>IF($H34=0,"bye",VLOOKUP($H34,'nejml.žákyně seznam'!$A$2:$D$269,2))</f>
        <v>bye</v>
      </c>
      <c r="J34" s="3" t="str">
        <f>IF($H34=0,"",VLOOKUP($H34,'nejml.žákyně seznam'!$A$2:$D$269,4))</f>
        <v/>
      </c>
      <c r="K34" s="3" t="str">
        <f>'P-D 128'!$B$146</f>
        <v/>
      </c>
      <c r="L34" s="27" t="str">
        <f>IF($K34="","bye",VLOOKUP($K34,'nejml.žákyně seznam'!$A$2:$D$269,2))</f>
        <v>bye</v>
      </c>
      <c r="M34" s="3" t="str">
        <f>IF($K34="","",VLOOKUP($K34,'nejml.žákyně seznam'!$A$2:$D$269,4))</f>
        <v/>
      </c>
      <c r="N34" s="74"/>
      <c r="O34" s="75"/>
      <c r="P34" s="75"/>
      <c r="Q34" s="75"/>
      <c r="R34" s="76"/>
      <c r="S34" s="3">
        <f t="shared" si="4"/>
        <v>0</v>
      </c>
      <c r="T34" s="3">
        <f t="shared" si="5"/>
        <v>0</v>
      </c>
      <c r="U34" s="3">
        <f t="shared" ref="U34:U65" si="12">IF(S34=T34,0,IF(S34&gt;T34,B34,H34))</f>
        <v>0</v>
      </c>
      <c r="V34" s="3" t="str">
        <f>IF($U34=0,"",VLOOKUP($U34,'nejml.žákyně seznam'!$A$2:$D$269,2))</f>
        <v/>
      </c>
      <c r="W34" s="3">
        <f t="shared" ref="W34:W65" si="13">IF(S34=T34,0,IF(S34&gt;T34,E34,K34))</f>
        <v>0</v>
      </c>
      <c r="X34" s="3" t="str">
        <f>IF($W34=0,"",VLOOKUP($W34,'nejml.žákyně seznam'!$A$2:$D$269,2))</f>
        <v/>
      </c>
      <c r="Y34" s="3" t="str">
        <f t="shared" si="6"/>
        <v/>
      </c>
      <c r="Z34" s="3" t="str">
        <f t="shared" si="3"/>
        <v/>
      </c>
      <c r="AB34" s="30">
        <f t="shared" si="7"/>
        <v>0</v>
      </c>
      <c r="AC34" s="30">
        <f t="shared" si="8"/>
        <v>0</v>
      </c>
      <c r="AD34" s="30">
        <f t="shared" si="9"/>
        <v>0</v>
      </c>
      <c r="AE34" s="30">
        <f t="shared" si="10"/>
        <v>0</v>
      </c>
      <c r="AF34" s="30">
        <f t="shared" si="11"/>
        <v>0</v>
      </c>
    </row>
    <row r="35" spans="1:32">
      <c r="A35" s="3" t="e">
        <f>CONCATENATE("Čtyřhra ",#REF!," - 1.kolo")</f>
        <v>#REF!</v>
      </c>
      <c r="B35" s="3">
        <f>'P-D 128'!$B$147</f>
        <v>0</v>
      </c>
      <c r="C35" s="26" t="str">
        <f>IF($B35=0,"bye",VLOOKUP($B35,'nejml.žákyně seznam'!$A$2:$D$269,2))</f>
        <v>bye</v>
      </c>
      <c r="D35" s="3" t="str">
        <f>IF($B35=0,"",VLOOKUP($B35,'nejml.žákyně seznam'!$A$2:$D$269,4))</f>
        <v/>
      </c>
      <c r="E35" s="3" t="str">
        <f>'P-D 128'!$B$148</f>
        <v/>
      </c>
      <c r="F35" s="26" t="str">
        <f>IF($E35="","bye",VLOOKUP($E35,'nejml.žákyně seznam'!$A$2:$D$269,2))</f>
        <v>bye</v>
      </c>
      <c r="G35" s="3" t="str">
        <f>IF($E35="","",VLOOKUP($E35,'nejml.žákyně seznam'!$A$2:$D$269,4))</f>
        <v/>
      </c>
      <c r="H35" s="3">
        <f>'P-D 128'!$B$149</f>
        <v>0</v>
      </c>
      <c r="I35" s="27" t="str">
        <f>IF($H35=0,"bye",VLOOKUP($H35,'nejml.žákyně seznam'!$A$2:$D$269,2))</f>
        <v>bye</v>
      </c>
      <c r="J35" s="3" t="str">
        <f>IF($H35=0,"",VLOOKUP($H35,'nejml.žákyně seznam'!$A$2:$D$269,4))</f>
        <v/>
      </c>
      <c r="K35" s="3" t="str">
        <f>'P-D 128'!$B$150</f>
        <v/>
      </c>
      <c r="L35" s="27" t="str">
        <f>IF($K35="","bye",VLOOKUP($K35,'nejml.žákyně seznam'!$A$2:$D$269,2))</f>
        <v>bye</v>
      </c>
      <c r="M35" s="3" t="str">
        <f>IF($K35="","",VLOOKUP($K35,'nejml.žákyně seznam'!$A$2:$D$269,4))</f>
        <v/>
      </c>
      <c r="N35" s="74"/>
      <c r="O35" s="75"/>
      <c r="P35" s="75"/>
      <c r="Q35" s="75"/>
      <c r="R35" s="76"/>
      <c r="S35" s="3">
        <f t="shared" si="4"/>
        <v>0</v>
      </c>
      <c r="T35" s="3">
        <f t="shared" si="5"/>
        <v>0</v>
      </c>
      <c r="U35" s="3">
        <f t="shared" si="12"/>
        <v>0</v>
      </c>
      <c r="V35" s="3" t="str">
        <f>IF($U35=0,"",VLOOKUP($U35,'nejml.žákyně seznam'!$A$2:$D$269,2))</f>
        <v/>
      </c>
      <c r="W35" s="3">
        <f t="shared" si="13"/>
        <v>0</v>
      </c>
      <c r="X35" s="3" t="str">
        <f>IF($W35=0,"",VLOOKUP($W35,'nejml.žákyně seznam'!$A$2:$D$269,2))</f>
        <v/>
      </c>
      <c r="Y35" s="3" t="str">
        <f t="shared" si="6"/>
        <v/>
      </c>
      <c r="Z35" s="3" t="str">
        <f t="shared" si="3"/>
        <v/>
      </c>
      <c r="AB35" s="30">
        <f t="shared" si="7"/>
        <v>0</v>
      </c>
      <c r="AC35" s="30">
        <f t="shared" si="8"/>
        <v>0</v>
      </c>
      <c r="AD35" s="30">
        <f t="shared" si="9"/>
        <v>0</v>
      </c>
      <c r="AE35" s="30">
        <f t="shared" si="10"/>
        <v>0</v>
      </c>
      <c r="AF35" s="30">
        <f t="shared" si="11"/>
        <v>0</v>
      </c>
    </row>
    <row r="36" spans="1:32">
      <c r="A36" s="3" t="e">
        <f>CONCATENATE("Čtyřhra ",#REF!," - 1.kolo")</f>
        <v>#REF!</v>
      </c>
      <c r="B36" s="3">
        <f>'P-D 128'!$B$151</f>
        <v>0</v>
      </c>
      <c r="C36" s="26" t="str">
        <f>IF($B36=0,"bye",VLOOKUP($B36,'nejml.žákyně seznam'!$A$2:$D$269,2))</f>
        <v>bye</v>
      </c>
      <c r="D36" s="3" t="str">
        <f>IF($B36=0,"",VLOOKUP($B36,'nejml.žákyně seznam'!$A$2:$D$269,4))</f>
        <v/>
      </c>
      <c r="E36" s="3" t="str">
        <f>'P-D 128'!$B$152</f>
        <v/>
      </c>
      <c r="F36" s="26" t="str">
        <f>IF($E36="","bye",VLOOKUP($E36,'nejml.žákyně seznam'!$A$2:$D$269,2))</f>
        <v>bye</v>
      </c>
      <c r="G36" s="3" t="str">
        <f>IF($E36="","",VLOOKUP($E36,'nejml.žákyně seznam'!$A$2:$D$269,4))</f>
        <v/>
      </c>
      <c r="H36" s="3">
        <f>'P-D 128'!$B$153</f>
        <v>0</v>
      </c>
      <c r="I36" s="27" t="str">
        <f>IF($H36=0,"bye",VLOOKUP($H36,'nejml.žákyně seznam'!$A$2:$D$269,2))</f>
        <v>bye</v>
      </c>
      <c r="J36" s="3" t="str">
        <f>IF($H36=0,"",VLOOKUP($H36,'nejml.žákyně seznam'!$A$2:$D$269,4))</f>
        <v/>
      </c>
      <c r="K36" s="3" t="str">
        <f>'P-D 128'!$B$154</f>
        <v/>
      </c>
      <c r="L36" s="27" t="str">
        <f>IF($K36="","bye",VLOOKUP($K36,'nejml.žákyně seznam'!$A$2:$D$269,2))</f>
        <v>bye</v>
      </c>
      <c r="M36" s="3" t="str">
        <f>IF($K36="","",VLOOKUP($K36,'nejml.žákyně seznam'!$A$2:$D$269,4))</f>
        <v/>
      </c>
      <c r="N36" s="74"/>
      <c r="O36" s="75"/>
      <c r="P36" s="75"/>
      <c r="Q36" s="75"/>
      <c r="R36" s="76"/>
      <c r="S36" s="3">
        <f t="shared" si="4"/>
        <v>0</v>
      </c>
      <c r="T36" s="3">
        <f t="shared" si="5"/>
        <v>0</v>
      </c>
      <c r="U36" s="3">
        <f t="shared" si="12"/>
        <v>0</v>
      </c>
      <c r="V36" s="3" t="str">
        <f>IF($U36=0,"",VLOOKUP($U36,'nejml.žákyně seznam'!$A$2:$D$269,2))</f>
        <v/>
      </c>
      <c r="W36" s="3">
        <f t="shared" si="13"/>
        <v>0</v>
      </c>
      <c r="X36" s="3" t="str">
        <f>IF($W36=0,"",VLOOKUP($W36,'nejml.žákyně seznam'!$A$2:$D$269,2))</f>
        <v/>
      </c>
      <c r="Y36" s="3" t="str">
        <f t="shared" si="6"/>
        <v/>
      </c>
      <c r="Z36" s="3" t="str">
        <f t="shared" si="3"/>
        <v/>
      </c>
      <c r="AB36" s="30">
        <f t="shared" si="7"/>
        <v>0</v>
      </c>
      <c r="AC36" s="30">
        <f t="shared" si="8"/>
        <v>0</v>
      </c>
      <c r="AD36" s="30">
        <f t="shared" si="9"/>
        <v>0</v>
      </c>
      <c r="AE36" s="30">
        <f t="shared" si="10"/>
        <v>0</v>
      </c>
      <c r="AF36" s="30">
        <f t="shared" si="11"/>
        <v>0</v>
      </c>
    </row>
    <row r="37" spans="1:32">
      <c r="A37" s="3" t="e">
        <f>CONCATENATE("Čtyřhra ",#REF!," - 1.kolo")</f>
        <v>#REF!</v>
      </c>
      <c r="B37" s="3">
        <f>'P-D 128'!$B$155</f>
        <v>0</v>
      </c>
      <c r="C37" s="26" t="str">
        <f>IF($B37=0,"bye",VLOOKUP($B37,'nejml.žákyně seznam'!$A$2:$D$269,2))</f>
        <v>bye</v>
      </c>
      <c r="D37" s="3" t="str">
        <f>IF($B37=0,"",VLOOKUP($B37,'nejml.žákyně seznam'!$A$2:$D$269,4))</f>
        <v/>
      </c>
      <c r="E37" s="3" t="str">
        <f>'P-D 128'!$B$156</f>
        <v/>
      </c>
      <c r="F37" s="26" t="str">
        <f>IF($E37="","bye",VLOOKUP($E37,'nejml.žákyně seznam'!$A$2:$D$269,2))</f>
        <v>bye</v>
      </c>
      <c r="G37" s="3" t="str">
        <f>IF($E37="","",VLOOKUP($E37,'nejml.žákyně seznam'!$A$2:$D$269,4))</f>
        <v/>
      </c>
      <c r="H37" s="3">
        <f>'P-D 128'!$B$157</f>
        <v>0</v>
      </c>
      <c r="I37" s="27" t="str">
        <f>IF($H37=0,"bye",VLOOKUP($H37,'nejml.žákyně seznam'!$A$2:$D$269,2))</f>
        <v>bye</v>
      </c>
      <c r="J37" s="3" t="str">
        <f>IF($H37=0,"",VLOOKUP($H37,'nejml.žákyně seznam'!$A$2:$D$269,4))</f>
        <v/>
      </c>
      <c r="K37" s="3" t="str">
        <f>'P-D 128'!$B$158</f>
        <v/>
      </c>
      <c r="L37" s="27" t="str">
        <f>IF($K37="","bye",VLOOKUP($K37,'nejml.žákyně seznam'!$A$2:$D$269,2))</f>
        <v>bye</v>
      </c>
      <c r="M37" s="3" t="str">
        <f>IF($K37="","",VLOOKUP($K37,'nejml.žákyně seznam'!$A$2:$D$269,4))</f>
        <v/>
      </c>
      <c r="N37" s="74"/>
      <c r="O37" s="75"/>
      <c r="P37" s="75"/>
      <c r="Q37" s="75"/>
      <c r="R37" s="76"/>
      <c r="S37" s="3">
        <f t="shared" si="4"/>
        <v>0</v>
      </c>
      <c r="T37" s="3">
        <f t="shared" si="5"/>
        <v>0</v>
      </c>
      <c r="U37" s="3">
        <f t="shared" si="12"/>
        <v>0</v>
      </c>
      <c r="V37" s="3" t="str">
        <f>IF($U37=0,"",VLOOKUP($U37,'nejml.žákyně seznam'!$A$2:$D$269,2))</f>
        <v/>
      </c>
      <c r="W37" s="3">
        <f t="shared" si="13"/>
        <v>0</v>
      </c>
      <c r="X37" s="3" t="str">
        <f>IF($W37=0,"",VLOOKUP($W37,'nejml.žákyně seznam'!$A$2:$D$269,2))</f>
        <v/>
      </c>
      <c r="Y37" s="3" t="str">
        <f t="shared" si="6"/>
        <v/>
      </c>
      <c r="Z37" s="3" t="str">
        <f t="shared" si="3"/>
        <v/>
      </c>
      <c r="AB37" s="30">
        <f t="shared" si="7"/>
        <v>0</v>
      </c>
      <c r="AC37" s="30">
        <f t="shared" si="8"/>
        <v>0</v>
      </c>
      <c r="AD37" s="30">
        <f t="shared" si="9"/>
        <v>0</v>
      </c>
      <c r="AE37" s="30">
        <f t="shared" si="10"/>
        <v>0</v>
      </c>
      <c r="AF37" s="30">
        <f t="shared" si="11"/>
        <v>0</v>
      </c>
    </row>
    <row r="38" spans="1:32">
      <c r="A38" s="3" t="e">
        <f>CONCATENATE("Čtyřhra ",#REF!," - 1.kolo")</f>
        <v>#REF!</v>
      </c>
      <c r="B38" s="3">
        <f>'P-D 128'!$B$159</f>
        <v>0</v>
      </c>
      <c r="C38" s="26" t="str">
        <f>IF($B38=0,"bye",VLOOKUP($B38,'nejml.žákyně seznam'!$A$2:$D$269,2))</f>
        <v>bye</v>
      </c>
      <c r="D38" s="3" t="str">
        <f>IF($B38=0,"",VLOOKUP($B38,'nejml.žákyně seznam'!$A$2:$D$269,4))</f>
        <v/>
      </c>
      <c r="E38" s="3" t="str">
        <f>'P-D 128'!$B$160</f>
        <v/>
      </c>
      <c r="F38" s="26" t="str">
        <f>IF($E38="","bye",VLOOKUP($E38,'nejml.žákyně seznam'!$A$2:$D$269,2))</f>
        <v>bye</v>
      </c>
      <c r="G38" s="3" t="str">
        <f>IF($E38="","",VLOOKUP($E38,'nejml.žákyně seznam'!$A$2:$D$269,4))</f>
        <v/>
      </c>
      <c r="H38" s="3">
        <f>'P-D 128'!$B$161</f>
        <v>0</v>
      </c>
      <c r="I38" s="27" t="str">
        <f>IF($H38=0,"bye",VLOOKUP($H38,'nejml.žákyně seznam'!$A$2:$D$269,2))</f>
        <v>bye</v>
      </c>
      <c r="J38" s="3" t="str">
        <f>IF($H38=0,"",VLOOKUP($H38,'nejml.žákyně seznam'!$A$2:$D$269,4))</f>
        <v/>
      </c>
      <c r="K38" s="3" t="str">
        <f>'P-D 128'!$B$162</f>
        <v/>
      </c>
      <c r="L38" s="27" t="str">
        <f>IF($K38="","bye",VLOOKUP($K38,'nejml.žákyně seznam'!$A$2:$D$269,2))</f>
        <v>bye</v>
      </c>
      <c r="M38" s="3" t="str">
        <f>IF($K38="","",VLOOKUP($K38,'nejml.žákyně seznam'!$A$2:$D$269,4))</f>
        <v/>
      </c>
      <c r="N38" s="74"/>
      <c r="O38" s="75"/>
      <c r="P38" s="75"/>
      <c r="Q38" s="75"/>
      <c r="R38" s="76"/>
      <c r="S38" s="3">
        <f t="shared" si="4"/>
        <v>0</v>
      </c>
      <c r="T38" s="3">
        <f t="shared" si="5"/>
        <v>0</v>
      </c>
      <c r="U38" s="3">
        <f t="shared" si="12"/>
        <v>0</v>
      </c>
      <c r="V38" s="3" t="str">
        <f>IF($U38=0,"",VLOOKUP($U38,'nejml.žákyně seznam'!$A$2:$D$269,2))</f>
        <v/>
      </c>
      <c r="W38" s="3">
        <f t="shared" si="13"/>
        <v>0</v>
      </c>
      <c r="X38" s="3" t="str">
        <f>IF($W38=0,"",VLOOKUP($W38,'nejml.žákyně seznam'!$A$2:$D$269,2))</f>
        <v/>
      </c>
      <c r="Y38" s="3" t="str">
        <f t="shared" si="6"/>
        <v/>
      </c>
      <c r="Z38" s="3" t="str">
        <f t="shared" si="3"/>
        <v/>
      </c>
      <c r="AB38" s="30">
        <f t="shared" si="7"/>
        <v>0</v>
      </c>
      <c r="AC38" s="30">
        <f t="shared" si="8"/>
        <v>0</v>
      </c>
      <c r="AD38" s="30">
        <f t="shared" si="9"/>
        <v>0</v>
      </c>
      <c r="AE38" s="30">
        <f t="shared" si="10"/>
        <v>0</v>
      </c>
      <c r="AF38" s="30">
        <f t="shared" si="11"/>
        <v>0</v>
      </c>
    </row>
    <row r="39" spans="1:32">
      <c r="A39" s="3" t="e">
        <f>CONCATENATE("Čtyřhra ",#REF!," - 1.kolo")</f>
        <v>#REF!</v>
      </c>
      <c r="B39" s="3">
        <f>'P-D 128'!$B$163</f>
        <v>0</v>
      </c>
      <c r="C39" s="26" t="str">
        <f>IF($B39=0,"bye",VLOOKUP($B39,'nejml.žákyně seznam'!$A$2:$D$269,2))</f>
        <v>bye</v>
      </c>
      <c r="D39" s="3" t="str">
        <f>IF($B39=0,"",VLOOKUP($B39,'nejml.žákyně seznam'!$A$2:$D$269,4))</f>
        <v/>
      </c>
      <c r="E39" s="3" t="str">
        <f>'P-D 128'!$B$164</f>
        <v/>
      </c>
      <c r="F39" s="26" t="str">
        <f>IF($E39="","bye",VLOOKUP($E39,'nejml.žákyně seznam'!$A$2:$D$269,2))</f>
        <v>bye</v>
      </c>
      <c r="G39" s="3" t="str">
        <f>IF($E39="","",VLOOKUP($E39,'nejml.žákyně seznam'!$A$2:$D$269,4))</f>
        <v/>
      </c>
      <c r="H39" s="3">
        <f>'P-D 128'!$B$165</f>
        <v>0</v>
      </c>
      <c r="I39" s="27" t="str">
        <f>IF($H39=0,"bye",VLOOKUP($H39,'nejml.žákyně seznam'!$A$2:$D$269,2))</f>
        <v>bye</v>
      </c>
      <c r="J39" s="3" t="str">
        <f>IF($H39=0,"",VLOOKUP($H39,'nejml.žákyně seznam'!$A$2:$D$269,4))</f>
        <v/>
      </c>
      <c r="K39" s="3" t="str">
        <f>'P-D 128'!$B$166</f>
        <v/>
      </c>
      <c r="L39" s="27" t="str">
        <f>IF($K39="","bye",VLOOKUP($K39,'nejml.žákyně seznam'!$A$2:$D$269,2))</f>
        <v>bye</v>
      </c>
      <c r="M39" s="3" t="str">
        <f>IF($K39="","",VLOOKUP($K39,'nejml.žákyně seznam'!$A$2:$D$269,4))</f>
        <v/>
      </c>
      <c r="N39" s="74"/>
      <c r="O39" s="75"/>
      <c r="P39" s="75"/>
      <c r="Q39" s="75"/>
      <c r="R39" s="76"/>
      <c r="S39" s="3">
        <f t="shared" si="4"/>
        <v>0</v>
      </c>
      <c r="T39" s="3">
        <f t="shared" si="5"/>
        <v>0</v>
      </c>
      <c r="U39" s="3">
        <f t="shared" si="12"/>
        <v>0</v>
      </c>
      <c r="V39" s="3" t="str">
        <f>IF($U39=0,"",VLOOKUP($U39,'nejml.žákyně seznam'!$A$2:$D$269,2))</f>
        <v/>
      </c>
      <c r="W39" s="3">
        <f t="shared" si="13"/>
        <v>0</v>
      </c>
      <c r="X39" s="3" t="str">
        <f>IF($W39=0,"",VLOOKUP($W39,'nejml.žákyně seznam'!$A$2:$D$269,2))</f>
        <v/>
      </c>
      <c r="Y39" s="3" t="str">
        <f t="shared" si="6"/>
        <v/>
      </c>
      <c r="Z39" s="3" t="str">
        <f t="shared" si="3"/>
        <v/>
      </c>
      <c r="AB39" s="30">
        <f t="shared" si="7"/>
        <v>0</v>
      </c>
      <c r="AC39" s="30">
        <f t="shared" si="8"/>
        <v>0</v>
      </c>
      <c r="AD39" s="30">
        <f t="shared" si="9"/>
        <v>0</v>
      </c>
      <c r="AE39" s="30">
        <f t="shared" si="10"/>
        <v>0</v>
      </c>
      <c r="AF39" s="30">
        <f t="shared" si="11"/>
        <v>0</v>
      </c>
    </row>
    <row r="40" spans="1:32">
      <c r="A40" s="3" t="e">
        <f>CONCATENATE("Čtyřhra ",#REF!," - 1.kolo")</f>
        <v>#REF!</v>
      </c>
      <c r="B40" s="3">
        <f>'P-D 128'!$B$167</f>
        <v>0</v>
      </c>
      <c r="C40" s="26" t="str">
        <f>IF($B40=0,"bye",VLOOKUP($B40,'nejml.žákyně seznam'!$A$2:$D$269,2))</f>
        <v>bye</v>
      </c>
      <c r="D40" s="3" t="str">
        <f>IF($B40=0,"",VLOOKUP($B40,'nejml.žákyně seznam'!$A$2:$D$269,4))</f>
        <v/>
      </c>
      <c r="E40" s="3" t="str">
        <f>'P-D 128'!$B$168</f>
        <v/>
      </c>
      <c r="F40" s="26" t="str">
        <f>IF($E40="","bye",VLOOKUP($E40,'nejml.žákyně seznam'!$A$2:$D$269,2))</f>
        <v>bye</v>
      </c>
      <c r="G40" s="3" t="str">
        <f>IF($E40="","",VLOOKUP($E40,'nejml.žákyně seznam'!$A$2:$D$269,4))</f>
        <v/>
      </c>
      <c r="H40" s="3">
        <f>'P-D 128'!$B$169</f>
        <v>0</v>
      </c>
      <c r="I40" s="27" t="str">
        <f>IF($H40=0,"bye",VLOOKUP($H40,'nejml.žákyně seznam'!$A$2:$D$269,2))</f>
        <v>bye</v>
      </c>
      <c r="J40" s="3" t="str">
        <f>IF($H40=0,"",VLOOKUP($H40,'nejml.žákyně seznam'!$A$2:$D$269,4))</f>
        <v/>
      </c>
      <c r="K40" s="3" t="str">
        <f>'P-D 128'!$B$170</f>
        <v/>
      </c>
      <c r="L40" s="27" t="str">
        <f>IF($K40="","bye",VLOOKUP($K40,'nejml.žákyně seznam'!$A$2:$D$269,2))</f>
        <v>bye</v>
      </c>
      <c r="M40" s="3" t="str">
        <f>IF($K40="","",VLOOKUP($K40,'nejml.žákyně seznam'!$A$2:$D$269,4))</f>
        <v/>
      </c>
      <c r="N40" s="74"/>
      <c r="O40" s="75"/>
      <c r="P40" s="75"/>
      <c r="Q40" s="75"/>
      <c r="R40" s="76"/>
      <c r="S40" s="3">
        <f t="shared" si="4"/>
        <v>0</v>
      </c>
      <c r="T40" s="3">
        <f t="shared" si="5"/>
        <v>0</v>
      </c>
      <c r="U40" s="3">
        <f t="shared" si="12"/>
        <v>0</v>
      </c>
      <c r="V40" s="3" t="str">
        <f>IF($U40=0,"",VLOOKUP($U40,'nejml.žákyně seznam'!$A$2:$D$269,2))</f>
        <v/>
      </c>
      <c r="W40" s="3">
        <f t="shared" si="13"/>
        <v>0</v>
      </c>
      <c r="X40" s="3" t="str">
        <f>IF($W40=0,"",VLOOKUP($W40,'nejml.žákyně seznam'!$A$2:$D$269,2))</f>
        <v/>
      </c>
      <c r="Y40" s="3" t="str">
        <f t="shared" si="6"/>
        <v/>
      </c>
      <c r="Z40" s="3" t="str">
        <f t="shared" si="3"/>
        <v/>
      </c>
      <c r="AB40" s="30">
        <f t="shared" si="7"/>
        <v>0</v>
      </c>
      <c r="AC40" s="30">
        <f t="shared" si="8"/>
        <v>0</v>
      </c>
      <c r="AD40" s="30">
        <f t="shared" si="9"/>
        <v>0</v>
      </c>
      <c r="AE40" s="30">
        <f t="shared" si="10"/>
        <v>0</v>
      </c>
      <c r="AF40" s="30">
        <f t="shared" si="11"/>
        <v>0</v>
      </c>
    </row>
    <row r="41" spans="1:32">
      <c r="A41" s="3" t="e">
        <f>CONCATENATE("Čtyřhra ",#REF!," - 1.kolo")</f>
        <v>#REF!</v>
      </c>
      <c r="B41" s="3">
        <f>'P-D 128'!$B$171</f>
        <v>0</v>
      </c>
      <c r="C41" s="26" t="str">
        <f>IF($B41=0,"bye",VLOOKUP($B41,'nejml.žákyně seznam'!$A$2:$D$269,2))</f>
        <v>bye</v>
      </c>
      <c r="D41" s="3" t="str">
        <f>IF($B41=0,"",VLOOKUP($B41,'nejml.žákyně seznam'!$A$2:$D$269,4))</f>
        <v/>
      </c>
      <c r="E41" s="3" t="str">
        <f>'P-D 128'!$B$172</f>
        <v/>
      </c>
      <c r="F41" s="26" t="str">
        <f>IF($E41="","bye",VLOOKUP($E41,'nejml.žákyně seznam'!$A$2:$D$269,2))</f>
        <v>bye</v>
      </c>
      <c r="G41" s="3" t="str">
        <f>IF($E41="","",VLOOKUP($E41,'nejml.žákyně seznam'!$A$2:$D$269,4))</f>
        <v/>
      </c>
      <c r="H41" s="3">
        <f>'P-D 128'!$B$173</f>
        <v>0</v>
      </c>
      <c r="I41" s="27" t="str">
        <f>IF($H41=0,"bye",VLOOKUP($H41,'nejml.žákyně seznam'!$A$2:$D$269,2))</f>
        <v>bye</v>
      </c>
      <c r="J41" s="3" t="str">
        <f>IF($H41=0,"",VLOOKUP($H41,'nejml.žákyně seznam'!$A$2:$D$269,4))</f>
        <v/>
      </c>
      <c r="K41" s="3" t="str">
        <f>'P-D 128'!$B$174</f>
        <v/>
      </c>
      <c r="L41" s="27" t="str">
        <f>IF($K41="","bye",VLOOKUP($K41,'nejml.žákyně seznam'!$A$2:$D$269,2))</f>
        <v>bye</v>
      </c>
      <c r="M41" s="3" t="str">
        <f>IF($K41="","",VLOOKUP($K41,'nejml.žákyně seznam'!$A$2:$D$269,4))</f>
        <v/>
      </c>
      <c r="N41" s="74"/>
      <c r="O41" s="75"/>
      <c r="P41" s="75"/>
      <c r="Q41" s="75"/>
      <c r="R41" s="76"/>
      <c r="S41" s="3">
        <f t="shared" si="4"/>
        <v>0</v>
      </c>
      <c r="T41" s="3">
        <f t="shared" si="5"/>
        <v>0</v>
      </c>
      <c r="U41" s="3">
        <f t="shared" si="12"/>
        <v>0</v>
      </c>
      <c r="V41" s="3" t="str">
        <f>IF($U41=0,"",VLOOKUP($U41,'nejml.žákyně seznam'!$A$2:$D$269,2))</f>
        <v/>
      </c>
      <c r="W41" s="3">
        <f t="shared" si="13"/>
        <v>0</v>
      </c>
      <c r="X41" s="3" t="str">
        <f>IF($W41=0,"",VLOOKUP($W41,'nejml.žákyně seznam'!$A$2:$D$269,2))</f>
        <v/>
      </c>
      <c r="Y41" s="3" t="str">
        <f t="shared" si="6"/>
        <v/>
      </c>
      <c r="Z41" s="3" t="str">
        <f t="shared" si="3"/>
        <v/>
      </c>
      <c r="AB41" s="30">
        <f t="shared" si="7"/>
        <v>0</v>
      </c>
      <c r="AC41" s="30">
        <f t="shared" si="8"/>
        <v>0</v>
      </c>
      <c r="AD41" s="30">
        <f t="shared" si="9"/>
        <v>0</v>
      </c>
      <c r="AE41" s="30">
        <f t="shared" si="10"/>
        <v>0</v>
      </c>
      <c r="AF41" s="30">
        <f t="shared" si="11"/>
        <v>0</v>
      </c>
    </row>
    <row r="42" spans="1:32">
      <c r="A42" s="3" t="e">
        <f>CONCATENATE("Čtyřhra ",#REF!," - 1.kolo")</f>
        <v>#REF!</v>
      </c>
      <c r="B42" s="3">
        <f>'P-D 128'!$B$175</f>
        <v>0</v>
      </c>
      <c r="C42" s="26" t="str">
        <f>IF($B42=0,"bye",VLOOKUP($B42,'nejml.žákyně seznam'!$A$2:$D$269,2))</f>
        <v>bye</v>
      </c>
      <c r="D42" s="3" t="str">
        <f>IF($B42=0,"",VLOOKUP($B42,'nejml.žákyně seznam'!$A$2:$D$269,4))</f>
        <v/>
      </c>
      <c r="E42" s="3" t="str">
        <f>'P-D 128'!$B$176</f>
        <v/>
      </c>
      <c r="F42" s="26" t="str">
        <f>IF($E42="","bye",VLOOKUP($E42,'nejml.žákyně seznam'!$A$2:$D$269,2))</f>
        <v>bye</v>
      </c>
      <c r="G42" s="3" t="str">
        <f>IF($E42="","",VLOOKUP($E42,'nejml.žákyně seznam'!$A$2:$D$269,4))</f>
        <v/>
      </c>
      <c r="H42" s="3">
        <f>'P-D 128'!$B$177</f>
        <v>0</v>
      </c>
      <c r="I42" s="27" t="str">
        <f>IF($H42=0,"bye",VLOOKUP($H42,'nejml.žákyně seznam'!$A$2:$D$269,2))</f>
        <v>bye</v>
      </c>
      <c r="J42" s="3" t="str">
        <f>IF($H42=0,"",VLOOKUP($H42,'nejml.žákyně seznam'!$A$2:$D$269,4))</f>
        <v/>
      </c>
      <c r="K42" s="3" t="str">
        <f>'P-D 128'!$B$178</f>
        <v/>
      </c>
      <c r="L42" s="27" t="str">
        <f>IF($K42="","bye",VLOOKUP($K42,'nejml.žákyně seznam'!$A$2:$D$269,2))</f>
        <v>bye</v>
      </c>
      <c r="M42" s="3" t="str">
        <f>IF($K42="","",VLOOKUP($K42,'nejml.žákyně seznam'!$A$2:$D$269,4))</f>
        <v/>
      </c>
      <c r="N42" s="74"/>
      <c r="O42" s="75"/>
      <c r="P42" s="75"/>
      <c r="Q42" s="75"/>
      <c r="R42" s="76"/>
      <c r="S42" s="3">
        <f t="shared" si="4"/>
        <v>0</v>
      </c>
      <c r="T42" s="3">
        <f t="shared" si="5"/>
        <v>0</v>
      </c>
      <c r="U42" s="3">
        <f t="shared" si="12"/>
        <v>0</v>
      </c>
      <c r="V42" s="3" t="str">
        <f>IF($U42=0,"",VLOOKUP($U42,'nejml.žákyně seznam'!$A$2:$D$269,2))</f>
        <v/>
      </c>
      <c r="W42" s="3">
        <f t="shared" si="13"/>
        <v>0</v>
      </c>
      <c r="X42" s="3" t="str">
        <f>IF($W42=0,"",VLOOKUP($W42,'nejml.žákyně seznam'!$A$2:$D$269,2))</f>
        <v/>
      </c>
      <c r="Y42" s="3" t="str">
        <f t="shared" si="6"/>
        <v/>
      </c>
      <c r="Z42" s="3" t="str">
        <f t="shared" si="3"/>
        <v/>
      </c>
      <c r="AB42" s="30">
        <f t="shared" si="7"/>
        <v>0</v>
      </c>
      <c r="AC42" s="30">
        <f t="shared" si="8"/>
        <v>0</v>
      </c>
      <c r="AD42" s="30">
        <f t="shared" si="9"/>
        <v>0</v>
      </c>
      <c r="AE42" s="30">
        <f t="shared" si="10"/>
        <v>0</v>
      </c>
      <c r="AF42" s="30">
        <f t="shared" si="11"/>
        <v>0</v>
      </c>
    </row>
    <row r="43" spans="1:32">
      <c r="A43" s="3" t="e">
        <f>CONCATENATE("Čtyřhra ",#REF!," - 1.kolo")</f>
        <v>#REF!</v>
      </c>
      <c r="B43" s="3">
        <f>'P-D 128'!$B$179</f>
        <v>0</v>
      </c>
      <c r="C43" s="26" t="str">
        <f>IF($B43=0,"bye",VLOOKUP($B43,'nejml.žákyně seznam'!$A$2:$D$269,2))</f>
        <v>bye</v>
      </c>
      <c r="D43" s="3" t="str">
        <f>IF($B43=0,"",VLOOKUP($B43,'nejml.žákyně seznam'!$A$2:$D$269,4))</f>
        <v/>
      </c>
      <c r="E43" s="3" t="str">
        <f>'P-D 128'!$B$180</f>
        <v/>
      </c>
      <c r="F43" s="26" t="str">
        <f>IF($E43="","bye",VLOOKUP($E43,'nejml.žákyně seznam'!$A$2:$D$269,2))</f>
        <v>bye</v>
      </c>
      <c r="G43" s="3" t="str">
        <f>IF($E43="","",VLOOKUP($E43,'nejml.žákyně seznam'!$A$2:$D$269,4))</f>
        <v/>
      </c>
      <c r="H43" s="3">
        <f>'P-D 128'!$B$181</f>
        <v>0</v>
      </c>
      <c r="I43" s="27" t="str">
        <f>IF($H43=0,"bye",VLOOKUP($H43,'nejml.žákyně seznam'!$A$2:$D$269,2))</f>
        <v>bye</v>
      </c>
      <c r="J43" s="3" t="str">
        <f>IF($H43=0,"",VLOOKUP($H43,'nejml.žákyně seznam'!$A$2:$D$269,4))</f>
        <v/>
      </c>
      <c r="K43" s="3" t="str">
        <f>'P-D 128'!$B$182</f>
        <v/>
      </c>
      <c r="L43" s="27" t="str">
        <f>IF($K43="","bye",VLOOKUP($K43,'nejml.žákyně seznam'!$A$2:$D$269,2))</f>
        <v>bye</v>
      </c>
      <c r="M43" s="3" t="str">
        <f>IF($K43="","",VLOOKUP($K43,'nejml.žákyně seznam'!$A$2:$D$269,4))</f>
        <v/>
      </c>
      <c r="N43" s="74"/>
      <c r="O43" s="75"/>
      <c r="P43" s="75"/>
      <c r="Q43" s="75"/>
      <c r="R43" s="76"/>
      <c r="S43" s="3">
        <f t="shared" si="4"/>
        <v>0</v>
      </c>
      <c r="T43" s="3">
        <f t="shared" si="5"/>
        <v>0</v>
      </c>
      <c r="U43" s="3">
        <f t="shared" si="12"/>
        <v>0</v>
      </c>
      <c r="V43" s="3" t="str">
        <f>IF($U43=0,"",VLOOKUP($U43,'nejml.žákyně seznam'!$A$2:$D$269,2))</f>
        <v/>
      </c>
      <c r="W43" s="3">
        <f t="shared" si="13"/>
        <v>0</v>
      </c>
      <c r="X43" s="3" t="str">
        <f>IF($W43=0,"",VLOOKUP($W43,'nejml.žákyně seznam'!$A$2:$D$269,2))</f>
        <v/>
      </c>
      <c r="Y43" s="3" t="str">
        <f t="shared" si="6"/>
        <v/>
      </c>
      <c r="Z43" s="3" t="str">
        <f t="shared" si="3"/>
        <v/>
      </c>
      <c r="AB43" s="30">
        <f t="shared" si="7"/>
        <v>0</v>
      </c>
      <c r="AC43" s="30">
        <f t="shared" si="8"/>
        <v>0</v>
      </c>
      <c r="AD43" s="30">
        <f t="shared" si="9"/>
        <v>0</v>
      </c>
      <c r="AE43" s="30">
        <f t="shared" si="10"/>
        <v>0</v>
      </c>
      <c r="AF43" s="30">
        <f t="shared" si="11"/>
        <v>0</v>
      </c>
    </row>
    <row r="44" spans="1:32">
      <c r="A44" s="3" t="e">
        <f>CONCATENATE("Čtyřhra ",#REF!," - 1.kolo")</f>
        <v>#REF!</v>
      </c>
      <c r="B44" s="3">
        <f>'P-D 128'!$B$183</f>
        <v>0</v>
      </c>
      <c r="C44" s="26" t="str">
        <f>IF($B44=0,"bye",VLOOKUP($B44,'nejml.žákyně seznam'!$A$2:$D$269,2))</f>
        <v>bye</v>
      </c>
      <c r="D44" s="3" t="str">
        <f>IF($B44=0,"",VLOOKUP($B44,'nejml.žákyně seznam'!$A$2:$D$269,4))</f>
        <v/>
      </c>
      <c r="E44" s="3" t="str">
        <f>'P-D 128'!$B$184</f>
        <v/>
      </c>
      <c r="F44" s="26" t="str">
        <f>IF($E44="","bye",VLOOKUP($E44,'nejml.žákyně seznam'!$A$2:$D$269,2))</f>
        <v>bye</v>
      </c>
      <c r="G44" s="3" t="str">
        <f>IF($E44="","",VLOOKUP($E44,'nejml.žákyně seznam'!$A$2:$D$269,4))</f>
        <v/>
      </c>
      <c r="H44" s="3">
        <f>'P-D 128'!$B$185</f>
        <v>0</v>
      </c>
      <c r="I44" s="27" t="str">
        <f>IF($H44=0,"bye",VLOOKUP($H44,'nejml.žákyně seznam'!$A$2:$D$269,2))</f>
        <v>bye</v>
      </c>
      <c r="J44" s="3" t="str">
        <f>IF($H44=0,"",VLOOKUP($H44,'nejml.žákyně seznam'!$A$2:$D$269,4))</f>
        <v/>
      </c>
      <c r="K44" s="3" t="str">
        <f>'P-D 128'!$B$186</f>
        <v/>
      </c>
      <c r="L44" s="27" t="str">
        <f>IF($K44="","bye",VLOOKUP($K44,'nejml.žákyně seznam'!$A$2:$D$269,2))</f>
        <v>bye</v>
      </c>
      <c r="M44" s="3" t="str">
        <f>IF($K44="","",VLOOKUP($K44,'nejml.žákyně seznam'!$A$2:$D$269,4))</f>
        <v/>
      </c>
      <c r="N44" s="74"/>
      <c r="O44" s="75"/>
      <c r="P44" s="75"/>
      <c r="Q44" s="75"/>
      <c r="R44" s="76"/>
      <c r="S44" s="3">
        <f t="shared" si="4"/>
        <v>0</v>
      </c>
      <c r="T44" s="3">
        <f t="shared" si="5"/>
        <v>0</v>
      </c>
      <c r="U44" s="3">
        <f t="shared" si="12"/>
        <v>0</v>
      </c>
      <c r="V44" s="3" t="str">
        <f>IF($U44=0,"",VLOOKUP($U44,'nejml.žákyně seznam'!$A$2:$D$269,2))</f>
        <v/>
      </c>
      <c r="W44" s="3">
        <f t="shared" si="13"/>
        <v>0</v>
      </c>
      <c r="X44" s="3" t="str">
        <f>IF($W44=0,"",VLOOKUP($W44,'nejml.žákyně seznam'!$A$2:$D$269,2))</f>
        <v/>
      </c>
      <c r="Y44" s="3" t="str">
        <f t="shared" si="6"/>
        <v/>
      </c>
      <c r="Z44" s="3" t="str">
        <f t="shared" si="3"/>
        <v/>
      </c>
      <c r="AB44" s="30">
        <f t="shared" si="7"/>
        <v>0</v>
      </c>
      <c r="AC44" s="30">
        <f t="shared" si="8"/>
        <v>0</v>
      </c>
      <c r="AD44" s="30">
        <f t="shared" si="9"/>
        <v>0</v>
      </c>
      <c r="AE44" s="30">
        <f t="shared" si="10"/>
        <v>0</v>
      </c>
      <c r="AF44" s="30">
        <f t="shared" si="11"/>
        <v>0</v>
      </c>
    </row>
    <row r="45" spans="1:32">
      <c r="A45" s="3" t="e">
        <f>CONCATENATE("Čtyřhra ",#REF!," - 1.kolo")</f>
        <v>#REF!</v>
      </c>
      <c r="B45" s="3">
        <f>'P-D 128'!$B$187</f>
        <v>0</v>
      </c>
      <c r="C45" s="26" t="str">
        <f>IF($B45=0,"bye",VLOOKUP($B45,'nejml.žákyně seznam'!$A$2:$D$269,2))</f>
        <v>bye</v>
      </c>
      <c r="D45" s="3" t="str">
        <f>IF($B45=0,"",VLOOKUP($B45,'nejml.žákyně seznam'!$A$2:$D$269,4))</f>
        <v/>
      </c>
      <c r="E45" s="3" t="str">
        <f>'P-D 128'!$B$188</f>
        <v/>
      </c>
      <c r="F45" s="26" t="str">
        <f>IF($E45="","bye",VLOOKUP($E45,'nejml.žákyně seznam'!$A$2:$D$269,2))</f>
        <v>bye</v>
      </c>
      <c r="G45" s="3" t="str">
        <f>IF($E45="","",VLOOKUP($E45,'nejml.žákyně seznam'!$A$2:$D$269,4))</f>
        <v/>
      </c>
      <c r="H45" s="3">
        <f>'P-D 128'!$B$189</f>
        <v>0</v>
      </c>
      <c r="I45" s="27" t="str">
        <f>IF($H45=0,"bye",VLOOKUP($H45,'nejml.žákyně seznam'!$A$2:$D$269,2))</f>
        <v>bye</v>
      </c>
      <c r="J45" s="3" t="str">
        <f>IF($H45=0,"",VLOOKUP($H45,'nejml.žákyně seznam'!$A$2:$D$269,4))</f>
        <v/>
      </c>
      <c r="K45" s="3" t="str">
        <f>'P-D 128'!$B$190</f>
        <v/>
      </c>
      <c r="L45" s="27" t="str">
        <f>IF($K45="","bye",VLOOKUP($K45,'nejml.žákyně seznam'!$A$2:$D$269,2))</f>
        <v>bye</v>
      </c>
      <c r="M45" s="3" t="str">
        <f>IF($K45="","",VLOOKUP($K45,'nejml.žákyně seznam'!$A$2:$D$269,4))</f>
        <v/>
      </c>
      <c r="N45" s="74"/>
      <c r="O45" s="75"/>
      <c r="P45" s="75"/>
      <c r="Q45" s="75"/>
      <c r="R45" s="76"/>
      <c r="S45" s="3">
        <f t="shared" si="4"/>
        <v>0</v>
      </c>
      <c r="T45" s="3">
        <f t="shared" si="5"/>
        <v>0</v>
      </c>
      <c r="U45" s="3">
        <f t="shared" si="12"/>
        <v>0</v>
      </c>
      <c r="V45" s="3" t="str">
        <f>IF($U45=0,"",VLOOKUP($U45,'nejml.žákyně seznam'!$A$2:$D$269,2))</f>
        <v/>
      </c>
      <c r="W45" s="3">
        <f t="shared" si="13"/>
        <v>0</v>
      </c>
      <c r="X45" s="3" t="str">
        <f>IF($W45=0,"",VLOOKUP($W45,'nejml.žákyně seznam'!$A$2:$D$269,2))</f>
        <v/>
      </c>
      <c r="Y45" s="3" t="str">
        <f t="shared" si="6"/>
        <v/>
      </c>
      <c r="Z45" s="3" t="str">
        <f t="shared" si="3"/>
        <v/>
      </c>
      <c r="AB45" s="30">
        <f t="shared" si="7"/>
        <v>0</v>
      </c>
      <c r="AC45" s="30">
        <f t="shared" si="8"/>
        <v>0</v>
      </c>
      <c r="AD45" s="30">
        <f t="shared" si="9"/>
        <v>0</v>
      </c>
      <c r="AE45" s="30">
        <f t="shared" si="10"/>
        <v>0</v>
      </c>
      <c r="AF45" s="30">
        <f t="shared" si="11"/>
        <v>0</v>
      </c>
    </row>
    <row r="46" spans="1:32">
      <c r="A46" s="3" t="e">
        <f>CONCATENATE("Čtyřhra ",#REF!," - 1.kolo")</f>
        <v>#REF!</v>
      </c>
      <c r="B46" s="3">
        <f>'P-D 128'!$B$191</f>
        <v>0</v>
      </c>
      <c r="C46" s="26" t="str">
        <f>IF($B46=0,"bye",VLOOKUP($B46,'nejml.žákyně seznam'!$A$2:$D$269,2))</f>
        <v>bye</v>
      </c>
      <c r="D46" s="3" t="str">
        <f>IF($B46=0,"",VLOOKUP($B46,'nejml.žákyně seznam'!$A$2:$D$269,4))</f>
        <v/>
      </c>
      <c r="E46" s="3" t="str">
        <f>'P-D 128'!$B$192</f>
        <v/>
      </c>
      <c r="F46" s="26" t="str">
        <f>IF($E46="","bye",VLOOKUP($E46,'nejml.žákyně seznam'!$A$2:$D$269,2))</f>
        <v>bye</v>
      </c>
      <c r="G46" s="3" t="str">
        <f>IF($E46="","",VLOOKUP($E46,'nejml.žákyně seznam'!$A$2:$D$269,4))</f>
        <v/>
      </c>
      <c r="H46" s="3">
        <f>'P-D 128'!$B$193</f>
        <v>0</v>
      </c>
      <c r="I46" s="27" t="str">
        <f>IF($H46=0,"bye",VLOOKUP($H46,'nejml.žákyně seznam'!$A$2:$D$269,2))</f>
        <v>bye</v>
      </c>
      <c r="J46" s="3" t="str">
        <f>IF($H46=0,"",VLOOKUP($H46,'nejml.žákyně seznam'!$A$2:$D$269,4))</f>
        <v/>
      </c>
      <c r="K46" s="3" t="str">
        <f>'P-D 128'!$B$194</f>
        <v/>
      </c>
      <c r="L46" s="27" t="str">
        <f>IF($K46="","bye",VLOOKUP($K46,'nejml.žákyně seznam'!$A$2:$D$269,2))</f>
        <v>bye</v>
      </c>
      <c r="M46" s="3" t="str">
        <f>IF($K46="","",VLOOKUP($K46,'nejml.žákyně seznam'!$A$2:$D$269,4))</f>
        <v/>
      </c>
      <c r="N46" s="74"/>
      <c r="O46" s="75"/>
      <c r="P46" s="75"/>
      <c r="Q46" s="75"/>
      <c r="R46" s="76"/>
      <c r="S46" s="3">
        <f t="shared" si="4"/>
        <v>0</v>
      </c>
      <c r="T46" s="3">
        <f t="shared" si="5"/>
        <v>0</v>
      </c>
      <c r="U46" s="3">
        <f t="shared" si="12"/>
        <v>0</v>
      </c>
      <c r="V46" s="3" t="str">
        <f>IF($U46=0,"",VLOOKUP($U46,'nejml.žákyně seznam'!$A$2:$D$269,2))</f>
        <v/>
      </c>
      <c r="W46" s="3">
        <f t="shared" si="13"/>
        <v>0</v>
      </c>
      <c r="X46" s="3" t="str">
        <f>IF($W46=0,"",VLOOKUP($W46,'nejml.žákyně seznam'!$A$2:$D$269,2))</f>
        <v/>
      </c>
      <c r="Y46" s="3" t="str">
        <f t="shared" si="6"/>
        <v/>
      </c>
      <c r="Z46" s="3" t="str">
        <f t="shared" si="3"/>
        <v/>
      </c>
      <c r="AB46" s="30">
        <f t="shared" si="7"/>
        <v>0</v>
      </c>
      <c r="AC46" s="30">
        <f t="shared" si="8"/>
        <v>0</v>
      </c>
      <c r="AD46" s="30">
        <f t="shared" si="9"/>
        <v>0</v>
      </c>
      <c r="AE46" s="30">
        <f t="shared" si="10"/>
        <v>0</v>
      </c>
      <c r="AF46" s="30">
        <f t="shared" si="11"/>
        <v>0</v>
      </c>
    </row>
    <row r="47" spans="1:32">
      <c r="A47" s="3" t="e">
        <f>CONCATENATE("Čtyřhra ",#REF!," - 1.kolo")</f>
        <v>#REF!</v>
      </c>
      <c r="B47" s="3">
        <f>'P-D 128'!$B$195</f>
        <v>0</v>
      </c>
      <c r="C47" s="26" t="str">
        <f>IF($B47=0,"bye",VLOOKUP($B47,'nejml.žákyně seznam'!$A$2:$D$269,2))</f>
        <v>bye</v>
      </c>
      <c r="D47" s="3" t="str">
        <f>IF($B47=0,"",VLOOKUP($B47,'nejml.žákyně seznam'!$A$2:$D$269,4))</f>
        <v/>
      </c>
      <c r="E47" s="3" t="str">
        <f>'P-D 128'!$B$196</f>
        <v/>
      </c>
      <c r="F47" s="26" t="str">
        <f>IF($E47="","bye",VLOOKUP($E47,'nejml.žákyně seznam'!$A$2:$D$269,2))</f>
        <v>bye</v>
      </c>
      <c r="G47" s="3" t="str">
        <f>IF($E47="","",VLOOKUP($E47,'nejml.žákyně seznam'!$A$2:$D$269,4))</f>
        <v/>
      </c>
      <c r="H47" s="3">
        <f>'P-D 128'!$B$197</f>
        <v>0</v>
      </c>
      <c r="I47" s="27" t="str">
        <f>IF($H47=0,"bye",VLOOKUP($H47,'nejml.žákyně seznam'!$A$2:$D$269,2))</f>
        <v>bye</v>
      </c>
      <c r="J47" s="3" t="str">
        <f>IF($H47=0,"",VLOOKUP($H47,'nejml.žákyně seznam'!$A$2:$D$269,4))</f>
        <v/>
      </c>
      <c r="K47" s="3" t="str">
        <f>'P-D 128'!$B$198</f>
        <v/>
      </c>
      <c r="L47" s="27" t="str">
        <f>IF($K47="","bye",VLOOKUP($K47,'nejml.žákyně seznam'!$A$2:$D$269,2))</f>
        <v>bye</v>
      </c>
      <c r="M47" s="3" t="str">
        <f>IF($K47="","",VLOOKUP($K47,'nejml.žákyně seznam'!$A$2:$D$269,4))</f>
        <v/>
      </c>
      <c r="N47" s="74"/>
      <c r="O47" s="75"/>
      <c r="P47" s="75"/>
      <c r="Q47" s="75"/>
      <c r="R47" s="76"/>
      <c r="S47" s="3">
        <f t="shared" si="4"/>
        <v>0</v>
      </c>
      <c r="T47" s="3">
        <f t="shared" si="5"/>
        <v>0</v>
      </c>
      <c r="U47" s="3">
        <f t="shared" si="12"/>
        <v>0</v>
      </c>
      <c r="V47" s="3" t="str">
        <f>IF($U47=0,"",VLOOKUP($U47,'nejml.žákyně seznam'!$A$2:$D$269,2))</f>
        <v/>
      </c>
      <c r="W47" s="3">
        <f t="shared" si="13"/>
        <v>0</v>
      </c>
      <c r="X47" s="3" t="str">
        <f>IF($W47=0,"",VLOOKUP($W47,'nejml.žákyně seznam'!$A$2:$D$269,2))</f>
        <v/>
      </c>
      <c r="Y47" s="3" t="str">
        <f t="shared" si="6"/>
        <v/>
      </c>
      <c r="Z47" s="3" t="str">
        <f t="shared" si="3"/>
        <v/>
      </c>
      <c r="AB47" s="30">
        <f t="shared" si="7"/>
        <v>0</v>
      </c>
      <c r="AC47" s="30">
        <f t="shared" si="8"/>
        <v>0</v>
      </c>
      <c r="AD47" s="30">
        <f t="shared" si="9"/>
        <v>0</v>
      </c>
      <c r="AE47" s="30">
        <f t="shared" si="10"/>
        <v>0</v>
      </c>
      <c r="AF47" s="30">
        <f t="shared" si="11"/>
        <v>0</v>
      </c>
    </row>
    <row r="48" spans="1:32">
      <c r="A48" s="3" t="e">
        <f>CONCATENATE("Čtyřhra ",#REF!," - 1.kolo")</f>
        <v>#REF!</v>
      </c>
      <c r="B48" s="3">
        <f>'P-D 128'!$B$199</f>
        <v>0</v>
      </c>
      <c r="C48" s="26" t="str">
        <f>IF($B48=0,"bye",VLOOKUP($B48,'nejml.žákyně seznam'!$A$2:$D$269,2))</f>
        <v>bye</v>
      </c>
      <c r="D48" s="3" t="str">
        <f>IF($B48=0,"",VLOOKUP($B48,'nejml.žákyně seznam'!$A$2:$D$269,4))</f>
        <v/>
      </c>
      <c r="E48" s="3" t="str">
        <f>'P-D 128'!$B$200</f>
        <v/>
      </c>
      <c r="F48" s="26" t="str">
        <f>IF($E48="","bye",VLOOKUP($E48,'nejml.žákyně seznam'!$A$2:$D$269,2))</f>
        <v>bye</v>
      </c>
      <c r="G48" s="3" t="str">
        <f>IF($E48="","",VLOOKUP($E48,'nejml.žákyně seznam'!$A$2:$D$269,4))</f>
        <v/>
      </c>
      <c r="H48" s="3">
        <f>'P-D 128'!$B$201</f>
        <v>0</v>
      </c>
      <c r="I48" s="27" t="str">
        <f>IF($H48=0,"bye",VLOOKUP($H48,'nejml.žákyně seznam'!$A$2:$D$269,2))</f>
        <v>bye</v>
      </c>
      <c r="J48" s="3" t="str">
        <f>IF($H48=0,"",VLOOKUP($H48,'nejml.žákyně seznam'!$A$2:$D$269,4))</f>
        <v/>
      </c>
      <c r="K48" s="3" t="str">
        <f>'P-D 128'!$B$202</f>
        <v/>
      </c>
      <c r="L48" s="27" t="str">
        <f>IF($K48="","bye",VLOOKUP($K48,'nejml.žákyně seznam'!$A$2:$D$269,2))</f>
        <v>bye</v>
      </c>
      <c r="M48" s="3" t="str">
        <f>IF($K48="","",VLOOKUP($K48,'nejml.žákyně seznam'!$A$2:$D$269,4))</f>
        <v/>
      </c>
      <c r="N48" s="74"/>
      <c r="O48" s="75"/>
      <c r="P48" s="75"/>
      <c r="Q48" s="75"/>
      <c r="R48" s="76"/>
      <c r="S48" s="3">
        <f t="shared" si="4"/>
        <v>0</v>
      </c>
      <c r="T48" s="3">
        <f t="shared" si="5"/>
        <v>0</v>
      </c>
      <c r="U48" s="3">
        <f t="shared" si="12"/>
        <v>0</v>
      </c>
      <c r="V48" s="3" t="str">
        <f>IF($U48=0,"",VLOOKUP($U48,'nejml.žákyně seznam'!$A$2:$D$269,2))</f>
        <v/>
      </c>
      <c r="W48" s="3">
        <f t="shared" si="13"/>
        <v>0</v>
      </c>
      <c r="X48" s="3" t="str">
        <f>IF($W48=0,"",VLOOKUP($W48,'nejml.žákyně seznam'!$A$2:$D$269,2))</f>
        <v/>
      </c>
      <c r="Y48" s="3" t="str">
        <f t="shared" si="6"/>
        <v/>
      </c>
      <c r="Z48" s="3" t="str">
        <f t="shared" si="3"/>
        <v/>
      </c>
      <c r="AB48" s="30">
        <f t="shared" si="7"/>
        <v>0</v>
      </c>
      <c r="AC48" s="30">
        <f t="shared" si="8"/>
        <v>0</v>
      </c>
      <c r="AD48" s="30">
        <f t="shared" si="9"/>
        <v>0</v>
      </c>
      <c r="AE48" s="30">
        <f t="shared" si="10"/>
        <v>0</v>
      </c>
      <c r="AF48" s="30">
        <f t="shared" si="11"/>
        <v>0</v>
      </c>
    </row>
    <row r="49" spans="1:32">
      <c r="A49" s="3" t="e">
        <f>CONCATENATE("Čtyřhra ",#REF!," - 1.kolo")</f>
        <v>#REF!</v>
      </c>
      <c r="B49" s="3">
        <f>'P-D 128'!$B$203</f>
        <v>0</v>
      </c>
      <c r="C49" s="26" t="str">
        <f>IF($B49=0,"bye",VLOOKUP($B49,'nejml.žákyně seznam'!$A$2:$D$269,2))</f>
        <v>bye</v>
      </c>
      <c r="D49" s="3" t="str">
        <f>IF($B49=0,"",VLOOKUP($B49,'nejml.žákyně seznam'!$A$2:$D$269,4))</f>
        <v/>
      </c>
      <c r="E49" s="3" t="str">
        <f>'P-D 128'!$B$204</f>
        <v/>
      </c>
      <c r="F49" s="26" t="str">
        <f>IF($E49="","bye",VLOOKUP($E49,'nejml.žákyně seznam'!$A$2:$D$269,2))</f>
        <v>bye</v>
      </c>
      <c r="G49" s="3" t="str">
        <f>IF($E49="","",VLOOKUP($E49,'nejml.žákyně seznam'!$A$2:$D$269,4))</f>
        <v/>
      </c>
      <c r="H49" s="3">
        <f>'P-D 128'!$B$205</f>
        <v>0</v>
      </c>
      <c r="I49" s="27" t="str">
        <f>IF($H49=0,"bye",VLOOKUP($H49,'nejml.žákyně seznam'!$A$2:$D$269,2))</f>
        <v>bye</v>
      </c>
      <c r="J49" s="3" t="str">
        <f>IF($H49=0,"",VLOOKUP($H49,'nejml.žákyně seznam'!$A$2:$D$269,4))</f>
        <v/>
      </c>
      <c r="K49" s="3" t="str">
        <f>'P-D 128'!$B$206</f>
        <v/>
      </c>
      <c r="L49" s="27" t="str">
        <f>IF($K49="","bye",VLOOKUP($K49,'nejml.žákyně seznam'!$A$2:$D$269,2))</f>
        <v>bye</v>
      </c>
      <c r="M49" s="3" t="str">
        <f>IF($K49="","",VLOOKUP($K49,'nejml.žákyně seznam'!$A$2:$D$269,4))</f>
        <v/>
      </c>
      <c r="N49" s="74"/>
      <c r="O49" s="75"/>
      <c r="P49" s="75"/>
      <c r="Q49" s="75"/>
      <c r="R49" s="76"/>
      <c r="S49" s="3">
        <f t="shared" si="4"/>
        <v>0</v>
      </c>
      <c r="T49" s="3">
        <f t="shared" si="5"/>
        <v>0</v>
      </c>
      <c r="U49" s="3">
        <f t="shared" si="12"/>
        <v>0</v>
      </c>
      <c r="V49" s="3" t="str">
        <f>IF($U49=0,"",VLOOKUP($U49,'nejml.žákyně seznam'!$A$2:$D$269,2))</f>
        <v/>
      </c>
      <c r="W49" s="3">
        <f t="shared" si="13"/>
        <v>0</v>
      </c>
      <c r="X49" s="3" t="str">
        <f>IF($W49=0,"",VLOOKUP($W49,'nejml.žákyně seznam'!$A$2:$D$269,2))</f>
        <v/>
      </c>
      <c r="Y49" s="3" t="str">
        <f t="shared" si="6"/>
        <v/>
      </c>
      <c r="Z49" s="3" t="str">
        <f t="shared" si="3"/>
        <v/>
      </c>
      <c r="AB49" s="30">
        <f t="shared" si="7"/>
        <v>0</v>
      </c>
      <c r="AC49" s="30">
        <f t="shared" si="8"/>
        <v>0</v>
      </c>
      <c r="AD49" s="30">
        <f t="shared" si="9"/>
        <v>0</v>
      </c>
      <c r="AE49" s="30">
        <f t="shared" si="10"/>
        <v>0</v>
      </c>
      <c r="AF49" s="30">
        <f t="shared" si="11"/>
        <v>0</v>
      </c>
    </row>
    <row r="50" spans="1:32">
      <c r="A50" s="3" t="e">
        <f>CONCATENATE("Čtyřhra ",#REF!," - 1.kolo")</f>
        <v>#REF!</v>
      </c>
      <c r="B50" s="3">
        <f>'P-D 128'!$B$213</f>
        <v>0</v>
      </c>
      <c r="C50" s="26" t="str">
        <f>IF($B50=0,"bye",VLOOKUP($B50,'nejml.žákyně seznam'!$A$2:$D$269,2))</f>
        <v>bye</v>
      </c>
      <c r="D50" s="3" t="str">
        <f>IF($B50=0,"",VLOOKUP($B50,'nejml.žákyně seznam'!$A$2:$D$269,4))</f>
        <v/>
      </c>
      <c r="E50" s="3" t="str">
        <f>'P-D 128'!$B$214</f>
        <v/>
      </c>
      <c r="F50" s="26" t="str">
        <f>IF($E50="","bye",VLOOKUP($E50,'nejml.žákyně seznam'!$A$2:$D$269,2))</f>
        <v>bye</v>
      </c>
      <c r="G50" s="3" t="str">
        <f>IF($E50="","",VLOOKUP($E50,'nejml.žákyně seznam'!$A$2:$D$269,4))</f>
        <v/>
      </c>
      <c r="H50" s="3">
        <f>'P-D 128'!$B$215</f>
        <v>0</v>
      </c>
      <c r="I50" s="27" t="str">
        <f>IF($H50=0,"bye",VLOOKUP($H50,'nejml.žákyně seznam'!$A$2:$D$269,2))</f>
        <v>bye</v>
      </c>
      <c r="J50" s="3" t="str">
        <f>IF($H50=0,"",VLOOKUP($H50,'nejml.žákyně seznam'!$A$2:$D$269,4))</f>
        <v/>
      </c>
      <c r="K50" s="3" t="str">
        <f>'P-D 128'!$B$216</f>
        <v/>
      </c>
      <c r="L50" s="27" t="str">
        <f>IF($K50="","bye",VLOOKUP($K50,'nejml.žákyně seznam'!$A$2:$D$269,2))</f>
        <v>bye</v>
      </c>
      <c r="M50" s="3" t="str">
        <f>IF($K50="","",VLOOKUP($K50,'nejml.žákyně seznam'!$A$2:$D$269,4))</f>
        <v/>
      </c>
      <c r="N50" s="74"/>
      <c r="O50" s="75"/>
      <c r="P50" s="75"/>
      <c r="Q50" s="75"/>
      <c r="R50" s="76"/>
      <c r="S50" s="3">
        <f t="shared" si="4"/>
        <v>0</v>
      </c>
      <c r="T50" s="3">
        <f t="shared" si="5"/>
        <v>0</v>
      </c>
      <c r="U50" s="3">
        <f t="shared" si="12"/>
        <v>0</v>
      </c>
      <c r="V50" s="3" t="str">
        <f>IF($U50=0,"",VLOOKUP($U50,'nejml.žákyně seznam'!$A$2:$D$269,2))</f>
        <v/>
      </c>
      <c r="W50" s="3">
        <f t="shared" si="13"/>
        <v>0</v>
      </c>
      <c r="X50" s="3" t="str">
        <f>IF($W50=0,"",VLOOKUP($W50,'nejml.žákyně seznam'!$A$2:$D$269,2))</f>
        <v/>
      </c>
      <c r="Y50" s="3" t="str">
        <f t="shared" si="6"/>
        <v/>
      </c>
      <c r="Z50" s="3" t="str">
        <f t="shared" si="3"/>
        <v/>
      </c>
      <c r="AB50" s="30">
        <f t="shared" si="7"/>
        <v>0</v>
      </c>
      <c r="AC50" s="30">
        <f t="shared" si="8"/>
        <v>0</v>
      </c>
      <c r="AD50" s="30">
        <f t="shared" si="9"/>
        <v>0</v>
      </c>
      <c r="AE50" s="30">
        <f t="shared" si="10"/>
        <v>0</v>
      </c>
      <c r="AF50" s="30">
        <f t="shared" si="11"/>
        <v>0</v>
      </c>
    </row>
    <row r="51" spans="1:32">
      <c r="A51" s="3" t="e">
        <f>CONCATENATE("Čtyřhra ",#REF!," - 1.kolo")</f>
        <v>#REF!</v>
      </c>
      <c r="B51" s="3">
        <f>'P-D 128'!$B$217</f>
        <v>0</v>
      </c>
      <c r="C51" s="26" t="str">
        <f>IF($B51=0,"bye",VLOOKUP($B51,'nejml.žákyně seznam'!$A$2:$D$269,2))</f>
        <v>bye</v>
      </c>
      <c r="D51" s="3" t="str">
        <f>IF($B51=0,"",VLOOKUP($B51,'nejml.žákyně seznam'!$A$2:$D$269,4))</f>
        <v/>
      </c>
      <c r="E51" s="3" t="str">
        <f>'P-D 128'!$B$218</f>
        <v/>
      </c>
      <c r="F51" s="26" t="str">
        <f>IF($E51="","bye",VLOOKUP($E51,'nejml.žákyně seznam'!$A$2:$D$269,2))</f>
        <v>bye</v>
      </c>
      <c r="G51" s="3" t="str">
        <f>IF($E51="","",VLOOKUP($E51,'nejml.žákyně seznam'!$A$2:$D$269,4))</f>
        <v/>
      </c>
      <c r="H51" s="3">
        <f>'P-D 128'!$B$219</f>
        <v>0</v>
      </c>
      <c r="I51" s="27" t="str">
        <f>IF($H51=0,"bye",VLOOKUP($H51,'nejml.žákyně seznam'!$A$2:$D$269,2))</f>
        <v>bye</v>
      </c>
      <c r="J51" s="3" t="str">
        <f>IF($H51=0,"",VLOOKUP($H51,'nejml.žákyně seznam'!$A$2:$D$269,4))</f>
        <v/>
      </c>
      <c r="K51" s="3" t="str">
        <f>'P-D 128'!$B$220</f>
        <v/>
      </c>
      <c r="L51" s="27" t="str">
        <f>IF($K51="","bye",VLOOKUP($K51,'nejml.žákyně seznam'!$A$2:$D$269,2))</f>
        <v>bye</v>
      </c>
      <c r="M51" s="3" t="str">
        <f>IF($K51="","",VLOOKUP($K51,'nejml.žákyně seznam'!$A$2:$D$269,4))</f>
        <v/>
      </c>
      <c r="N51" s="74"/>
      <c r="O51" s="75"/>
      <c r="P51" s="75"/>
      <c r="Q51" s="75"/>
      <c r="R51" s="76"/>
      <c r="S51" s="3">
        <f t="shared" si="4"/>
        <v>0</v>
      </c>
      <c r="T51" s="3">
        <f t="shared" si="5"/>
        <v>0</v>
      </c>
      <c r="U51" s="3">
        <f t="shared" si="12"/>
        <v>0</v>
      </c>
      <c r="V51" s="3" t="str">
        <f>IF($U51=0,"",VLOOKUP($U51,'nejml.žákyně seznam'!$A$2:$D$269,2))</f>
        <v/>
      </c>
      <c r="W51" s="3">
        <f t="shared" si="13"/>
        <v>0</v>
      </c>
      <c r="X51" s="3" t="str">
        <f>IF($W51=0,"",VLOOKUP($W51,'nejml.žákyně seznam'!$A$2:$D$269,2))</f>
        <v/>
      </c>
      <c r="Y51" s="3" t="str">
        <f t="shared" si="6"/>
        <v/>
      </c>
      <c r="Z51" s="3" t="str">
        <f t="shared" si="3"/>
        <v/>
      </c>
      <c r="AB51" s="30">
        <f t="shared" si="7"/>
        <v>0</v>
      </c>
      <c r="AC51" s="30">
        <f t="shared" si="8"/>
        <v>0</v>
      </c>
      <c r="AD51" s="30">
        <f t="shared" si="9"/>
        <v>0</v>
      </c>
      <c r="AE51" s="30">
        <f t="shared" si="10"/>
        <v>0</v>
      </c>
      <c r="AF51" s="30">
        <f t="shared" si="11"/>
        <v>0</v>
      </c>
    </row>
    <row r="52" spans="1:32">
      <c r="A52" s="3" t="e">
        <f>CONCATENATE("Čtyřhra ",#REF!," - 1.kolo")</f>
        <v>#REF!</v>
      </c>
      <c r="B52" s="3">
        <f>'P-D 128'!$B$221</f>
        <v>0</v>
      </c>
      <c r="C52" s="26" t="str">
        <f>IF($B52=0,"bye",VLOOKUP($B52,'nejml.žákyně seznam'!$A$2:$D$269,2))</f>
        <v>bye</v>
      </c>
      <c r="D52" s="3" t="str">
        <f>IF($B52=0,"",VLOOKUP($B52,'nejml.žákyně seznam'!$A$2:$D$269,4))</f>
        <v/>
      </c>
      <c r="E52" s="3" t="str">
        <f>'P-D 128'!$B$222</f>
        <v/>
      </c>
      <c r="F52" s="26" t="str">
        <f>IF($E52="","bye",VLOOKUP($E52,'nejml.žákyně seznam'!$A$2:$D$269,2))</f>
        <v>bye</v>
      </c>
      <c r="G52" s="3" t="str">
        <f>IF($E52="","",VLOOKUP($E52,'nejml.žákyně seznam'!$A$2:$D$269,4))</f>
        <v/>
      </c>
      <c r="H52" s="3">
        <f>'P-D 128'!$B$223</f>
        <v>0</v>
      </c>
      <c r="I52" s="27" t="str">
        <f>IF($H52=0,"bye",VLOOKUP($H52,'nejml.žákyně seznam'!$A$2:$D$269,2))</f>
        <v>bye</v>
      </c>
      <c r="J52" s="3" t="str">
        <f>IF($H52=0,"",VLOOKUP($H52,'nejml.žákyně seznam'!$A$2:$D$269,4))</f>
        <v/>
      </c>
      <c r="K52" s="3" t="str">
        <f>'P-D 128'!$B$224</f>
        <v/>
      </c>
      <c r="L52" s="27" t="str">
        <f>IF($K52="","bye",VLOOKUP($K52,'nejml.žákyně seznam'!$A$2:$D$269,2))</f>
        <v>bye</v>
      </c>
      <c r="M52" s="3" t="str">
        <f>IF($K52="","",VLOOKUP($K52,'nejml.žákyně seznam'!$A$2:$D$269,4))</f>
        <v/>
      </c>
      <c r="N52" s="74"/>
      <c r="O52" s="75"/>
      <c r="P52" s="75"/>
      <c r="Q52" s="75"/>
      <c r="R52" s="76"/>
      <c r="S52" s="3">
        <f t="shared" si="4"/>
        <v>0</v>
      </c>
      <c r="T52" s="3">
        <f t="shared" si="5"/>
        <v>0</v>
      </c>
      <c r="U52" s="3">
        <f t="shared" si="12"/>
        <v>0</v>
      </c>
      <c r="V52" s="3" t="str">
        <f>IF($U52=0,"",VLOOKUP($U52,'nejml.žákyně seznam'!$A$2:$D$269,2))</f>
        <v/>
      </c>
      <c r="W52" s="3">
        <f t="shared" si="13"/>
        <v>0</v>
      </c>
      <c r="X52" s="3" t="str">
        <f>IF($W52=0,"",VLOOKUP($W52,'nejml.žákyně seznam'!$A$2:$D$269,2))</f>
        <v/>
      </c>
      <c r="Y52" s="3" t="str">
        <f t="shared" si="6"/>
        <v/>
      </c>
      <c r="Z52" s="3" t="str">
        <f t="shared" si="3"/>
        <v/>
      </c>
      <c r="AB52" s="30">
        <f t="shared" si="7"/>
        <v>0</v>
      </c>
      <c r="AC52" s="30">
        <f t="shared" si="8"/>
        <v>0</v>
      </c>
      <c r="AD52" s="30">
        <f t="shared" si="9"/>
        <v>0</v>
      </c>
      <c r="AE52" s="30">
        <f t="shared" si="10"/>
        <v>0</v>
      </c>
      <c r="AF52" s="30">
        <f t="shared" si="11"/>
        <v>0</v>
      </c>
    </row>
    <row r="53" spans="1:32">
      <c r="A53" s="3" t="e">
        <f>CONCATENATE("Čtyřhra ",#REF!," - 1.kolo")</f>
        <v>#REF!</v>
      </c>
      <c r="B53" s="3">
        <f>'P-D 128'!$B$225</f>
        <v>0</v>
      </c>
      <c r="C53" s="26" t="str">
        <f>IF($B53=0,"bye",VLOOKUP($B53,'nejml.žákyně seznam'!$A$2:$D$269,2))</f>
        <v>bye</v>
      </c>
      <c r="D53" s="3" t="str">
        <f>IF($B53=0,"",VLOOKUP($B53,'nejml.žákyně seznam'!$A$2:$D$269,4))</f>
        <v/>
      </c>
      <c r="E53" s="3" t="str">
        <f>'P-D 128'!$B$226</f>
        <v/>
      </c>
      <c r="F53" s="26" t="str">
        <f>IF($E53="","bye",VLOOKUP($E53,'nejml.žákyně seznam'!$A$2:$D$269,2))</f>
        <v>bye</v>
      </c>
      <c r="G53" s="3" t="str">
        <f>IF($E53="","",VLOOKUP($E53,'nejml.žákyně seznam'!$A$2:$D$269,4))</f>
        <v/>
      </c>
      <c r="H53" s="3">
        <f>'P-D 128'!$B$227</f>
        <v>0</v>
      </c>
      <c r="I53" s="27" t="str">
        <f>IF($H53=0,"bye",VLOOKUP($H53,'nejml.žákyně seznam'!$A$2:$D$269,2))</f>
        <v>bye</v>
      </c>
      <c r="J53" s="3" t="str">
        <f>IF($H53=0,"",VLOOKUP($H53,'nejml.žákyně seznam'!$A$2:$D$269,4))</f>
        <v/>
      </c>
      <c r="K53" s="3" t="str">
        <f>'P-D 128'!$B$228</f>
        <v/>
      </c>
      <c r="L53" s="27" t="str">
        <f>IF($K53="","bye",VLOOKUP($K53,'nejml.žákyně seznam'!$A$2:$D$269,2))</f>
        <v>bye</v>
      </c>
      <c r="M53" s="3" t="str">
        <f>IF($K53="","",VLOOKUP($K53,'nejml.žákyně seznam'!$A$2:$D$269,4))</f>
        <v/>
      </c>
      <c r="N53" s="74"/>
      <c r="O53" s="75"/>
      <c r="P53" s="75"/>
      <c r="Q53" s="75"/>
      <c r="R53" s="76"/>
      <c r="S53" s="3">
        <f t="shared" si="4"/>
        <v>0</v>
      </c>
      <c r="T53" s="3">
        <f t="shared" si="5"/>
        <v>0</v>
      </c>
      <c r="U53" s="3">
        <f t="shared" si="12"/>
        <v>0</v>
      </c>
      <c r="V53" s="3" t="str">
        <f>IF($U53=0,"",VLOOKUP($U53,'nejml.žákyně seznam'!$A$2:$D$269,2))</f>
        <v/>
      </c>
      <c r="W53" s="3">
        <f t="shared" si="13"/>
        <v>0</v>
      </c>
      <c r="X53" s="3" t="str">
        <f>IF($W53=0,"",VLOOKUP($W53,'nejml.žákyně seznam'!$A$2:$D$269,2))</f>
        <v/>
      </c>
      <c r="Y53" s="3" t="str">
        <f t="shared" si="6"/>
        <v/>
      </c>
      <c r="Z53" s="3" t="str">
        <f t="shared" si="3"/>
        <v/>
      </c>
      <c r="AB53" s="30">
        <f t="shared" si="7"/>
        <v>0</v>
      </c>
      <c r="AC53" s="30">
        <f t="shared" si="8"/>
        <v>0</v>
      </c>
      <c r="AD53" s="30">
        <f t="shared" si="9"/>
        <v>0</v>
      </c>
      <c r="AE53" s="30">
        <f t="shared" si="10"/>
        <v>0</v>
      </c>
      <c r="AF53" s="30">
        <f t="shared" si="11"/>
        <v>0</v>
      </c>
    </row>
    <row r="54" spans="1:32">
      <c r="A54" s="3" t="e">
        <f>CONCATENATE("Čtyřhra ",#REF!," - 1.kolo")</f>
        <v>#REF!</v>
      </c>
      <c r="B54" s="3">
        <f>'P-D 128'!$B$229</f>
        <v>0</v>
      </c>
      <c r="C54" s="26" t="str">
        <f>IF($B54=0,"bye",VLOOKUP($B54,'nejml.žákyně seznam'!$A$2:$D$269,2))</f>
        <v>bye</v>
      </c>
      <c r="D54" s="3" t="str">
        <f>IF($B54=0,"",VLOOKUP($B54,'nejml.žákyně seznam'!$A$2:$D$269,4))</f>
        <v/>
      </c>
      <c r="E54" s="3" t="str">
        <f>'P-D 128'!$B$230</f>
        <v/>
      </c>
      <c r="F54" s="26" t="str">
        <f>IF($E54="","bye",VLOOKUP($E54,'nejml.žákyně seznam'!$A$2:$D$269,2))</f>
        <v>bye</v>
      </c>
      <c r="G54" s="3" t="str">
        <f>IF($E54="","",VLOOKUP($E54,'nejml.žákyně seznam'!$A$2:$D$269,4))</f>
        <v/>
      </c>
      <c r="H54" s="3">
        <f>'P-D 128'!$B$231</f>
        <v>0</v>
      </c>
      <c r="I54" s="27" t="str">
        <f>IF($H54=0,"bye",VLOOKUP($H54,'nejml.žákyně seznam'!$A$2:$D$269,2))</f>
        <v>bye</v>
      </c>
      <c r="J54" s="3" t="str">
        <f>IF($H54=0,"",VLOOKUP($H54,'nejml.žákyně seznam'!$A$2:$D$269,4))</f>
        <v/>
      </c>
      <c r="K54" s="3" t="str">
        <f>'P-D 128'!$B$232</f>
        <v/>
      </c>
      <c r="L54" s="27" t="str">
        <f>IF($K54="","bye",VLOOKUP($K54,'nejml.žákyně seznam'!$A$2:$D$269,2))</f>
        <v>bye</v>
      </c>
      <c r="M54" s="3" t="str">
        <f>IF($K54="","",VLOOKUP($K54,'nejml.žákyně seznam'!$A$2:$D$269,4))</f>
        <v/>
      </c>
      <c r="N54" s="74"/>
      <c r="O54" s="75"/>
      <c r="P54" s="75"/>
      <c r="Q54" s="75"/>
      <c r="R54" s="76"/>
      <c r="S54" s="3">
        <f t="shared" si="4"/>
        <v>0</v>
      </c>
      <c r="T54" s="3">
        <f t="shared" si="5"/>
        <v>0</v>
      </c>
      <c r="U54" s="3">
        <f t="shared" si="12"/>
        <v>0</v>
      </c>
      <c r="V54" s="3" t="str">
        <f>IF($U54=0,"",VLOOKUP($U54,'nejml.žákyně seznam'!$A$2:$D$269,2))</f>
        <v/>
      </c>
      <c r="W54" s="3">
        <f t="shared" si="13"/>
        <v>0</v>
      </c>
      <c r="X54" s="3" t="str">
        <f>IF($W54=0,"",VLOOKUP($W54,'nejml.žákyně seznam'!$A$2:$D$269,2))</f>
        <v/>
      </c>
      <c r="Y54" s="3" t="str">
        <f t="shared" si="6"/>
        <v/>
      </c>
      <c r="Z54" s="3" t="str">
        <f t="shared" si="3"/>
        <v/>
      </c>
      <c r="AB54" s="30">
        <f t="shared" si="7"/>
        <v>0</v>
      </c>
      <c r="AC54" s="30">
        <f t="shared" si="8"/>
        <v>0</v>
      </c>
      <c r="AD54" s="30">
        <f t="shared" si="9"/>
        <v>0</v>
      </c>
      <c r="AE54" s="30">
        <f t="shared" si="10"/>
        <v>0</v>
      </c>
      <c r="AF54" s="30">
        <f t="shared" si="11"/>
        <v>0</v>
      </c>
    </row>
    <row r="55" spans="1:32">
      <c r="A55" s="3" t="e">
        <f>CONCATENATE("Čtyřhra ",#REF!," - 1.kolo")</f>
        <v>#REF!</v>
      </c>
      <c r="B55" s="3">
        <f>'P-D 128'!$B$233</f>
        <v>0</v>
      </c>
      <c r="C55" s="26" t="str">
        <f>IF($B55=0,"bye",VLOOKUP($B55,'nejml.žákyně seznam'!$A$2:$D$269,2))</f>
        <v>bye</v>
      </c>
      <c r="D55" s="3" t="str">
        <f>IF($B55=0,"",VLOOKUP($B55,'nejml.žákyně seznam'!$A$2:$D$269,4))</f>
        <v/>
      </c>
      <c r="E55" s="3" t="str">
        <f>'P-D 128'!$B$234</f>
        <v/>
      </c>
      <c r="F55" s="26" t="str">
        <f>IF($E55="","bye",VLOOKUP($E55,'nejml.žákyně seznam'!$A$2:$D$269,2))</f>
        <v>bye</v>
      </c>
      <c r="G55" s="3" t="str">
        <f>IF($E55="","",VLOOKUP($E55,'nejml.žákyně seznam'!$A$2:$D$269,4))</f>
        <v/>
      </c>
      <c r="H55" s="3">
        <f>'P-D 128'!$B$235</f>
        <v>0</v>
      </c>
      <c r="I55" s="27" t="str">
        <f>IF($H55=0,"bye",VLOOKUP($H55,'nejml.žákyně seznam'!$A$2:$D$269,2))</f>
        <v>bye</v>
      </c>
      <c r="J55" s="3" t="str">
        <f>IF($H55=0,"",VLOOKUP($H55,'nejml.žákyně seznam'!$A$2:$D$269,4))</f>
        <v/>
      </c>
      <c r="K55" s="3" t="str">
        <f>'P-D 128'!$B$236</f>
        <v/>
      </c>
      <c r="L55" s="27" t="str">
        <f>IF($K55="","bye",VLOOKUP($K55,'nejml.žákyně seznam'!$A$2:$D$269,2))</f>
        <v>bye</v>
      </c>
      <c r="M55" s="3" t="str">
        <f>IF($K55="","",VLOOKUP($K55,'nejml.žákyně seznam'!$A$2:$D$269,4))</f>
        <v/>
      </c>
      <c r="N55" s="74"/>
      <c r="O55" s="75"/>
      <c r="P55" s="75"/>
      <c r="Q55" s="75"/>
      <c r="R55" s="76"/>
      <c r="S55" s="3">
        <f t="shared" si="4"/>
        <v>0</v>
      </c>
      <c r="T55" s="3">
        <f t="shared" si="5"/>
        <v>0</v>
      </c>
      <c r="U55" s="3">
        <f t="shared" si="12"/>
        <v>0</v>
      </c>
      <c r="V55" s="3" t="str">
        <f>IF($U55=0,"",VLOOKUP($U55,'nejml.žákyně seznam'!$A$2:$D$269,2))</f>
        <v/>
      </c>
      <c r="W55" s="3">
        <f t="shared" si="13"/>
        <v>0</v>
      </c>
      <c r="X55" s="3" t="str">
        <f>IF($W55=0,"",VLOOKUP($W55,'nejml.žákyně seznam'!$A$2:$D$269,2))</f>
        <v/>
      </c>
      <c r="Y55" s="3" t="str">
        <f t="shared" si="6"/>
        <v/>
      </c>
      <c r="Z55" s="3" t="str">
        <f t="shared" si="3"/>
        <v/>
      </c>
      <c r="AB55" s="30">
        <f t="shared" si="7"/>
        <v>0</v>
      </c>
      <c r="AC55" s="30">
        <f t="shared" si="8"/>
        <v>0</v>
      </c>
      <c r="AD55" s="30">
        <f t="shared" si="9"/>
        <v>0</v>
      </c>
      <c r="AE55" s="30">
        <f t="shared" si="10"/>
        <v>0</v>
      </c>
      <c r="AF55" s="30">
        <f t="shared" si="11"/>
        <v>0</v>
      </c>
    </row>
    <row r="56" spans="1:32">
      <c r="A56" s="3" t="e">
        <f>CONCATENATE("Čtyřhra ",#REF!," - 1.kolo")</f>
        <v>#REF!</v>
      </c>
      <c r="B56" s="3">
        <f>'P-D 128'!$B$237</f>
        <v>0</v>
      </c>
      <c r="C56" s="26" t="str">
        <f>IF($B56=0,"bye",VLOOKUP($B56,'nejml.žákyně seznam'!$A$2:$D$269,2))</f>
        <v>bye</v>
      </c>
      <c r="D56" s="3" t="str">
        <f>IF($B56=0,"",VLOOKUP($B56,'nejml.žákyně seznam'!$A$2:$D$269,4))</f>
        <v/>
      </c>
      <c r="E56" s="3" t="str">
        <f>'P-D 128'!$B$238</f>
        <v/>
      </c>
      <c r="F56" s="26" t="str">
        <f>IF($E56="","bye",VLOOKUP($E56,'nejml.žákyně seznam'!$A$2:$D$269,2))</f>
        <v>bye</v>
      </c>
      <c r="G56" s="3" t="str">
        <f>IF($E56="","",VLOOKUP($E56,'nejml.žákyně seznam'!$A$2:$D$269,4))</f>
        <v/>
      </c>
      <c r="H56" s="3">
        <f>'P-D 128'!$B$239</f>
        <v>0</v>
      </c>
      <c r="I56" s="27" t="str">
        <f>IF($H56=0,"bye",VLOOKUP($H56,'nejml.žákyně seznam'!$A$2:$D$269,2))</f>
        <v>bye</v>
      </c>
      <c r="J56" s="3" t="str">
        <f>IF($H56=0,"",VLOOKUP($H56,'nejml.žákyně seznam'!$A$2:$D$269,4))</f>
        <v/>
      </c>
      <c r="K56" s="3" t="str">
        <f>'P-D 128'!$B$240</f>
        <v/>
      </c>
      <c r="L56" s="27" t="str">
        <f>IF($K56="","bye",VLOOKUP($K56,'nejml.žákyně seznam'!$A$2:$D$269,2))</f>
        <v>bye</v>
      </c>
      <c r="M56" s="3" t="str">
        <f>IF($K56="","",VLOOKUP($K56,'nejml.žákyně seznam'!$A$2:$D$269,4))</f>
        <v/>
      </c>
      <c r="N56" s="74"/>
      <c r="O56" s="75"/>
      <c r="P56" s="75"/>
      <c r="Q56" s="75"/>
      <c r="R56" s="76"/>
      <c r="S56" s="3">
        <f t="shared" si="4"/>
        <v>0</v>
      </c>
      <c r="T56" s="3">
        <f t="shared" si="5"/>
        <v>0</v>
      </c>
      <c r="U56" s="3">
        <f t="shared" si="12"/>
        <v>0</v>
      </c>
      <c r="V56" s="3" t="str">
        <f>IF($U56=0,"",VLOOKUP($U56,'nejml.žákyně seznam'!$A$2:$D$269,2))</f>
        <v/>
      </c>
      <c r="W56" s="3">
        <f t="shared" si="13"/>
        <v>0</v>
      </c>
      <c r="X56" s="3" t="str">
        <f>IF($W56=0,"",VLOOKUP($W56,'nejml.žákyně seznam'!$A$2:$D$269,2))</f>
        <v/>
      </c>
      <c r="Y56" s="3" t="str">
        <f t="shared" si="6"/>
        <v/>
      </c>
      <c r="Z56" s="3" t="str">
        <f t="shared" si="3"/>
        <v/>
      </c>
      <c r="AB56" s="30">
        <f t="shared" si="7"/>
        <v>0</v>
      </c>
      <c r="AC56" s="30">
        <f t="shared" si="8"/>
        <v>0</v>
      </c>
      <c r="AD56" s="30">
        <f t="shared" si="9"/>
        <v>0</v>
      </c>
      <c r="AE56" s="30">
        <f t="shared" si="10"/>
        <v>0</v>
      </c>
      <c r="AF56" s="30">
        <f t="shared" si="11"/>
        <v>0</v>
      </c>
    </row>
    <row r="57" spans="1:32">
      <c r="A57" s="3" t="e">
        <f>CONCATENATE("Čtyřhra ",#REF!," - 1.kolo")</f>
        <v>#REF!</v>
      </c>
      <c r="B57" s="3">
        <f>'P-D 128'!$B$241</f>
        <v>0</v>
      </c>
      <c r="C57" s="26" t="str">
        <f>IF($B57=0,"bye",VLOOKUP($B57,'nejml.žákyně seznam'!$A$2:$D$269,2))</f>
        <v>bye</v>
      </c>
      <c r="D57" s="3" t="str">
        <f>IF($B57=0,"",VLOOKUP($B57,'nejml.žákyně seznam'!$A$2:$D$269,4))</f>
        <v/>
      </c>
      <c r="E57" s="3" t="str">
        <f>'P-D 128'!$B$242</f>
        <v/>
      </c>
      <c r="F57" s="26" t="str">
        <f>IF($E57="","bye",VLOOKUP($E57,'nejml.žákyně seznam'!$A$2:$D$269,2))</f>
        <v>bye</v>
      </c>
      <c r="G57" s="3" t="str">
        <f>IF($E57="","",VLOOKUP($E57,'nejml.žákyně seznam'!$A$2:$D$269,4))</f>
        <v/>
      </c>
      <c r="H57" s="3">
        <f>'P-D 128'!$B$243</f>
        <v>0</v>
      </c>
      <c r="I57" s="27" t="str">
        <f>IF($H57=0,"bye",VLOOKUP($H57,'nejml.žákyně seznam'!$A$2:$D$269,2))</f>
        <v>bye</v>
      </c>
      <c r="J57" s="3" t="str">
        <f>IF($H57=0,"",VLOOKUP($H57,'nejml.žákyně seznam'!$A$2:$D$269,4))</f>
        <v/>
      </c>
      <c r="K57" s="3" t="str">
        <f>'P-D 128'!$B$244</f>
        <v/>
      </c>
      <c r="L57" s="27" t="str">
        <f>IF($K57="","bye",VLOOKUP($K57,'nejml.žákyně seznam'!$A$2:$D$269,2))</f>
        <v>bye</v>
      </c>
      <c r="M57" s="3" t="str">
        <f>IF($K57="","",VLOOKUP($K57,'nejml.žákyně seznam'!$A$2:$D$269,4))</f>
        <v/>
      </c>
      <c r="N57" s="74"/>
      <c r="O57" s="75"/>
      <c r="P57" s="75"/>
      <c r="Q57" s="75"/>
      <c r="R57" s="76"/>
      <c r="S57" s="3">
        <f t="shared" si="4"/>
        <v>0</v>
      </c>
      <c r="T57" s="3">
        <f t="shared" si="5"/>
        <v>0</v>
      </c>
      <c r="U57" s="3">
        <f t="shared" si="12"/>
        <v>0</v>
      </c>
      <c r="V57" s="3" t="str">
        <f>IF($U57=0,"",VLOOKUP($U57,'nejml.žákyně seznam'!$A$2:$D$269,2))</f>
        <v/>
      </c>
      <c r="W57" s="3">
        <f t="shared" si="13"/>
        <v>0</v>
      </c>
      <c r="X57" s="3" t="str">
        <f>IF($W57=0,"",VLOOKUP($W57,'nejml.žákyně seznam'!$A$2:$D$269,2))</f>
        <v/>
      </c>
      <c r="Y57" s="3" t="str">
        <f t="shared" si="6"/>
        <v/>
      </c>
      <c r="Z57" s="3" t="str">
        <f t="shared" si="3"/>
        <v/>
      </c>
      <c r="AB57" s="30">
        <f t="shared" si="7"/>
        <v>0</v>
      </c>
      <c r="AC57" s="30">
        <f t="shared" si="8"/>
        <v>0</v>
      </c>
      <c r="AD57" s="30">
        <f t="shared" si="9"/>
        <v>0</v>
      </c>
      <c r="AE57" s="30">
        <f t="shared" si="10"/>
        <v>0</v>
      </c>
      <c r="AF57" s="30">
        <f t="shared" si="11"/>
        <v>0</v>
      </c>
    </row>
    <row r="58" spans="1:32">
      <c r="A58" s="3" t="e">
        <f>CONCATENATE("Čtyřhra ",#REF!," - 1.kolo")</f>
        <v>#REF!</v>
      </c>
      <c r="B58" s="3">
        <f>'P-D 128'!$B$245</f>
        <v>0</v>
      </c>
      <c r="C58" s="26" t="str">
        <f>IF($B58=0,"bye",VLOOKUP($B58,'nejml.žákyně seznam'!$A$2:$D$269,2))</f>
        <v>bye</v>
      </c>
      <c r="D58" s="3" t="str">
        <f>IF($B58=0,"",VLOOKUP($B58,'nejml.žákyně seznam'!$A$2:$D$269,4))</f>
        <v/>
      </c>
      <c r="E58" s="3" t="str">
        <f>'P-D 128'!$B$246</f>
        <v/>
      </c>
      <c r="F58" s="26" t="str">
        <f>IF($E58="","bye",VLOOKUP($E58,'nejml.žákyně seznam'!$A$2:$D$269,2))</f>
        <v>bye</v>
      </c>
      <c r="G58" s="3" t="str">
        <f>IF($E58="","",VLOOKUP($E58,'nejml.žákyně seznam'!$A$2:$D$269,4))</f>
        <v/>
      </c>
      <c r="H58" s="3">
        <f>'P-D 128'!$B$247</f>
        <v>0</v>
      </c>
      <c r="I58" s="27" t="str">
        <f>IF($H58=0,"bye",VLOOKUP($H58,'nejml.žákyně seznam'!$A$2:$D$269,2))</f>
        <v>bye</v>
      </c>
      <c r="J58" s="3" t="str">
        <f>IF($H58=0,"",VLOOKUP($H58,'nejml.žákyně seznam'!$A$2:$D$269,4))</f>
        <v/>
      </c>
      <c r="K58" s="3" t="str">
        <f>'P-D 128'!$B$248</f>
        <v/>
      </c>
      <c r="L58" s="27" t="str">
        <f>IF($K58="","bye",VLOOKUP($K58,'nejml.žákyně seznam'!$A$2:$D$269,2))</f>
        <v>bye</v>
      </c>
      <c r="M58" s="3" t="str">
        <f>IF($K58="","",VLOOKUP($K58,'nejml.žákyně seznam'!$A$2:$D$269,4))</f>
        <v/>
      </c>
      <c r="N58" s="74"/>
      <c r="O58" s="75"/>
      <c r="P58" s="75"/>
      <c r="Q58" s="75"/>
      <c r="R58" s="76"/>
      <c r="S58" s="3">
        <f t="shared" si="4"/>
        <v>0</v>
      </c>
      <c r="T58" s="3">
        <f t="shared" si="5"/>
        <v>0</v>
      </c>
      <c r="U58" s="3">
        <f t="shared" si="12"/>
        <v>0</v>
      </c>
      <c r="V58" s="3" t="str">
        <f>IF($U58=0,"",VLOOKUP($U58,'nejml.žákyně seznam'!$A$2:$D$269,2))</f>
        <v/>
      </c>
      <c r="W58" s="3">
        <f t="shared" si="13"/>
        <v>0</v>
      </c>
      <c r="X58" s="3" t="str">
        <f>IF($W58=0,"",VLOOKUP($W58,'nejml.žákyně seznam'!$A$2:$D$269,2))</f>
        <v/>
      </c>
      <c r="Y58" s="3" t="str">
        <f t="shared" si="6"/>
        <v/>
      </c>
      <c r="Z58" s="3" t="str">
        <f t="shared" si="3"/>
        <v/>
      </c>
      <c r="AB58" s="30">
        <f t="shared" si="7"/>
        <v>0</v>
      </c>
      <c r="AC58" s="30">
        <f t="shared" si="8"/>
        <v>0</v>
      </c>
      <c r="AD58" s="30">
        <f t="shared" si="9"/>
        <v>0</v>
      </c>
      <c r="AE58" s="30">
        <f t="shared" si="10"/>
        <v>0</v>
      </c>
      <c r="AF58" s="30">
        <f t="shared" si="11"/>
        <v>0</v>
      </c>
    </row>
    <row r="59" spans="1:32">
      <c r="A59" s="3" t="e">
        <f>CONCATENATE("Čtyřhra ",#REF!," - 1.kolo")</f>
        <v>#REF!</v>
      </c>
      <c r="B59" s="3">
        <f>'P-D 128'!$B$249</f>
        <v>0</v>
      </c>
      <c r="C59" s="26" t="str">
        <f>IF($B59=0,"bye",VLOOKUP($B59,'nejml.žákyně seznam'!$A$2:$D$269,2))</f>
        <v>bye</v>
      </c>
      <c r="D59" s="3" t="str">
        <f>IF($B59=0,"",VLOOKUP($B59,'nejml.žákyně seznam'!$A$2:$D$269,4))</f>
        <v/>
      </c>
      <c r="E59" s="3" t="str">
        <f>'P-D 128'!$B$250</f>
        <v/>
      </c>
      <c r="F59" s="26" t="str">
        <f>IF($E59="","bye",VLOOKUP($E59,'nejml.žákyně seznam'!$A$2:$D$269,2))</f>
        <v>bye</v>
      </c>
      <c r="G59" s="3" t="str">
        <f>IF($E59="","",VLOOKUP($E59,'nejml.žákyně seznam'!$A$2:$D$269,4))</f>
        <v/>
      </c>
      <c r="H59" s="3">
        <f>'P-D 128'!$B$251</f>
        <v>0</v>
      </c>
      <c r="I59" s="27" t="str">
        <f>IF($H59=0,"bye",VLOOKUP($H59,'nejml.žákyně seznam'!$A$2:$D$269,2))</f>
        <v>bye</v>
      </c>
      <c r="J59" s="3" t="str">
        <f>IF($H59=0,"",VLOOKUP($H59,'nejml.žákyně seznam'!$A$2:$D$269,4))</f>
        <v/>
      </c>
      <c r="K59" s="3" t="str">
        <f>'P-D 128'!$B$252</f>
        <v/>
      </c>
      <c r="L59" s="27" t="str">
        <f>IF($K59="","bye",VLOOKUP($K59,'nejml.žákyně seznam'!$A$2:$D$269,2))</f>
        <v>bye</v>
      </c>
      <c r="M59" s="3" t="str">
        <f>IF($K59="","",VLOOKUP($K59,'nejml.žákyně seznam'!$A$2:$D$269,4))</f>
        <v/>
      </c>
      <c r="N59" s="74"/>
      <c r="O59" s="75"/>
      <c r="P59" s="75"/>
      <c r="Q59" s="75"/>
      <c r="R59" s="76"/>
      <c r="S59" s="3">
        <f t="shared" si="4"/>
        <v>0</v>
      </c>
      <c r="T59" s="3">
        <f t="shared" si="5"/>
        <v>0</v>
      </c>
      <c r="U59" s="3">
        <f t="shared" si="12"/>
        <v>0</v>
      </c>
      <c r="V59" s="3" t="str">
        <f>IF($U59=0,"",VLOOKUP($U59,'nejml.žákyně seznam'!$A$2:$D$269,2))</f>
        <v/>
      </c>
      <c r="W59" s="3">
        <f t="shared" si="13"/>
        <v>0</v>
      </c>
      <c r="X59" s="3" t="str">
        <f>IF($W59=0,"",VLOOKUP($W59,'nejml.žákyně seznam'!$A$2:$D$269,2))</f>
        <v/>
      </c>
      <c r="Y59" s="3" t="str">
        <f t="shared" si="6"/>
        <v/>
      </c>
      <c r="Z59" s="3" t="str">
        <f t="shared" si="3"/>
        <v/>
      </c>
      <c r="AB59" s="30">
        <f t="shared" si="7"/>
        <v>0</v>
      </c>
      <c r="AC59" s="30">
        <f t="shared" si="8"/>
        <v>0</v>
      </c>
      <c r="AD59" s="30">
        <f t="shared" si="9"/>
        <v>0</v>
      </c>
      <c r="AE59" s="30">
        <f t="shared" si="10"/>
        <v>0</v>
      </c>
      <c r="AF59" s="30">
        <f t="shared" si="11"/>
        <v>0</v>
      </c>
    </row>
    <row r="60" spans="1:32">
      <c r="A60" s="3" t="e">
        <f>CONCATENATE("Čtyřhra ",#REF!," - 1.kolo")</f>
        <v>#REF!</v>
      </c>
      <c r="B60" s="3">
        <f>'P-D 128'!$B$253</f>
        <v>0</v>
      </c>
      <c r="C60" s="26" t="str">
        <f>IF($B60=0,"bye",VLOOKUP($B60,'nejml.žákyně seznam'!$A$2:$D$269,2))</f>
        <v>bye</v>
      </c>
      <c r="D60" s="3" t="str">
        <f>IF($B60=0,"",VLOOKUP($B60,'nejml.žákyně seznam'!$A$2:$D$269,4))</f>
        <v/>
      </c>
      <c r="E60" s="3" t="str">
        <f>'P-D 128'!$B$254</f>
        <v/>
      </c>
      <c r="F60" s="26" t="str">
        <f>IF($E60="","bye",VLOOKUP($E60,'nejml.žákyně seznam'!$A$2:$D$269,2))</f>
        <v>bye</v>
      </c>
      <c r="G60" s="3" t="str">
        <f>IF($E60="","",VLOOKUP($E60,'nejml.žákyně seznam'!$A$2:$D$269,4))</f>
        <v/>
      </c>
      <c r="H60" s="3">
        <f>'P-D 128'!$B$255</f>
        <v>0</v>
      </c>
      <c r="I60" s="27" t="str">
        <f>IF($H60=0,"bye",VLOOKUP($H60,'nejml.žákyně seznam'!$A$2:$D$269,2))</f>
        <v>bye</v>
      </c>
      <c r="J60" s="3" t="str">
        <f>IF($H60=0,"",VLOOKUP($H60,'nejml.žákyně seznam'!$A$2:$D$269,4))</f>
        <v/>
      </c>
      <c r="K60" s="3" t="str">
        <f>'P-D 128'!$B$256</f>
        <v/>
      </c>
      <c r="L60" s="27" t="str">
        <f>IF($K60="","bye",VLOOKUP($K60,'nejml.žákyně seznam'!$A$2:$D$269,2))</f>
        <v>bye</v>
      </c>
      <c r="M60" s="3" t="str">
        <f>IF($K60="","",VLOOKUP($K60,'nejml.žákyně seznam'!$A$2:$D$269,4))</f>
        <v/>
      </c>
      <c r="N60" s="74"/>
      <c r="O60" s="75"/>
      <c r="P60" s="75"/>
      <c r="Q60" s="75"/>
      <c r="R60" s="76"/>
      <c r="S60" s="3">
        <f t="shared" si="4"/>
        <v>0</v>
      </c>
      <c r="T60" s="3">
        <f t="shared" si="5"/>
        <v>0</v>
      </c>
      <c r="U60" s="3">
        <f t="shared" si="12"/>
        <v>0</v>
      </c>
      <c r="V60" s="3" t="str">
        <f>IF($U60=0,"",VLOOKUP($U60,'nejml.žákyně seznam'!$A$2:$D$269,2))</f>
        <v/>
      </c>
      <c r="W60" s="3">
        <f t="shared" si="13"/>
        <v>0</v>
      </c>
      <c r="X60" s="3" t="str">
        <f>IF($W60=0,"",VLOOKUP($W60,'nejml.žákyně seznam'!$A$2:$D$269,2))</f>
        <v/>
      </c>
      <c r="Y60" s="3" t="str">
        <f t="shared" si="6"/>
        <v/>
      </c>
      <c r="Z60" s="3" t="str">
        <f t="shared" si="3"/>
        <v/>
      </c>
      <c r="AB60" s="30">
        <f t="shared" si="7"/>
        <v>0</v>
      </c>
      <c r="AC60" s="30">
        <f t="shared" si="8"/>
        <v>0</v>
      </c>
      <c r="AD60" s="30">
        <f t="shared" si="9"/>
        <v>0</v>
      </c>
      <c r="AE60" s="30">
        <f t="shared" si="10"/>
        <v>0</v>
      </c>
      <c r="AF60" s="30">
        <f t="shared" si="11"/>
        <v>0</v>
      </c>
    </row>
    <row r="61" spans="1:32">
      <c r="A61" s="3" t="e">
        <f>CONCATENATE("Čtyřhra ",#REF!," - 1.kolo")</f>
        <v>#REF!</v>
      </c>
      <c r="B61" s="3">
        <f>'P-D 128'!$B$257</f>
        <v>0</v>
      </c>
      <c r="C61" s="26" t="str">
        <f>IF($B61=0,"bye",VLOOKUP($B61,'nejml.žákyně seznam'!$A$2:$D$269,2))</f>
        <v>bye</v>
      </c>
      <c r="D61" s="3" t="str">
        <f>IF($B61=0,"",VLOOKUP($B61,'nejml.žákyně seznam'!$A$2:$D$269,4))</f>
        <v/>
      </c>
      <c r="E61" s="3" t="str">
        <f>'P-D 128'!$B$258</f>
        <v/>
      </c>
      <c r="F61" s="26" t="str">
        <f>IF($E61="","bye",VLOOKUP($E61,'nejml.žákyně seznam'!$A$2:$D$269,2))</f>
        <v>bye</v>
      </c>
      <c r="G61" s="3" t="str">
        <f>IF($E61="","",VLOOKUP($E61,'nejml.žákyně seznam'!$A$2:$D$269,4))</f>
        <v/>
      </c>
      <c r="H61" s="3">
        <f>'P-D 128'!$B$259</f>
        <v>0</v>
      </c>
      <c r="I61" s="27" t="str">
        <f>IF($H61=0,"bye",VLOOKUP($H61,'nejml.žákyně seznam'!$A$2:$D$269,2))</f>
        <v>bye</v>
      </c>
      <c r="J61" s="3" t="str">
        <f>IF($H61=0,"",VLOOKUP($H61,'nejml.žákyně seznam'!$A$2:$D$269,4))</f>
        <v/>
      </c>
      <c r="K61" s="3" t="str">
        <f>'P-D 128'!$B$260</f>
        <v/>
      </c>
      <c r="L61" s="27" t="str">
        <f>IF($K61="","bye",VLOOKUP($K61,'nejml.žákyně seznam'!$A$2:$D$269,2))</f>
        <v>bye</v>
      </c>
      <c r="M61" s="3" t="str">
        <f>IF($K61="","",VLOOKUP($K61,'nejml.žákyně seznam'!$A$2:$D$269,4))</f>
        <v/>
      </c>
      <c r="N61" s="74"/>
      <c r="O61" s="75"/>
      <c r="P61" s="75"/>
      <c r="Q61" s="75"/>
      <c r="R61" s="76"/>
      <c r="S61" s="3">
        <f t="shared" si="4"/>
        <v>0</v>
      </c>
      <c r="T61" s="3">
        <f t="shared" si="5"/>
        <v>0</v>
      </c>
      <c r="U61" s="3">
        <f t="shared" si="12"/>
        <v>0</v>
      </c>
      <c r="V61" s="3" t="str">
        <f>IF($U61=0,"",VLOOKUP($U61,'nejml.žákyně seznam'!$A$2:$D$269,2))</f>
        <v/>
      </c>
      <c r="W61" s="3">
        <f t="shared" si="13"/>
        <v>0</v>
      </c>
      <c r="X61" s="3" t="str">
        <f>IF($W61=0,"",VLOOKUP($W61,'nejml.žákyně seznam'!$A$2:$D$269,2))</f>
        <v/>
      </c>
      <c r="Y61" s="3" t="str">
        <f t="shared" si="6"/>
        <v/>
      </c>
      <c r="Z61" s="3" t="str">
        <f t="shared" si="3"/>
        <v/>
      </c>
      <c r="AB61" s="30">
        <f t="shared" si="7"/>
        <v>0</v>
      </c>
      <c r="AC61" s="30">
        <f t="shared" si="8"/>
        <v>0</v>
      </c>
      <c r="AD61" s="30">
        <f t="shared" si="9"/>
        <v>0</v>
      </c>
      <c r="AE61" s="30">
        <f t="shared" si="10"/>
        <v>0</v>
      </c>
      <c r="AF61" s="30">
        <f t="shared" si="11"/>
        <v>0</v>
      </c>
    </row>
    <row r="62" spans="1:32">
      <c r="A62" s="3" t="e">
        <f>CONCATENATE("Čtyřhra ",#REF!," - 1.kolo")</f>
        <v>#REF!</v>
      </c>
      <c r="B62" s="3">
        <f>'P-D 128'!$B$261</f>
        <v>0</v>
      </c>
      <c r="C62" s="26" t="str">
        <f>IF($B62=0,"bye",VLOOKUP($B62,'nejml.žákyně seznam'!$A$2:$D$269,2))</f>
        <v>bye</v>
      </c>
      <c r="D62" s="3" t="str">
        <f>IF($B62=0,"",VLOOKUP($B62,'nejml.žákyně seznam'!$A$2:$D$269,4))</f>
        <v/>
      </c>
      <c r="E62" s="3" t="str">
        <f>'P-D 128'!$B$262</f>
        <v/>
      </c>
      <c r="F62" s="26" t="str">
        <f>IF($E62="","bye",VLOOKUP($E62,'nejml.žákyně seznam'!$A$2:$D$269,2))</f>
        <v>bye</v>
      </c>
      <c r="G62" s="3" t="str">
        <f>IF($E62="","",VLOOKUP($E62,'nejml.žákyně seznam'!$A$2:$D$269,4))</f>
        <v/>
      </c>
      <c r="H62" s="3">
        <f>'P-D 128'!$B$263</f>
        <v>0</v>
      </c>
      <c r="I62" s="27" t="str">
        <f>IF($H62=0,"bye",VLOOKUP($H62,'nejml.žákyně seznam'!$A$2:$D$269,2))</f>
        <v>bye</v>
      </c>
      <c r="J62" s="3" t="str">
        <f>IF($H62=0,"",VLOOKUP($H62,'nejml.žákyně seznam'!$A$2:$D$269,4))</f>
        <v/>
      </c>
      <c r="K62" s="3" t="str">
        <f>'P-D 128'!$B$264</f>
        <v/>
      </c>
      <c r="L62" s="27" t="str">
        <f>IF($K62="","bye",VLOOKUP($K62,'nejml.žákyně seznam'!$A$2:$D$269,2))</f>
        <v>bye</v>
      </c>
      <c r="M62" s="3" t="str">
        <f>IF($K62="","",VLOOKUP($K62,'nejml.žákyně seznam'!$A$2:$D$269,4))</f>
        <v/>
      </c>
      <c r="N62" s="74"/>
      <c r="O62" s="75"/>
      <c r="P62" s="75"/>
      <c r="Q62" s="75"/>
      <c r="R62" s="76"/>
      <c r="S62" s="3">
        <f t="shared" si="4"/>
        <v>0</v>
      </c>
      <c r="T62" s="3">
        <f t="shared" si="5"/>
        <v>0</v>
      </c>
      <c r="U62" s="3">
        <f t="shared" si="12"/>
        <v>0</v>
      </c>
      <c r="V62" s="3" t="str">
        <f>IF($U62=0,"",VLOOKUP($U62,'nejml.žákyně seznam'!$A$2:$D$269,2))</f>
        <v/>
      </c>
      <c r="W62" s="3">
        <f t="shared" si="13"/>
        <v>0</v>
      </c>
      <c r="X62" s="3" t="str">
        <f>IF($W62=0,"",VLOOKUP($W62,'nejml.žákyně seznam'!$A$2:$D$269,2))</f>
        <v/>
      </c>
      <c r="Y62" s="3" t="str">
        <f t="shared" si="6"/>
        <v/>
      </c>
      <c r="Z62" s="3" t="str">
        <f t="shared" si="3"/>
        <v/>
      </c>
      <c r="AB62" s="30">
        <f t="shared" si="7"/>
        <v>0</v>
      </c>
      <c r="AC62" s="30">
        <f t="shared" si="8"/>
        <v>0</v>
      </c>
      <c r="AD62" s="30">
        <f t="shared" si="9"/>
        <v>0</v>
      </c>
      <c r="AE62" s="30">
        <f t="shared" si="10"/>
        <v>0</v>
      </c>
      <c r="AF62" s="30">
        <f t="shared" si="11"/>
        <v>0</v>
      </c>
    </row>
    <row r="63" spans="1:32">
      <c r="A63" s="3" t="e">
        <f>CONCATENATE("Čtyřhra ",#REF!," - 1.kolo")</f>
        <v>#REF!</v>
      </c>
      <c r="B63" s="3">
        <f>'P-D 128'!$B$265</f>
        <v>0</v>
      </c>
      <c r="C63" s="26" t="str">
        <f>IF($B63=0,"bye",VLOOKUP($B63,'nejml.žákyně seznam'!$A$2:$D$269,2))</f>
        <v>bye</v>
      </c>
      <c r="D63" s="3" t="str">
        <f>IF($B63=0,"",VLOOKUP($B63,'nejml.žákyně seznam'!$A$2:$D$269,4))</f>
        <v/>
      </c>
      <c r="E63" s="3" t="str">
        <f>'P-D 128'!$B$266</f>
        <v/>
      </c>
      <c r="F63" s="26" t="str">
        <f>IF($E63="","bye",VLOOKUP($E63,'nejml.žákyně seznam'!$A$2:$D$269,2))</f>
        <v>bye</v>
      </c>
      <c r="G63" s="3" t="str">
        <f>IF($E63="","",VLOOKUP($E63,'nejml.žákyně seznam'!$A$2:$D$269,4))</f>
        <v/>
      </c>
      <c r="H63" s="3">
        <f>'P-D 128'!$B$267</f>
        <v>0</v>
      </c>
      <c r="I63" s="27" t="str">
        <f>IF($H63=0,"bye",VLOOKUP($H63,'nejml.žákyně seznam'!$A$2:$D$269,2))</f>
        <v>bye</v>
      </c>
      <c r="J63" s="3" t="str">
        <f>IF($H63=0,"",VLOOKUP($H63,'nejml.žákyně seznam'!$A$2:$D$269,4))</f>
        <v/>
      </c>
      <c r="K63" s="3" t="str">
        <f>'P-D 128'!$B$268</f>
        <v/>
      </c>
      <c r="L63" s="27" t="str">
        <f>IF($K63="","bye",VLOOKUP($K63,'nejml.žákyně seznam'!$A$2:$D$269,2))</f>
        <v>bye</v>
      </c>
      <c r="M63" s="3" t="str">
        <f>IF($K63="","",VLOOKUP($K63,'nejml.žákyně seznam'!$A$2:$D$269,4))</f>
        <v/>
      </c>
      <c r="N63" s="74"/>
      <c r="O63" s="75"/>
      <c r="P63" s="75"/>
      <c r="Q63" s="75"/>
      <c r="R63" s="76"/>
      <c r="S63" s="3">
        <f t="shared" si="4"/>
        <v>0</v>
      </c>
      <c r="T63" s="3">
        <f t="shared" si="5"/>
        <v>0</v>
      </c>
      <c r="U63" s="3">
        <f t="shared" si="12"/>
        <v>0</v>
      </c>
      <c r="V63" s="3" t="str">
        <f>IF($U63=0,"",VLOOKUP($U63,'nejml.žákyně seznam'!$A$2:$D$269,2))</f>
        <v/>
      </c>
      <c r="W63" s="3">
        <f t="shared" si="13"/>
        <v>0</v>
      </c>
      <c r="X63" s="3" t="str">
        <f>IF($W63=0,"",VLOOKUP($W63,'nejml.žákyně seznam'!$A$2:$D$269,2))</f>
        <v/>
      </c>
      <c r="Y63" s="3" t="str">
        <f t="shared" si="6"/>
        <v/>
      </c>
      <c r="Z63" s="3" t="str">
        <f t="shared" si="3"/>
        <v/>
      </c>
      <c r="AB63" s="30">
        <f t="shared" si="7"/>
        <v>0</v>
      </c>
      <c r="AC63" s="30">
        <f t="shared" si="8"/>
        <v>0</v>
      </c>
      <c r="AD63" s="30">
        <f t="shared" si="9"/>
        <v>0</v>
      </c>
      <c r="AE63" s="30">
        <f t="shared" si="10"/>
        <v>0</v>
      </c>
      <c r="AF63" s="30">
        <f t="shared" si="11"/>
        <v>0</v>
      </c>
    </row>
    <row r="64" spans="1:32">
      <c r="A64" s="3" t="e">
        <f>CONCATENATE("Čtyřhra ",#REF!," - 1.kolo")</f>
        <v>#REF!</v>
      </c>
      <c r="B64" s="3">
        <f>'P-D 128'!$B$269</f>
        <v>0</v>
      </c>
      <c r="C64" s="26" t="str">
        <f>IF($B64=0,"bye",VLOOKUP($B64,'nejml.žákyně seznam'!$A$2:$D$269,2))</f>
        <v>bye</v>
      </c>
      <c r="D64" s="3" t="str">
        <f>IF($B64=0,"",VLOOKUP($B64,'nejml.žákyně seznam'!$A$2:$D$269,4))</f>
        <v/>
      </c>
      <c r="E64" s="3" t="str">
        <f>'P-D 128'!$B$270</f>
        <v/>
      </c>
      <c r="F64" s="26" t="str">
        <f>IF($E64="","bye",VLOOKUP($E64,'nejml.žákyně seznam'!$A$2:$D$269,2))</f>
        <v>bye</v>
      </c>
      <c r="G64" s="3" t="str">
        <f>IF($E64="","",VLOOKUP($E64,'nejml.žákyně seznam'!$A$2:$D$269,4))</f>
        <v/>
      </c>
      <c r="H64" s="3">
        <f>'P-D 128'!$B$271</f>
        <v>0</v>
      </c>
      <c r="I64" s="27" t="str">
        <f>IF($H64=0,"bye",VLOOKUP($H64,'nejml.žákyně seznam'!$A$2:$D$269,2))</f>
        <v>bye</v>
      </c>
      <c r="J64" s="3" t="str">
        <f>IF($H64=0,"",VLOOKUP($H64,'nejml.žákyně seznam'!$A$2:$D$269,4))</f>
        <v/>
      </c>
      <c r="K64" s="3" t="str">
        <f>'P-D 128'!$B$272</f>
        <v/>
      </c>
      <c r="L64" s="27" t="str">
        <f>IF($K64="","bye",VLOOKUP($K64,'nejml.žákyně seznam'!$A$2:$D$269,2))</f>
        <v>bye</v>
      </c>
      <c r="M64" s="3" t="str">
        <f>IF($K64="","",VLOOKUP($K64,'nejml.žákyně seznam'!$A$2:$D$269,4))</f>
        <v/>
      </c>
      <c r="N64" s="74"/>
      <c r="O64" s="75"/>
      <c r="P64" s="75"/>
      <c r="Q64" s="75"/>
      <c r="R64" s="76"/>
      <c r="S64" s="3">
        <f t="shared" si="4"/>
        <v>0</v>
      </c>
      <c r="T64" s="3">
        <f t="shared" si="5"/>
        <v>0</v>
      </c>
      <c r="U64" s="3">
        <f t="shared" si="12"/>
        <v>0</v>
      </c>
      <c r="V64" s="3" t="str">
        <f>IF($U64=0,"",VLOOKUP($U64,'nejml.žákyně seznam'!$A$2:$D$269,2))</f>
        <v/>
      </c>
      <c r="W64" s="3">
        <f t="shared" si="13"/>
        <v>0</v>
      </c>
      <c r="X64" s="3" t="str">
        <f>IF($W64=0,"",VLOOKUP($W64,'nejml.žákyně seznam'!$A$2:$D$269,2))</f>
        <v/>
      </c>
      <c r="Y64" s="3" t="str">
        <f t="shared" si="6"/>
        <v/>
      </c>
      <c r="Z64" s="3" t="str">
        <f t="shared" si="3"/>
        <v/>
      </c>
      <c r="AB64" s="30">
        <f t="shared" si="7"/>
        <v>0</v>
      </c>
      <c r="AC64" s="30">
        <f t="shared" si="8"/>
        <v>0</v>
      </c>
      <c r="AD64" s="30">
        <f t="shared" si="9"/>
        <v>0</v>
      </c>
      <c r="AE64" s="30">
        <f t="shared" si="10"/>
        <v>0</v>
      </c>
      <c r="AF64" s="30">
        <f t="shared" si="11"/>
        <v>0</v>
      </c>
    </row>
    <row r="65" spans="1:32" ht="13.5" thickBot="1">
      <c r="A65" s="3" t="e">
        <f>CONCATENATE("Čtyřhra ",#REF!," - 1.kolo")</f>
        <v>#REF!</v>
      </c>
      <c r="B65" s="3">
        <f>'P-D 128'!$B$273</f>
        <v>0</v>
      </c>
      <c r="C65" s="26" t="str">
        <f>IF($B65=0,"bye",VLOOKUP($B65,'nejml.žákyně seznam'!$A$2:$D$269,2))</f>
        <v>bye</v>
      </c>
      <c r="D65" s="3" t="str">
        <f>IF($B65=0,"",VLOOKUP($B65,'nejml.žákyně seznam'!$A$2:$D$269,4))</f>
        <v/>
      </c>
      <c r="E65" s="3" t="str">
        <f>'P-D 128'!$B$274</f>
        <v/>
      </c>
      <c r="F65" s="26" t="str">
        <f>IF($E65="","bye",VLOOKUP($E65,'nejml.žákyně seznam'!$A$2:$D$269,2))</f>
        <v>bye</v>
      </c>
      <c r="G65" s="3" t="str">
        <f>IF($E65="","",VLOOKUP($E65,'nejml.žákyně seznam'!$A$2:$D$269,4))</f>
        <v/>
      </c>
      <c r="H65" s="3">
        <f>'P-D 128'!$B$275</f>
        <v>0</v>
      </c>
      <c r="I65" s="27" t="str">
        <f>IF($H65=0,"bye",VLOOKUP($H65,'nejml.žákyně seznam'!$A$2:$D$269,2))</f>
        <v>bye</v>
      </c>
      <c r="J65" s="3" t="str">
        <f>IF($H65=0,"",VLOOKUP($H65,'nejml.žákyně seznam'!$A$2:$D$269,4))</f>
        <v/>
      </c>
      <c r="K65" s="3" t="str">
        <f>'P-D 128'!$B$276</f>
        <v/>
      </c>
      <c r="L65" s="27" t="str">
        <f>IF($K65="","bye",VLOOKUP($K65,'nejml.žákyně seznam'!$A$2:$D$269,2))</f>
        <v>bye</v>
      </c>
      <c r="M65" s="3" t="str">
        <f>IF($K65="","",VLOOKUP($K65,'nejml.žákyně seznam'!$A$2:$D$269,4))</f>
        <v/>
      </c>
      <c r="N65" s="77"/>
      <c r="O65" s="78"/>
      <c r="P65" s="78"/>
      <c r="Q65" s="78"/>
      <c r="R65" s="79"/>
      <c r="S65" s="3">
        <f t="shared" si="4"/>
        <v>0</v>
      </c>
      <c r="T65" s="3">
        <f t="shared" si="5"/>
        <v>0</v>
      </c>
      <c r="U65" s="3">
        <f t="shared" si="12"/>
        <v>0</v>
      </c>
      <c r="V65" s="3" t="str">
        <f>IF($U65=0,"",VLOOKUP($U65,'nejml.žákyně seznam'!$A$2:$D$269,2))</f>
        <v/>
      </c>
      <c r="W65" s="3">
        <f t="shared" si="13"/>
        <v>0</v>
      </c>
      <c r="X65" s="3" t="str">
        <f>IF($W65=0,"",VLOOKUP($W65,'nejml.žákyně seznam'!$A$2:$D$269,2))</f>
        <v/>
      </c>
      <c r="Y65" s="3" t="str">
        <f t="shared" si="6"/>
        <v/>
      </c>
      <c r="Z65" s="3" t="str">
        <f t="shared" si="3"/>
        <v/>
      </c>
      <c r="AB65" s="30">
        <f t="shared" si="7"/>
        <v>0</v>
      </c>
      <c r="AC65" s="30">
        <f t="shared" si="8"/>
        <v>0</v>
      </c>
      <c r="AD65" s="30">
        <f t="shared" si="9"/>
        <v>0</v>
      </c>
      <c r="AE65" s="30">
        <f t="shared" si="10"/>
        <v>0</v>
      </c>
      <c r="AF65" s="30">
        <f t="shared" si="11"/>
        <v>0</v>
      </c>
    </row>
    <row r="66" spans="1:32" ht="14.25" thickTop="1" thickBot="1">
      <c r="N66" s="21"/>
      <c r="O66" s="21"/>
      <c r="P66" s="21"/>
      <c r="Q66" s="21"/>
      <c r="R66" s="21"/>
    </row>
    <row r="67" spans="1:32" ht="13.5" thickTop="1">
      <c r="A67" s="3" t="e">
        <f>CONCATENATE("Čtyřhra ",#REF!," - 2.kolo")</f>
        <v>#REF!</v>
      </c>
      <c r="B67" s="3">
        <f>U2</f>
        <v>0</v>
      </c>
      <c r="C67" s="26" t="str">
        <f>IF($B67=0,"",VLOOKUP($B67,'nejml.žákyně seznam'!$A$2:$D$269,2))</f>
        <v/>
      </c>
      <c r="D67" s="3" t="str">
        <f>IF($B67=0,"",VLOOKUP($B67,'nejml.žákyně seznam'!$A$2:$D$269,4))</f>
        <v/>
      </c>
      <c r="E67" s="3">
        <f>W2</f>
        <v>0</v>
      </c>
      <c r="F67" s="26" t="str">
        <f>IF($E67=0,"",VLOOKUP($E67,'nejml.žákyně seznam'!$A$2:$D$269,2))</f>
        <v/>
      </c>
      <c r="G67" s="3" t="str">
        <f>IF($E67=0,"",VLOOKUP($E67,'nejml.žákyně seznam'!$A$2:$D$269,4))</f>
        <v/>
      </c>
      <c r="H67" s="3">
        <f>U3</f>
        <v>0</v>
      </c>
      <c r="I67" s="27" t="str">
        <f>IF($H67=0,"",VLOOKUP($H67,'nejml.žákyně seznam'!$A$2:$D$269,2))</f>
        <v/>
      </c>
      <c r="J67" s="3" t="str">
        <f>IF($H67=0,"",VLOOKUP($H67,'nejml.žákyně seznam'!$A$2:$D$269,4))</f>
        <v/>
      </c>
      <c r="K67" s="3">
        <f>W3</f>
        <v>0</v>
      </c>
      <c r="L67" s="27" t="str">
        <f>IF($K67=0,"",VLOOKUP($K67,'nejml.žákyně seznam'!$A$2:$D$269,2))</f>
        <v/>
      </c>
      <c r="M67" s="3" t="str">
        <f>IF($K67=0,"",VLOOKUP($K67,'nejml.žákyně seznam'!$A$2:$D$269,4))</f>
        <v/>
      </c>
      <c r="N67" s="71"/>
      <c r="O67" s="72"/>
      <c r="P67" s="72"/>
      <c r="Q67" s="72"/>
      <c r="R67" s="73"/>
      <c r="S67" s="3">
        <f t="shared" ref="S67:S73" si="14">COUNTIF(AB67:AF67,"&gt;0")</f>
        <v>0</v>
      </c>
      <c r="T67" s="3">
        <f t="shared" ref="T67:T73" si="15">COUNTIF(AB67:AF67,"&lt;0")</f>
        <v>0</v>
      </c>
      <c r="U67" s="3">
        <f t="shared" ref="U67:U98" si="16">IF(S67=T67,0,IF(S67&gt;T67,B67,H67))</f>
        <v>0</v>
      </c>
      <c r="V67" s="3" t="str">
        <f>IF($U67=0,"",VLOOKUP($U67,'nejml.žákyně seznam'!$A$2:$D$269,2))</f>
        <v/>
      </c>
      <c r="W67" s="3">
        <f t="shared" ref="W67:W98" si="17">IF(S67=T67,0,IF(S67&gt;T67,E67,K67))</f>
        <v>0</v>
      </c>
      <c r="X67" s="3" t="str">
        <f>IF($W67=0,"",VLOOKUP($W67,'nejml.žákyně seznam'!$A$2:$D$269,2))</f>
        <v/>
      </c>
      <c r="Y67" s="3" t="str">
        <f t="shared" ref="Y67:Y73" si="18">IF(S67=T67,"",IF(S67&gt;T67,CONCATENATE(S67,":",T67," (",N67,",",O67,",",P67,IF(SUM(S67:T67)&gt;3,",",""),Q67,IF(SUM(S67:T67)&gt;4,",",""),R67,")"),CONCATENATE(T67,":",S67," (",-N67,",",-O67,",",-P67,IF(SUM(S67:T67)&gt;3,",",""),IF(SUM(S67:T67)&gt;3,-Q67,""),IF(SUM(S67:T67)&gt;4,",",""),IF(SUM(S67:T67)&gt;4,-R67,""),")")))</f>
        <v/>
      </c>
      <c r="Z67" s="3" t="str">
        <f t="shared" ref="Z67:Z98" si="19">IF(MAX(S67:T67)=3,Y67,"")</f>
        <v/>
      </c>
      <c r="AB67" s="30">
        <f t="shared" ref="AB67:AF73" si="20">IF(N67="",0,IF(MID(N67,1,1)="-",-1,1))</f>
        <v>0</v>
      </c>
      <c r="AC67" s="30">
        <f t="shared" si="20"/>
        <v>0</v>
      </c>
      <c r="AD67" s="30">
        <f t="shared" si="20"/>
        <v>0</v>
      </c>
      <c r="AE67" s="30">
        <f t="shared" si="20"/>
        <v>0</v>
      </c>
      <c r="AF67" s="30">
        <f t="shared" si="20"/>
        <v>0</v>
      </c>
    </row>
    <row r="68" spans="1:32">
      <c r="A68" s="3" t="e">
        <f>CONCATENATE("Čtyřhra ",#REF!," - 2.kolo")</f>
        <v>#REF!</v>
      </c>
      <c r="B68" s="3">
        <f>U4</f>
        <v>0</v>
      </c>
      <c r="C68" s="26" t="str">
        <f>IF($B68=0,"",VLOOKUP($B68,'nejml.žákyně seznam'!$A$2:$D$269,2))</f>
        <v/>
      </c>
      <c r="D68" s="3" t="str">
        <f>IF($B68=0,"",VLOOKUP($B68,'nejml.žákyně seznam'!$A$2:$D$269,4))</f>
        <v/>
      </c>
      <c r="E68" s="3">
        <f>W4</f>
        <v>0</v>
      </c>
      <c r="F68" s="26" t="str">
        <f>IF($E68=0,"",VLOOKUP($E68,'nejml.žákyně seznam'!$A$2:$D$269,2))</f>
        <v/>
      </c>
      <c r="G68" s="3" t="str">
        <f>IF($E68=0,"",VLOOKUP($E68,'nejml.žákyně seznam'!$A$2:$D$269,4))</f>
        <v/>
      </c>
      <c r="H68" s="3">
        <f>U5</f>
        <v>0</v>
      </c>
      <c r="I68" s="27" t="str">
        <f>IF($H68=0,"",VLOOKUP($H68,'nejml.žákyně seznam'!$A$2:$D$269,2))</f>
        <v/>
      </c>
      <c r="J68" s="3" t="str">
        <f>IF($H68=0,"",VLOOKUP($H68,'nejml.žákyně seznam'!$A$2:$D$269,4))</f>
        <v/>
      </c>
      <c r="K68" s="3">
        <f>W5</f>
        <v>0</v>
      </c>
      <c r="L68" s="27" t="str">
        <f>IF($K68=0,"",VLOOKUP($K68,'nejml.žákyně seznam'!$A$2:$D$269,2))</f>
        <v/>
      </c>
      <c r="M68" s="3" t="str">
        <f>IF($K68=0,"",VLOOKUP($K68,'nejml.žákyně seznam'!$A$2:$D$269,4))</f>
        <v/>
      </c>
      <c r="N68" s="74"/>
      <c r="O68" s="75"/>
      <c r="P68" s="75"/>
      <c r="Q68" s="75"/>
      <c r="R68" s="76"/>
      <c r="S68" s="3">
        <f t="shared" si="14"/>
        <v>0</v>
      </c>
      <c r="T68" s="3">
        <f t="shared" si="15"/>
        <v>0</v>
      </c>
      <c r="U68" s="3">
        <f t="shared" si="16"/>
        <v>0</v>
      </c>
      <c r="V68" s="3" t="str">
        <f>IF($U68=0,"",VLOOKUP($U68,'nejml.žákyně seznam'!$A$2:$D$269,2))</f>
        <v/>
      </c>
      <c r="W68" s="3">
        <f t="shared" si="17"/>
        <v>0</v>
      </c>
      <c r="X68" s="3" t="str">
        <f>IF($W68=0,"",VLOOKUP($W68,'nejml.žákyně seznam'!$A$2:$D$269,2))</f>
        <v/>
      </c>
      <c r="Y68" s="3" t="str">
        <f t="shared" si="18"/>
        <v/>
      </c>
      <c r="Z68" s="3" t="str">
        <f t="shared" si="19"/>
        <v/>
      </c>
      <c r="AB68" s="30">
        <f t="shared" si="20"/>
        <v>0</v>
      </c>
      <c r="AC68" s="30">
        <f t="shared" si="20"/>
        <v>0</v>
      </c>
      <c r="AD68" s="30">
        <f t="shared" si="20"/>
        <v>0</v>
      </c>
      <c r="AE68" s="30">
        <f t="shared" si="20"/>
        <v>0</v>
      </c>
      <c r="AF68" s="30">
        <f t="shared" si="20"/>
        <v>0</v>
      </c>
    </row>
    <row r="69" spans="1:32">
      <c r="A69" s="3" t="e">
        <f>CONCATENATE("Čtyřhra ",#REF!," - 2.kolo")</f>
        <v>#REF!</v>
      </c>
      <c r="B69" s="3">
        <f>U6</f>
        <v>0</v>
      </c>
      <c r="C69" s="26" t="str">
        <f>IF($B69=0,"",VLOOKUP($B69,'nejml.žákyně seznam'!$A$2:$D$269,2))</f>
        <v/>
      </c>
      <c r="D69" s="3" t="str">
        <f>IF($B69=0,"",VLOOKUP($B69,'nejml.žákyně seznam'!$A$2:$D$269,4))</f>
        <v/>
      </c>
      <c r="E69" s="3">
        <f>W6</f>
        <v>0</v>
      </c>
      <c r="F69" s="26" t="str">
        <f>IF($E69=0,"",VLOOKUP($E69,'nejml.žákyně seznam'!$A$2:$D$269,2))</f>
        <v/>
      </c>
      <c r="G69" s="3" t="str">
        <f>IF($E69=0,"",VLOOKUP($E69,'nejml.žákyně seznam'!$A$2:$D$269,4))</f>
        <v/>
      </c>
      <c r="H69" s="3">
        <f>U7</f>
        <v>0</v>
      </c>
      <c r="I69" s="27" t="str">
        <f>IF($H69=0,"",VLOOKUP($H69,'nejml.žákyně seznam'!$A$2:$D$269,2))</f>
        <v/>
      </c>
      <c r="J69" s="3" t="str">
        <f>IF($H69=0,"",VLOOKUP($H69,'nejml.žákyně seznam'!$A$2:$D$269,4))</f>
        <v/>
      </c>
      <c r="K69" s="3">
        <f>W7</f>
        <v>0</v>
      </c>
      <c r="L69" s="27" t="str">
        <f>IF($K69=0,"",VLOOKUP($K69,'nejml.žákyně seznam'!$A$2:$D$269,2))</f>
        <v/>
      </c>
      <c r="M69" s="3" t="str">
        <f>IF($K69=0,"",VLOOKUP($K69,'nejml.žákyně seznam'!$A$2:$D$269,4))</f>
        <v/>
      </c>
      <c r="N69" s="74"/>
      <c r="O69" s="75"/>
      <c r="P69" s="75"/>
      <c r="Q69" s="75"/>
      <c r="R69" s="76"/>
      <c r="S69" s="3">
        <f t="shared" si="14"/>
        <v>0</v>
      </c>
      <c r="T69" s="3">
        <f t="shared" si="15"/>
        <v>0</v>
      </c>
      <c r="U69" s="3">
        <f t="shared" si="16"/>
        <v>0</v>
      </c>
      <c r="V69" s="3" t="str">
        <f>IF($U69=0,"",VLOOKUP($U69,'nejml.žákyně seznam'!$A$2:$D$269,2))</f>
        <v/>
      </c>
      <c r="W69" s="3">
        <f t="shared" si="17"/>
        <v>0</v>
      </c>
      <c r="X69" s="3" t="str">
        <f>IF($W69=0,"",VLOOKUP($W69,'nejml.žákyně seznam'!$A$2:$D$269,2))</f>
        <v/>
      </c>
      <c r="Y69" s="3" t="str">
        <f t="shared" si="18"/>
        <v/>
      </c>
      <c r="Z69" s="3" t="str">
        <f t="shared" si="19"/>
        <v/>
      </c>
      <c r="AB69" s="30">
        <f t="shared" si="20"/>
        <v>0</v>
      </c>
      <c r="AC69" s="30">
        <f t="shared" si="20"/>
        <v>0</v>
      </c>
      <c r="AD69" s="30">
        <f t="shared" si="20"/>
        <v>0</v>
      </c>
      <c r="AE69" s="30">
        <f t="shared" si="20"/>
        <v>0</v>
      </c>
      <c r="AF69" s="30">
        <f t="shared" si="20"/>
        <v>0</v>
      </c>
    </row>
    <row r="70" spans="1:32">
      <c r="A70" s="3" t="e">
        <f>CONCATENATE("Čtyřhra ",#REF!," - 2.kolo")</f>
        <v>#REF!</v>
      </c>
      <c r="B70" s="3">
        <f>U8</f>
        <v>0</v>
      </c>
      <c r="C70" s="26" t="str">
        <f>IF($B70=0,"",VLOOKUP($B70,'nejml.žákyně seznam'!$A$2:$D$269,2))</f>
        <v/>
      </c>
      <c r="D70" s="3" t="str">
        <f>IF($B70=0,"",VLOOKUP($B70,'nejml.žákyně seznam'!$A$2:$D$269,4))</f>
        <v/>
      </c>
      <c r="E70" s="3">
        <f>W8</f>
        <v>0</v>
      </c>
      <c r="F70" s="26" t="str">
        <f>IF($E70=0,"",VLOOKUP($E70,'nejml.žákyně seznam'!$A$2:$D$269,2))</f>
        <v/>
      </c>
      <c r="G70" s="3" t="str">
        <f>IF($E70=0,"",VLOOKUP($E70,'nejml.žákyně seznam'!$A$2:$D$269,4))</f>
        <v/>
      </c>
      <c r="H70" s="3">
        <f>U9</f>
        <v>0</v>
      </c>
      <c r="I70" s="27" t="str">
        <f>IF($H70=0,"",VLOOKUP($H70,'nejml.žákyně seznam'!$A$2:$D$269,2))</f>
        <v/>
      </c>
      <c r="J70" s="3" t="str">
        <f>IF($H70=0,"",VLOOKUP($H70,'nejml.žákyně seznam'!$A$2:$D$269,4))</f>
        <v/>
      </c>
      <c r="K70" s="3">
        <f>W9</f>
        <v>0</v>
      </c>
      <c r="L70" s="27" t="str">
        <f>IF($K70=0,"",VLOOKUP($K70,'nejml.žákyně seznam'!$A$2:$D$269,2))</f>
        <v/>
      </c>
      <c r="M70" s="3" t="str">
        <f>IF($K70=0,"",VLOOKUP($K70,'nejml.žákyně seznam'!$A$2:$D$269,4))</f>
        <v/>
      </c>
      <c r="N70" s="74"/>
      <c r="O70" s="75"/>
      <c r="P70" s="75"/>
      <c r="Q70" s="75"/>
      <c r="R70" s="76"/>
      <c r="S70" s="3">
        <f t="shared" si="14"/>
        <v>0</v>
      </c>
      <c r="T70" s="3">
        <f t="shared" si="15"/>
        <v>0</v>
      </c>
      <c r="U70" s="3">
        <f t="shared" si="16"/>
        <v>0</v>
      </c>
      <c r="V70" s="3" t="str">
        <f>IF($U70=0,"",VLOOKUP($U70,'nejml.žákyně seznam'!$A$2:$D$269,2))</f>
        <v/>
      </c>
      <c r="W70" s="3">
        <f t="shared" si="17"/>
        <v>0</v>
      </c>
      <c r="X70" s="3" t="str">
        <f>IF($W70=0,"",VLOOKUP($W70,'nejml.žákyně seznam'!$A$2:$D$269,2))</f>
        <v/>
      </c>
      <c r="Y70" s="3" t="str">
        <f t="shared" si="18"/>
        <v/>
      </c>
      <c r="Z70" s="3" t="str">
        <f t="shared" si="19"/>
        <v/>
      </c>
      <c r="AB70" s="30">
        <f t="shared" si="20"/>
        <v>0</v>
      </c>
      <c r="AC70" s="30">
        <f t="shared" si="20"/>
        <v>0</v>
      </c>
      <c r="AD70" s="30">
        <f t="shared" si="20"/>
        <v>0</v>
      </c>
      <c r="AE70" s="30">
        <f t="shared" si="20"/>
        <v>0</v>
      </c>
      <c r="AF70" s="30">
        <f t="shared" si="20"/>
        <v>0</v>
      </c>
    </row>
    <row r="71" spans="1:32">
      <c r="A71" s="3" t="e">
        <f>CONCATENATE("Čtyřhra ",#REF!," - 2.kolo")</f>
        <v>#REF!</v>
      </c>
      <c r="B71" s="3">
        <f>U10</f>
        <v>0</v>
      </c>
      <c r="C71" s="26" t="str">
        <f>IF($B71=0,"",VLOOKUP($B71,'nejml.žákyně seznam'!$A$2:$D$269,2))</f>
        <v/>
      </c>
      <c r="D71" s="3" t="str">
        <f>IF($B71=0,"",VLOOKUP($B71,'nejml.žákyně seznam'!$A$2:$D$269,4))</f>
        <v/>
      </c>
      <c r="E71" s="3">
        <f>W10</f>
        <v>0</v>
      </c>
      <c r="F71" s="26" t="str">
        <f>IF($E71=0,"",VLOOKUP($E71,'nejml.žákyně seznam'!$A$2:$D$269,2))</f>
        <v/>
      </c>
      <c r="G71" s="3" t="str">
        <f>IF($E71=0,"",VLOOKUP($E71,'nejml.žákyně seznam'!$A$2:$D$269,4))</f>
        <v/>
      </c>
      <c r="H71" s="3">
        <f>U11</f>
        <v>0</v>
      </c>
      <c r="I71" s="27" t="str">
        <f>IF($H71=0,"",VLOOKUP($H71,'nejml.žákyně seznam'!$A$2:$D$269,2))</f>
        <v/>
      </c>
      <c r="J71" s="3" t="str">
        <f>IF($H71=0,"",VLOOKUP($H71,'nejml.žákyně seznam'!$A$2:$D$269,4))</f>
        <v/>
      </c>
      <c r="K71" s="3">
        <f>W11</f>
        <v>0</v>
      </c>
      <c r="L71" s="27" t="str">
        <f>IF($K71=0,"",VLOOKUP($K71,'nejml.žákyně seznam'!$A$2:$D$269,2))</f>
        <v/>
      </c>
      <c r="M71" s="3" t="str">
        <f>IF($K71=0,"",VLOOKUP($K71,'nejml.žákyně seznam'!$A$2:$D$269,4))</f>
        <v/>
      </c>
      <c r="N71" s="74"/>
      <c r="O71" s="75"/>
      <c r="P71" s="75"/>
      <c r="Q71" s="75"/>
      <c r="R71" s="76"/>
      <c r="S71" s="3">
        <f t="shared" si="14"/>
        <v>0</v>
      </c>
      <c r="T71" s="3">
        <f t="shared" si="15"/>
        <v>0</v>
      </c>
      <c r="U71" s="3">
        <f t="shared" si="16"/>
        <v>0</v>
      </c>
      <c r="V71" s="3" t="str">
        <f>IF($U71=0,"",VLOOKUP($U71,'nejml.žákyně seznam'!$A$2:$D$269,2))</f>
        <v/>
      </c>
      <c r="W71" s="3">
        <f t="shared" si="17"/>
        <v>0</v>
      </c>
      <c r="X71" s="3" t="str">
        <f>IF($W71=0,"",VLOOKUP($W71,'nejml.žákyně seznam'!$A$2:$D$269,2))</f>
        <v/>
      </c>
      <c r="Y71" s="3" t="str">
        <f t="shared" si="18"/>
        <v/>
      </c>
      <c r="Z71" s="3" t="str">
        <f t="shared" si="19"/>
        <v/>
      </c>
      <c r="AB71" s="30">
        <f t="shared" si="20"/>
        <v>0</v>
      </c>
      <c r="AC71" s="30">
        <f t="shared" si="20"/>
        <v>0</v>
      </c>
      <c r="AD71" s="30">
        <f t="shared" si="20"/>
        <v>0</v>
      </c>
      <c r="AE71" s="30">
        <f t="shared" si="20"/>
        <v>0</v>
      </c>
      <c r="AF71" s="30">
        <f t="shared" si="20"/>
        <v>0</v>
      </c>
    </row>
    <row r="72" spans="1:32">
      <c r="A72" s="3" t="e">
        <f>CONCATENATE("Čtyřhra ",#REF!," - 2.kolo")</f>
        <v>#REF!</v>
      </c>
      <c r="B72" s="3">
        <f>U12</f>
        <v>0</v>
      </c>
      <c r="C72" s="26" t="str">
        <f>IF($B72=0,"",VLOOKUP($B72,'nejml.žákyně seznam'!$A$2:$D$269,2))</f>
        <v/>
      </c>
      <c r="D72" s="3" t="str">
        <f>IF($B72=0,"",VLOOKUP($B72,'nejml.žákyně seznam'!$A$2:$D$269,4))</f>
        <v/>
      </c>
      <c r="E72" s="3">
        <f>W12</f>
        <v>0</v>
      </c>
      <c r="F72" s="26" t="str">
        <f>IF($E72=0,"",VLOOKUP($E72,'nejml.žákyně seznam'!$A$2:$D$269,2))</f>
        <v/>
      </c>
      <c r="G72" s="3" t="str">
        <f>IF($E72=0,"",VLOOKUP($E72,'nejml.žákyně seznam'!$A$2:$D$269,4))</f>
        <v/>
      </c>
      <c r="H72" s="3">
        <f>U13</f>
        <v>0</v>
      </c>
      <c r="I72" s="27" t="str">
        <f>IF($H72=0,"",VLOOKUP($H72,'nejml.žákyně seznam'!$A$2:$D$269,2))</f>
        <v/>
      </c>
      <c r="J72" s="3" t="str">
        <f>IF($H72=0,"",VLOOKUP($H72,'nejml.žákyně seznam'!$A$2:$D$269,4))</f>
        <v/>
      </c>
      <c r="K72" s="3">
        <f>W13</f>
        <v>0</v>
      </c>
      <c r="L72" s="27" t="str">
        <f>IF($K72=0,"",VLOOKUP($K72,'nejml.žákyně seznam'!$A$2:$D$269,2))</f>
        <v/>
      </c>
      <c r="M72" s="3" t="str">
        <f>IF($K72=0,"",VLOOKUP($K72,'nejml.žákyně seznam'!$A$2:$D$269,4))</f>
        <v/>
      </c>
      <c r="N72" s="74"/>
      <c r="O72" s="75"/>
      <c r="P72" s="75"/>
      <c r="Q72" s="75"/>
      <c r="R72" s="76"/>
      <c r="S72" s="3">
        <f t="shared" si="14"/>
        <v>0</v>
      </c>
      <c r="T72" s="3">
        <f t="shared" si="15"/>
        <v>0</v>
      </c>
      <c r="U72" s="3">
        <f t="shared" si="16"/>
        <v>0</v>
      </c>
      <c r="V72" s="3" t="str">
        <f>IF($U72=0,"",VLOOKUP($U72,'nejml.žákyně seznam'!$A$2:$D$269,2))</f>
        <v/>
      </c>
      <c r="W72" s="3">
        <f t="shared" si="17"/>
        <v>0</v>
      </c>
      <c r="X72" s="3" t="str">
        <f>IF($W72=0,"",VLOOKUP($W72,'nejml.žákyně seznam'!$A$2:$D$269,2))</f>
        <v/>
      </c>
      <c r="Y72" s="3" t="str">
        <f t="shared" si="18"/>
        <v/>
      </c>
      <c r="Z72" s="3" t="str">
        <f t="shared" si="19"/>
        <v/>
      </c>
      <c r="AB72" s="30">
        <f t="shared" si="20"/>
        <v>0</v>
      </c>
      <c r="AC72" s="30">
        <f t="shared" si="20"/>
        <v>0</v>
      </c>
      <c r="AD72" s="30">
        <f t="shared" si="20"/>
        <v>0</v>
      </c>
      <c r="AE72" s="30">
        <f t="shared" si="20"/>
        <v>0</v>
      </c>
      <c r="AF72" s="30">
        <f t="shared" si="20"/>
        <v>0</v>
      </c>
    </row>
    <row r="73" spans="1:32">
      <c r="A73" s="3" t="e">
        <f>CONCATENATE("Čtyřhra ",#REF!," - 2.kolo")</f>
        <v>#REF!</v>
      </c>
      <c r="B73" s="3">
        <f>U14</f>
        <v>0</v>
      </c>
      <c r="C73" s="26" t="str">
        <f>IF($B73=0,"",VLOOKUP($B73,'nejml.žákyně seznam'!$A$2:$D$269,2))</f>
        <v/>
      </c>
      <c r="D73" s="3" t="str">
        <f>IF($B73=0,"",VLOOKUP($B73,'nejml.žákyně seznam'!$A$2:$D$269,4))</f>
        <v/>
      </c>
      <c r="E73" s="3">
        <f>W14</f>
        <v>0</v>
      </c>
      <c r="F73" s="26" t="str">
        <f>IF($E73=0,"",VLOOKUP($E73,'nejml.žákyně seznam'!$A$2:$D$269,2))</f>
        <v/>
      </c>
      <c r="G73" s="3" t="str">
        <f>IF($E73=0,"",VLOOKUP($E73,'nejml.žákyně seznam'!$A$2:$D$269,4))</f>
        <v/>
      </c>
      <c r="H73" s="3">
        <f>U15</f>
        <v>0</v>
      </c>
      <c r="I73" s="27" t="str">
        <f>IF($H73=0,"",VLOOKUP($H73,'nejml.žákyně seznam'!$A$2:$D$269,2))</f>
        <v/>
      </c>
      <c r="J73" s="3" t="str">
        <f>IF($H73=0,"",VLOOKUP($H73,'nejml.žákyně seznam'!$A$2:$D$269,4))</f>
        <v/>
      </c>
      <c r="K73" s="3">
        <f>W15</f>
        <v>0</v>
      </c>
      <c r="L73" s="27" t="str">
        <f>IF($K73=0,"",VLOOKUP($K73,'nejml.žákyně seznam'!$A$2:$D$269,2))</f>
        <v/>
      </c>
      <c r="M73" s="3" t="str">
        <f>IF($K73=0,"",VLOOKUP($K73,'nejml.žákyně seznam'!$A$2:$D$269,4))</f>
        <v/>
      </c>
      <c r="N73" s="74"/>
      <c r="O73" s="75"/>
      <c r="P73" s="75"/>
      <c r="Q73" s="75"/>
      <c r="R73" s="76"/>
      <c r="S73" s="3">
        <f t="shared" si="14"/>
        <v>0</v>
      </c>
      <c r="T73" s="3">
        <f t="shared" si="15"/>
        <v>0</v>
      </c>
      <c r="U73" s="3">
        <f t="shared" si="16"/>
        <v>0</v>
      </c>
      <c r="V73" s="3" t="str">
        <f>IF($U73=0,"",VLOOKUP($U73,'nejml.žákyně seznam'!$A$2:$D$269,2))</f>
        <v/>
      </c>
      <c r="W73" s="3">
        <f t="shared" si="17"/>
        <v>0</v>
      </c>
      <c r="X73" s="3" t="str">
        <f>IF($W73=0,"",VLOOKUP($W73,'nejml.žákyně seznam'!$A$2:$D$269,2))</f>
        <v/>
      </c>
      <c r="Y73" s="3" t="str">
        <f t="shared" si="18"/>
        <v/>
      </c>
      <c r="Z73" s="3" t="str">
        <f t="shared" si="19"/>
        <v/>
      </c>
      <c r="AB73" s="30">
        <f t="shared" si="20"/>
        <v>0</v>
      </c>
      <c r="AC73" s="30">
        <f t="shared" si="20"/>
        <v>0</v>
      </c>
      <c r="AD73" s="30">
        <f t="shared" si="20"/>
        <v>0</v>
      </c>
      <c r="AE73" s="30">
        <f t="shared" si="20"/>
        <v>0</v>
      </c>
      <c r="AF73" s="30">
        <f t="shared" si="20"/>
        <v>0</v>
      </c>
    </row>
    <row r="74" spans="1:32">
      <c r="A74" s="3" t="e">
        <f>CONCATENATE("Čtyřhra ",#REF!," - 2.kolo")</f>
        <v>#REF!</v>
      </c>
      <c r="B74" s="3">
        <f>U16</f>
        <v>0</v>
      </c>
      <c r="C74" s="26" t="str">
        <f>IF($B74=0,"",VLOOKUP($B74,'nejml.žákyně seznam'!$A$2:$D$269,2))</f>
        <v/>
      </c>
      <c r="D74" s="3" t="str">
        <f>IF($B74=0,"",VLOOKUP($B74,'nejml.žákyně seznam'!$A$2:$D$269,4))</f>
        <v/>
      </c>
      <c r="E74" s="3">
        <f>W16</f>
        <v>0</v>
      </c>
      <c r="F74" s="26" t="str">
        <f>IF($E74=0,"",VLOOKUP($E74,'nejml.žákyně seznam'!$A$2:$D$269,2))</f>
        <v/>
      </c>
      <c r="G74" s="3" t="str">
        <f>IF($E74=0,"",VLOOKUP($E74,'nejml.žákyně seznam'!$A$2:$D$269,4))</f>
        <v/>
      </c>
      <c r="H74" s="3">
        <f>U17</f>
        <v>0</v>
      </c>
      <c r="I74" s="27" t="str">
        <f>IF($H74=0,"",VLOOKUP($H74,'nejml.žákyně seznam'!$A$2:$D$269,2))</f>
        <v/>
      </c>
      <c r="J74" s="3" t="str">
        <f>IF($H74=0,"",VLOOKUP($H74,'nejml.žákyně seznam'!$A$2:$D$269,4))</f>
        <v/>
      </c>
      <c r="K74" s="3">
        <f>W17</f>
        <v>0</v>
      </c>
      <c r="L74" s="27" t="str">
        <f>IF($K74=0,"",VLOOKUP($K74,'nejml.žákyně seznam'!$A$2:$D$269,2))</f>
        <v/>
      </c>
      <c r="M74" s="3" t="str">
        <f>IF($K74=0,"",VLOOKUP($K74,'nejml.žákyně seznam'!$A$2:$D$269,4))</f>
        <v/>
      </c>
      <c r="N74" s="74"/>
      <c r="O74" s="75"/>
      <c r="P74" s="75"/>
      <c r="Q74" s="75"/>
      <c r="R74" s="76"/>
      <c r="S74" s="3">
        <f t="shared" ref="S74:S97" si="21">COUNTIF(AB74:AF74,"&gt;0")</f>
        <v>0</v>
      </c>
      <c r="T74" s="3">
        <f t="shared" ref="T74:T97" si="22">COUNTIF(AB74:AF74,"&lt;0")</f>
        <v>0</v>
      </c>
      <c r="U74" s="3">
        <f t="shared" si="16"/>
        <v>0</v>
      </c>
      <c r="V74" s="3" t="str">
        <f>IF($U74=0,"",VLOOKUP($U74,'nejml.žákyně seznam'!$A$2:$D$269,2))</f>
        <v/>
      </c>
      <c r="W74" s="3">
        <f t="shared" si="17"/>
        <v>0</v>
      </c>
      <c r="X74" s="3" t="str">
        <f>IF($W74=0,"",VLOOKUP($W74,'nejml.žákyně seznam'!$A$2:$D$269,2))</f>
        <v/>
      </c>
      <c r="Y74" s="3" t="str">
        <f t="shared" ref="Y74:Y97" si="23">IF(S74=T74,"",IF(S74&gt;T74,CONCATENATE(S74,":",T74," (",N74,",",O74,",",P74,IF(SUM(S74:T74)&gt;3,",",""),Q74,IF(SUM(S74:T74)&gt;4,",",""),R74,")"),CONCATENATE(T74,":",S74," (",-N74,",",-O74,",",-P74,IF(SUM(S74:T74)&gt;3,",",""),IF(SUM(S74:T74)&gt;3,-Q74,""),IF(SUM(S74:T74)&gt;4,",",""),IF(SUM(S74:T74)&gt;4,-R74,""),")")))</f>
        <v/>
      </c>
      <c r="Z74" s="3" t="str">
        <f t="shared" si="19"/>
        <v/>
      </c>
      <c r="AB74" s="30">
        <f t="shared" ref="AB74:AB97" si="24">IF(N74="",0,IF(MID(N74,1,1)="-",-1,1))</f>
        <v>0</v>
      </c>
      <c r="AC74" s="30">
        <f t="shared" ref="AC74:AC97" si="25">IF(O74="",0,IF(MID(O74,1,1)="-",-1,1))</f>
        <v>0</v>
      </c>
      <c r="AD74" s="30">
        <f t="shared" ref="AD74:AD97" si="26">IF(P74="",0,IF(MID(P74,1,1)="-",-1,1))</f>
        <v>0</v>
      </c>
      <c r="AE74" s="30">
        <f t="shared" ref="AE74:AE97" si="27">IF(Q74="",0,IF(MID(Q74,1,1)="-",-1,1))</f>
        <v>0</v>
      </c>
      <c r="AF74" s="30">
        <f t="shared" ref="AF74:AF97" si="28">IF(R74="",0,IF(MID(R74,1,1)="-",-1,1))</f>
        <v>0</v>
      </c>
    </row>
    <row r="75" spans="1:32">
      <c r="A75" s="3" t="e">
        <f>CONCATENATE("Čtyřhra ",#REF!," - 2.kolo")</f>
        <v>#REF!</v>
      </c>
      <c r="B75" s="3">
        <f>U18</f>
        <v>0</v>
      </c>
      <c r="C75" s="26" t="str">
        <f>IF($B75=0,"",VLOOKUP($B75,'nejml.žákyně seznam'!$A$2:$D$269,2))</f>
        <v/>
      </c>
      <c r="D75" s="3" t="str">
        <f>IF($B75=0,"",VLOOKUP($B75,'nejml.žákyně seznam'!$A$2:$D$269,4))</f>
        <v/>
      </c>
      <c r="E75" s="3">
        <f>W18</f>
        <v>0</v>
      </c>
      <c r="F75" s="26" t="str">
        <f>IF($E75=0,"",VLOOKUP($E75,'nejml.žákyně seznam'!$A$2:$D$269,2))</f>
        <v/>
      </c>
      <c r="G75" s="3" t="str">
        <f>IF($E75=0,"",VLOOKUP($E75,'nejml.žákyně seznam'!$A$2:$D$269,4))</f>
        <v/>
      </c>
      <c r="H75" s="3">
        <f>U19</f>
        <v>0</v>
      </c>
      <c r="I75" s="27" t="str">
        <f>IF($H75=0,"",VLOOKUP($H75,'nejml.žákyně seznam'!$A$2:$D$269,2))</f>
        <v/>
      </c>
      <c r="J75" s="3" t="str">
        <f>IF($H75=0,"",VLOOKUP($H75,'nejml.žákyně seznam'!$A$2:$D$269,4))</f>
        <v/>
      </c>
      <c r="K75" s="3">
        <f>W19</f>
        <v>0</v>
      </c>
      <c r="L75" s="27" t="str">
        <f>IF($K75=0,"",VLOOKUP($K75,'nejml.žákyně seznam'!$A$2:$D$269,2))</f>
        <v/>
      </c>
      <c r="M75" s="3" t="str">
        <f>IF($K75=0,"",VLOOKUP($K75,'nejml.žákyně seznam'!$A$2:$D$269,4))</f>
        <v/>
      </c>
      <c r="N75" s="74"/>
      <c r="O75" s="75"/>
      <c r="P75" s="75"/>
      <c r="Q75" s="75"/>
      <c r="R75" s="76"/>
      <c r="S75" s="3">
        <f t="shared" si="21"/>
        <v>0</v>
      </c>
      <c r="T75" s="3">
        <f t="shared" si="22"/>
        <v>0</v>
      </c>
      <c r="U75" s="3">
        <f t="shared" si="16"/>
        <v>0</v>
      </c>
      <c r="V75" s="3" t="str">
        <f>IF($U75=0,"",VLOOKUP($U75,'nejml.žákyně seznam'!$A$2:$D$269,2))</f>
        <v/>
      </c>
      <c r="W75" s="3">
        <f t="shared" si="17"/>
        <v>0</v>
      </c>
      <c r="X75" s="3" t="str">
        <f>IF($W75=0,"",VLOOKUP($W75,'nejml.žákyně seznam'!$A$2:$D$269,2))</f>
        <v/>
      </c>
      <c r="Y75" s="3" t="str">
        <f t="shared" si="23"/>
        <v/>
      </c>
      <c r="Z75" s="3" t="str">
        <f t="shared" si="19"/>
        <v/>
      </c>
      <c r="AB75" s="30">
        <f t="shared" si="24"/>
        <v>0</v>
      </c>
      <c r="AC75" s="30">
        <f t="shared" si="25"/>
        <v>0</v>
      </c>
      <c r="AD75" s="30">
        <f t="shared" si="26"/>
        <v>0</v>
      </c>
      <c r="AE75" s="30">
        <f t="shared" si="27"/>
        <v>0</v>
      </c>
      <c r="AF75" s="30">
        <f t="shared" si="28"/>
        <v>0</v>
      </c>
    </row>
    <row r="76" spans="1:32">
      <c r="A76" s="3" t="e">
        <f>CONCATENATE("Čtyřhra ",#REF!," - 2.kolo")</f>
        <v>#REF!</v>
      </c>
      <c r="B76" s="3">
        <f>U20</f>
        <v>0</v>
      </c>
      <c r="C76" s="26" t="str">
        <f>IF($B76=0,"",VLOOKUP($B76,'nejml.žákyně seznam'!$A$2:$D$269,2))</f>
        <v/>
      </c>
      <c r="D76" s="3" t="str">
        <f>IF($B76=0,"",VLOOKUP($B76,'nejml.žákyně seznam'!$A$2:$D$269,4))</f>
        <v/>
      </c>
      <c r="E76" s="3">
        <f>W20</f>
        <v>0</v>
      </c>
      <c r="F76" s="26" t="str">
        <f>IF($E76=0,"",VLOOKUP($E76,'nejml.žákyně seznam'!$A$2:$D$269,2))</f>
        <v/>
      </c>
      <c r="G76" s="3" t="str">
        <f>IF($E76=0,"",VLOOKUP($E76,'nejml.žákyně seznam'!$A$2:$D$269,4))</f>
        <v/>
      </c>
      <c r="H76" s="3">
        <f>U21</f>
        <v>0</v>
      </c>
      <c r="I76" s="27" t="str">
        <f>IF($H76=0,"",VLOOKUP($H76,'nejml.žákyně seznam'!$A$2:$D$269,2))</f>
        <v/>
      </c>
      <c r="J76" s="3" t="str">
        <f>IF($H76=0,"",VLOOKUP($H76,'nejml.žákyně seznam'!$A$2:$D$269,4))</f>
        <v/>
      </c>
      <c r="K76" s="3">
        <f>W21</f>
        <v>0</v>
      </c>
      <c r="L76" s="27" t="str">
        <f>IF($K76=0,"",VLOOKUP($K76,'nejml.žákyně seznam'!$A$2:$D$269,2))</f>
        <v/>
      </c>
      <c r="M76" s="3" t="str">
        <f>IF($K76=0,"",VLOOKUP($K76,'nejml.žákyně seznam'!$A$2:$D$269,4))</f>
        <v/>
      </c>
      <c r="N76" s="74"/>
      <c r="O76" s="75"/>
      <c r="P76" s="75"/>
      <c r="Q76" s="75"/>
      <c r="R76" s="76"/>
      <c r="S76" s="3">
        <f t="shared" si="21"/>
        <v>0</v>
      </c>
      <c r="T76" s="3">
        <f t="shared" si="22"/>
        <v>0</v>
      </c>
      <c r="U76" s="3">
        <f t="shared" si="16"/>
        <v>0</v>
      </c>
      <c r="V76" s="3" t="str">
        <f>IF($U76=0,"",VLOOKUP($U76,'nejml.žákyně seznam'!$A$2:$D$269,2))</f>
        <v/>
      </c>
      <c r="W76" s="3">
        <f t="shared" si="17"/>
        <v>0</v>
      </c>
      <c r="X76" s="3" t="str">
        <f>IF($W76=0,"",VLOOKUP($W76,'nejml.žákyně seznam'!$A$2:$D$269,2))</f>
        <v/>
      </c>
      <c r="Y76" s="3" t="str">
        <f t="shared" si="23"/>
        <v/>
      </c>
      <c r="Z76" s="3" t="str">
        <f t="shared" si="19"/>
        <v/>
      </c>
      <c r="AB76" s="30">
        <f t="shared" si="24"/>
        <v>0</v>
      </c>
      <c r="AC76" s="30">
        <f t="shared" si="25"/>
        <v>0</v>
      </c>
      <c r="AD76" s="30">
        <f t="shared" si="26"/>
        <v>0</v>
      </c>
      <c r="AE76" s="30">
        <f t="shared" si="27"/>
        <v>0</v>
      </c>
      <c r="AF76" s="30">
        <f t="shared" si="28"/>
        <v>0</v>
      </c>
    </row>
    <row r="77" spans="1:32">
      <c r="A77" s="3" t="e">
        <f>CONCATENATE("Čtyřhra ",#REF!," - 2.kolo")</f>
        <v>#REF!</v>
      </c>
      <c r="B77" s="3">
        <f>U22</f>
        <v>0</v>
      </c>
      <c r="C77" s="26" t="str">
        <f>IF($B77=0,"",VLOOKUP($B77,'nejml.žákyně seznam'!$A$2:$D$269,2))</f>
        <v/>
      </c>
      <c r="D77" s="3" t="str">
        <f>IF($B77=0,"",VLOOKUP($B77,'nejml.žákyně seznam'!$A$2:$D$269,4))</f>
        <v/>
      </c>
      <c r="E77" s="3">
        <f>W22</f>
        <v>0</v>
      </c>
      <c r="F77" s="26" t="str">
        <f>IF($E77=0,"",VLOOKUP($E77,'nejml.žákyně seznam'!$A$2:$D$269,2))</f>
        <v/>
      </c>
      <c r="G77" s="3" t="str">
        <f>IF($E77=0,"",VLOOKUP($E77,'nejml.žákyně seznam'!$A$2:$D$269,4))</f>
        <v/>
      </c>
      <c r="H77" s="3">
        <f>U23</f>
        <v>0</v>
      </c>
      <c r="I77" s="27" t="str">
        <f>IF($H77=0,"",VLOOKUP($H77,'nejml.žákyně seznam'!$A$2:$D$269,2))</f>
        <v/>
      </c>
      <c r="J77" s="3" t="str">
        <f>IF($H77=0,"",VLOOKUP($H77,'nejml.žákyně seznam'!$A$2:$D$269,4))</f>
        <v/>
      </c>
      <c r="K77" s="3">
        <f>W23</f>
        <v>0</v>
      </c>
      <c r="L77" s="27" t="str">
        <f>IF($K77=0,"",VLOOKUP($K77,'nejml.žákyně seznam'!$A$2:$D$269,2))</f>
        <v/>
      </c>
      <c r="M77" s="3" t="str">
        <f>IF($K77=0,"",VLOOKUP($K77,'nejml.žákyně seznam'!$A$2:$D$269,4))</f>
        <v/>
      </c>
      <c r="N77" s="74"/>
      <c r="O77" s="75"/>
      <c r="P77" s="75"/>
      <c r="Q77" s="75"/>
      <c r="R77" s="76"/>
      <c r="S77" s="3">
        <f t="shared" si="21"/>
        <v>0</v>
      </c>
      <c r="T77" s="3">
        <f t="shared" si="22"/>
        <v>0</v>
      </c>
      <c r="U77" s="3">
        <f t="shared" si="16"/>
        <v>0</v>
      </c>
      <c r="V77" s="3" t="str">
        <f>IF($U77=0,"",VLOOKUP($U77,'nejml.žákyně seznam'!$A$2:$D$269,2))</f>
        <v/>
      </c>
      <c r="W77" s="3">
        <f t="shared" si="17"/>
        <v>0</v>
      </c>
      <c r="X77" s="3" t="str">
        <f>IF($W77=0,"",VLOOKUP($W77,'nejml.žákyně seznam'!$A$2:$D$269,2))</f>
        <v/>
      </c>
      <c r="Y77" s="3" t="str">
        <f t="shared" si="23"/>
        <v/>
      </c>
      <c r="Z77" s="3" t="str">
        <f t="shared" si="19"/>
        <v/>
      </c>
      <c r="AB77" s="30">
        <f t="shared" si="24"/>
        <v>0</v>
      </c>
      <c r="AC77" s="30">
        <f t="shared" si="25"/>
        <v>0</v>
      </c>
      <c r="AD77" s="30">
        <f t="shared" si="26"/>
        <v>0</v>
      </c>
      <c r="AE77" s="30">
        <f t="shared" si="27"/>
        <v>0</v>
      </c>
      <c r="AF77" s="30">
        <f t="shared" si="28"/>
        <v>0</v>
      </c>
    </row>
    <row r="78" spans="1:32">
      <c r="A78" s="3" t="e">
        <f>CONCATENATE("Čtyřhra ",#REF!," - 2.kolo")</f>
        <v>#REF!</v>
      </c>
      <c r="B78" s="3">
        <f>U24</f>
        <v>0</v>
      </c>
      <c r="C78" s="26" t="str">
        <f>IF($B78=0,"",VLOOKUP($B78,'nejml.žákyně seznam'!$A$2:$D$269,2))</f>
        <v/>
      </c>
      <c r="D78" s="3" t="str">
        <f>IF($B78=0,"",VLOOKUP($B78,'nejml.žákyně seznam'!$A$2:$D$269,4))</f>
        <v/>
      </c>
      <c r="E78" s="3">
        <f>W24</f>
        <v>0</v>
      </c>
      <c r="F78" s="26" t="str">
        <f>IF($E78=0,"",VLOOKUP($E78,'nejml.žákyně seznam'!$A$2:$D$269,2))</f>
        <v/>
      </c>
      <c r="G78" s="3" t="str">
        <f>IF($E78=0,"",VLOOKUP($E78,'nejml.žákyně seznam'!$A$2:$D$269,4))</f>
        <v/>
      </c>
      <c r="H78" s="3">
        <f>U25</f>
        <v>0</v>
      </c>
      <c r="I78" s="27" t="str">
        <f>IF($H78=0,"",VLOOKUP($H78,'nejml.žákyně seznam'!$A$2:$D$269,2))</f>
        <v/>
      </c>
      <c r="J78" s="3" t="str">
        <f>IF($H78=0,"",VLOOKUP($H78,'nejml.žákyně seznam'!$A$2:$D$269,4))</f>
        <v/>
      </c>
      <c r="K78" s="3">
        <f>W25</f>
        <v>0</v>
      </c>
      <c r="L78" s="27" t="str">
        <f>IF($K78=0,"",VLOOKUP($K78,'nejml.žákyně seznam'!$A$2:$D$269,2))</f>
        <v/>
      </c>
      <c r="M78" s="3" t="str">
        <f>IF($K78=0,"",VLOOKUP($K78,'nejml.žákyně seznam'!$A$2:$D$269,4))</f>
        <v/>
      </c>
      <c r="N78" s="74"/>
      <c r="O78" s="75"/>
      <c r="P78" s="75"/>
      <c r="Q78" s="75"/>
      <c r="R78" s="76"/>
      <c r="S78" s="3">
        <f t="shared" si="21"/>
        <v>0</v>
      </c>
      <c r="T78" s="3">
        <f t="shared" si="22"/>
        <v>0</v>
      </c>
      <c r="U78" s="3">
        <f t="shared" si="16"/>
        <v>0</v>
      </c>
      <c r="V78" s="3" t="str">
        <f>IF($U78=0,"",VLOOKUP($U78,'nejml.žákyně seznam'!$A$2:$D$269,2))</f>
        <v/>
      </c>
      <c r="W78" s="3">
        <f t="shared" si="17"/>
        <v>0</v>
      </c>
      <c r="X78" s="3" t="str">
        <f>IF($W78=0,"",VLOOKUP($W78,'nejml.žákyně seznam'!$A$2:$D$269,2))</f>
        <v/>
      </c>
      <c r="Y78" s="3" t="str">
        <f t="shared" si="23"/>
        <v/>
      </c>
      <c r="Z78" s="3" t="str">
        <f t="shared" si="19"/>
        <v/>
      </c>
      <c r="AB78" s="30">
        <f t="shared" si="24"/>
        <v>0</v>
      </c>
      <c r="AC78" s="30">
        <f t="shared" si="25"/>
        <v>0</v>
      </c>
      <c r="AD78" s="30">
        <f t="shared" si="26"/>
        <v>0</v>
      </c>
      <c r="AE78" s="30">
        <f t="shared" si="27"/>
        <v>0</v>
      </c>
      <c r="AF78" s="30">
        <f t="shared" si="28"/>
        <v>0</v>
      </c>
    </row>
    <row r="79" spans="1:32">
      <c r="A79" s="3" t="e">
        <f>CONCATENATE("Čtyřhra ",#REF!," - 2.kolo")</f>
        <v>#REF!</v>
      </c>
      <c r="B79" s="3">
        <f>U26</f>
        <v>0</v>
      </c>
      <c r="C79" s="26" t="str">
        <f>IF($B79=0,"",VLOOKUP($B79,'nejml.žákyně seznam'!$A$2:$D$269,2))</f>
        <v/>
      </c>
      <c r="D79" s="3" t="str">
        <f>IF($B79=0,"",VLOOKUP($B79,'nejml.žákyně seznam'!$A$2:$D$269,4))</f>
        <v/>
      </c>
      <c r="E79" s="3">
        <f>W26</f>
        <v>0</v>
      </c>
      <c r="F79" s="26" t="str">
        <f>IF($E79=0,"",VLOOKUP($E79,'nejml.žákyně seznam'!$A$2:$D$269,2))</f>
        <v/>
      </c>
      <c r="G79" s="3" t="str">
        <f>IF($E79=0,"",VLOOKUP($E79,'nejml.žákyně seznam'!$A$2:$D$269,4))</f>
        <v/>
      </c>
      <c r="H79" s="3">
        <f>U27</f>
        <v>0</v>
      </c>
      <c r="I79" s="27" t="str">
        <f>IF($H79=0,"",VLOOKUP($H79,'nejml.žákyně seznam'!$A$2:$D$269,2))</f>
        <v/>
      </c>
      <c r="J79" s="3" t="str">
        <f>IF($H79=0,"",VLOOKUP($H79,'nejml.žákyně seznam'!$A$2:$D$269,4))</f>
        <v/>
      </c>
      <c r="K79" s="3">
        <f>W27</f>
        <v>0</v>
      </c>
      <c r="L79" s="27" t="str">
        <f>IF($K79=0,"",VLOOKUP($K79,'nejml.žákyně seznam'!$A$2:$D$269,2))</f>
        <v/>
      </c>
      <c r="M79" s="3" t="str">
        <f>IF($K79=0,"",VLOOKUP($K79,'nejml.žákyně seznam'!$A$2:$D$269,4))</f>
        <v/>
      </c>
      <c r="N79" s="74"/>
      <c r="O79" s="75"/>
      <c r="P79" s="75"/>
      <c r="Q79" s="75"/>
      <c r="R79" s="76"/>
      <c r="S79" s="3">
        <f t="shared" si="21"/>
        <v>0</v>
      </c>
      <c r="T79" s="3">
        <f t="shared" si="22"/>
        <v>0</v>
      </c>
      <c r="U79" s="3">
        <f t="shared" si="16"/>
        <v>0</v>
      </c>
      <c r="V79" s="3" t="str">
        <f>IF($U79=0,"",VLOOKUP($U79,'nejml.žákyně seznam'!$A$2:$D$269,2))</f>
        <v/>
      </c>
      <c r="W79" s="3">
        <f t="shared" si="17"/>
        <v>0</v>
      </c>
      <c r="X79" s="3" t="str">
        <f>IF($W79=0,"",VLOOKUP($W79,'nejml.žákyně seznam'!$A$2:$D$269,2))</f>
        <v/>
      </c>
      <c r="Y79" s="3" t="str">
        <f t="shared" si="23"/>
        <v/>
      </c>
      <c r="Z79" s="3" t="str">
        <f t="shared" si="19"/>
        <v/>
      </c>
      <c r="AB79" s="30">
        <f t="shared" si="24"/>
        <v>0</v>
      </c>
      <c r="AC79" s="30">
        <f t="shared" si="25"/>
        <v>0</v>
      </c>
      <c r="AD79" s="30">
        <f t="shared" si="26"/>
        <v>0</v>
      </c>
      <c r="AE79" s="30">
        <f t="shared" si="27"/>
        <v>0</v>
      </c>
      <c r="AF79" s="30">
        <f t="shared" si="28"/>
        <v>0</v>
      </c>
    </row>
    <row r="80" spans="1:32">
      <c r="A80" s="3" t="e">
        <f>CONCATENATE("Čtyřhra ",#REF!," - 2.kolo")</f>
        <v>#REF!</v>
      </c>
      <c r="B80" s="3">
        <f>U28</f>
        <v>0</v>
      </c>
      <c r="C80" s="26" t="str">
        <f>IF($B80=0,"",VLOOKUP($B80,'nejml.žákyně seznam'!$A$2:$D$269,2))</f>
        <v/>
      </c>
      <c r="D80" s="3" t="str">
        <f>IF($B80=0,"",VLOOKUP($B80,'nejml.žákyně seznam'!$A$2:$D$269,4))</f>
        <v/>
      </c>
      <c r="E80" s="3">
        <f>W28</f>
        <v>0</v>
      </c>
      <c r="F80" s="26" t="str">
        <f>IF($E80=0,"",VLOOKUP($E80,'nejml.žákyně seznam'!$A$2:$D$269,2))</f>
        <v/>
      </c>
      <c r="G80" s="3" t="str">
        <f>IF($E80=0,"",VLOOKUP($E80,'nejml.žákyně seznam'!$A$2:$D$269,4))</f>
        <v/>
      </c>
      <c r="H80" s="3">
        <f>U29</f>
        <v>0</v>
      </c>
      <c r="I80" s="27" t="str">
        <f>IF($H80=0,"",VLOOKUP($H80,'nejml.žákyně seznam'!$A$2:$D$269,2))</f>
        <v/>
      </c>
      <c r="J80" s="3" t="str">
        <f>IF($H80=0,"",VLOOKUP($H80,'nejml.žákyně seznam'!$A$2:$D$269,4))</f>
        <v/>
      </c>
      <c r="K80" s="3">
        <f>W29</f>
        <v>0</v>
      </c>
      <c r="L80" s="27" t="str">
        <f>IF($K80=0,"",VLOOKUP($K80,'nejml.žákyně seznam'!$A$2:$D$269,2))</f>
        <v/>
      </c>
      <c r="M80" s="3" t="str">
        <f>IF($K80=0,"",VLOOKUP($K80,'nejml.žákyně seznam'!$A$2:$D$269,4))</f>
        <v/>
      </c>
      <c r="N80" s="74"/>
      <c r="O80" s="75"/>
      <c r="P80" s="75"/>
      <c r="Q80" s="75"/>
      <c r="R80" s="76"/>
      <c r="S80" s="3">
        <f t="shared" si="21"/>
        <v>0</v>
      </c>
      <c r="T80" s="3">
        <f t="shared" si="22"/>
        <v>0</v>
      </c>
      <c r="U80" s="3">
        <f t="shared" si="16"/>
        <v>0</v>
      </c>
      <c r="V80" s="3" t="str">
        <f>IF($U80=0,"",VLOOKUP($U80,'nejml.žákyně seznam'!$A$2:$D$269,2))</f>
        <v/>
      </c>
      <c r="W80" s="3">
        <f t="shared" si="17"/>
        <v>0</v>
      </c>
      <c r="X80" s="3" t="str">
        <f>IF($W80=0,"",VLOOKUP($W80,'nejml.žákyně seznam'!$A$2:$D$269,2))</f>
        <v/>
      </c>
      <c r="Y80" s="3" t="str">
        <f t="shared" si="23"/>
        <v/>
      </c>
      <c r="Z80" s="3" t="str">
        <f t="shared" si="19"/>
        <v/>
      </c>
      <c r="AB80" s="30">
        <f t="shared" si="24"/>
        <v>0</v>
      </c>
      <c r="AC80" s="30">
        <f t="shared" si="25"/>
        <v>0</v>
      </c>
      <c r="AD80" s="30">
        <f t="shared" si="26"/>
        <v>0</v>
      </c>
      <c r="AE80" s="30">
        <f t="shared" si="27"/>
        <v>0</v>
      </c>
      <c r="AF80" s="30">
        <f t="shared" si="28"/>
        <v>0</v>
      </c>
    </row>
    <row r="81" spans="1:32">
      <c r="A81" s="3" t="e">
        <f>CONCATENATE("Čtyřhra ",#REF!," - 2.kolo")</f>
        <v>#REF!</v>
      </c>
      <c r="B81" s="3">
        <f>U30</f>
        <v>0</v>
      </c>
      <c r="C81" s="26" t="str">
        <f>IF($B81=0,"",VLOOKUP($B81,'nejml.žákyně seznam'!$A$2:$D$269,2))</f>
        <v/>
      </c>
      <c r="D81" s="3" t="str">
        <f>IF($B81=0,"",VLOOKUP($B81,'nejml.žákyně seznam'!$A$2:$D$269,4))</f>
        <v/>
      </c>
      <c r="E81" s="3">
        <f>W30</f>
        <v>0</v>
      </c>
      <c r="F81" s="26" t="str">
        <f>IF($E81=0,"",VLOOKUP($E81,'nejml.žákyně seznam'!$A$2:$D$269,2))</f>
        <v/>
      </c>
      <c r="G81" s="3" t="str">
        <f>IF($E81=0,"",VLOOKUP($E81,'nejml.žákyně seznam'!$A$2:$D$269,4))</f>
        <v/>
      </c>
      <c r="H81" s="3">
        <f>U31</f>
        <v>0</v>
      </c>
      <c r="I81" s="27" t="str">
        <f>IF($H81=0,"",VLOOKUP($H81,'nejml.žákyně seznam'!$A$2:$D$269,2))</f>
        <v/>
      </c>
      <c r="J81" s="3" t="str">
        <f>IF($H81=0,"",VLOOKUP($H81,'nejml.žákyně seznam'!$A$2:$D$269,4))</f>
        <v/>
      </c>
      <c r="K81" s="3">
        <f>W31</f>
        <v>0</v>
      </c>
      <c r="L81" s="27" t="str">
        <f>IF($K81=0,"",VLOOKUP($K81,'nejml.žákyně seznam'!$A$2:$D$269,2))</f>
        <v/>
      </c>
      <c r="M81" s="3" t="str">
        <f>IF($K81=0,"",VLOOKUP($K81,'nejml.žákyně seznam'!$A$2:$D$269,4))</f>
        <v/>
      </c>
      <c r="N81" s="74"/>
      <c r="O81" s="75"/>
      <c r="P81" s="75"/>
      <c r="Q81" s="75"/>
      <c r="R81" s="76"/>
      <c r="S81" s="3">
        <f t="shared" si="21"/>
        <v>0</v>
      </c>
      <c r="T81" s="3">
        <f t="shared" si="22"/>
        <v>0</v>
      </c>
      <c r="U81" s="3">
        <f t="shared" si="16"/>
        <v>0</v>
      </c>
      <c r="V81" s="3" t="str">
        <f>IF($U81=0,"",VLOOKUP($U81,'nejml.žákyně seznam'!$A$2:$D$269,2))</f>
        <v/>
      </c>
      <c r="W81" s="3">
        <f t="shared" si="17"/>
        <v>0</v>
      </c>
      <c r="X81" s="3" t="str">
        <f>IF($W81=0,"",VLOOKUP($W81,'nejml.žákyně seznam'!$A$2:$D$269,2))</f>
        <v/>
      </c>
      <c r="Y81" s="3" t="str">
        <f t="shared" si="23"/>
        <v/>
      </c>
      <c r="Z81" s="3" t="str">
        <f t="shared" si="19"/>
        <v/>
      </c>
      <c r="AB81" s="30">
        <f t="shared" si="24"/>
        <v>0</v>
      </c>
      <c r="AC81" s="30">
        <f t="shared" si="25"/>
        <v>0</v>
      </c>
      <c r="AD81" s="30">
        <f t="shared" si="26"/>
        <v>0</v>
      </c>
      <c r="AE81" s="30">
        <f t="shared" si="27"/>
        <v>0</v>
      </c>
      <c r="AF81" s="30">
        <f t="shared" si="28"/>
        <v>0</v>
      </c>
    </row>
    <row r="82" spans="1:32">
      <c r="A82" s="3" t="e">
        <f>CONCATENATE("Čtyřhra ",#REF!," - 2.kolo")</f>
        <v>#REF!</v>
      </c>
      <c r="B82" s="3">
        <f>U32</f>
        <v>0</v>
      </c>
      <c r="C82" s="26" t="str">
        <f>IF($B82=0,"",VLOOKUP($B82,'nejml.žákyně seznam'!$A$2:$D$269,2))</f>
        <v/>
      </c>
      <c r="D82" s="3" t="str">
        <f>IF($B82=0,"",VLOOKUP($B82,'nejml.žákyně seznam'!$A$2:$D$269,4))</f>
        <v/>
      </c>
      <c r="E82" s="3">
        <f>W32</f>
        <v>0</v>
      </c>
      <c r="F82" s="26" t="str">
        <f>IF($E82=0,"",VLOOKUP($E82,'nejml.žákyně seznam'!$A$2:$D$269,2))</f>
        <v/>
      </c>
      <c r="G82" s="3" t="str">
        <f>IF($E82=0,"",VLOOKUP($E82,'nejml.žákyně seznam'!$A$2:$D$269,4))</f>
        <v/>
      </c>
      <c r="H82" s="3">
        <f>U33</f>
        <v>0</v>
      </c>
      <c r="I82" s="27" t="str">
        <f>IF($H82=0,"",VLOOKUP($H82,'nejml.žákyně seznam'!$A$2:$D$269,2))</f>
        <v/>
      </c>
      <c r="J82" s="3" t="str">
        <f>IF($H82=0,"",VLOOKUP($H82,'nejml.žákyně seznam'!$A$2:$D$269,4))</f>
        <v/>
      </c>
      <c r="K82" s="3">
        <f>W33</f>
        <v>0</v>
      </c>
      <c r="L82" s="27" t="str">
        <f>IF($K82=0,"",VLOOKUP($K82,'nejml.žákyně seznam'!$A$2:$D$269,2))</f>
        <v/>
      </c>
      <c r="M82" s="3" t="str">
        <f>IF($K82=0,"",VLOOKUP($K82,'nejml.žákyně seznam'!$A$2:$D$269,4))</f>
        <v/>
      </c>
      <c r="N82" s="74"/>
      <c r="O82" s="75"/>
      <c r="P82" s="75"/>
      <c r="Q82" s="75"/>
      <c r="R82" s="76"/>
      <c r="S82" s="3">
        <f t="shared" si="21"/>
        <v>0</v>
      </c>
      <c r="T82" s="3">
        <f t="shared" si="22"/>
        <v>0</v>
      </c>
      <c r="U82" s="3">
        <f t="shared" si="16"/>
        <v>0</v>
      </c>
      <c r="V82" s="3" t="str">
        <f>IF($U82=0,"",VLOOKUP($U82,'nejml.žákyně seznam'!$A$2:$D$269,2))</f>
        <v/>
      </c>
      <c r="W82" s="3">
        <f t="shared" si="17"/>
        <v>0</v>
      </c>
      <c r="X82" s="3" t="str">
        <f>IF($W82=0,"",VLOOKUP($W82,'nejml.žákyně seznam'!$A$2:$D$269,2))</f>
        <v/>
      </c>
      <c r="Y82" s="3" t="str">
        <f t="shared" si="23"/>
        <v/>
      </c>
      <c r="Z82" s="3" t="str">
        <f t="shared" si="19"/>
        <v/>
      </c>
      <c r="AB82" s="30">
        <f t="shared" si="24"/>
        <v>0</v>
      </c>
      <c r="AC82" s="30">
        <f t="shared" si="25"/>
        <v>0</v>
      </c>
      <c r="AD82" s="30">
        <f t="shared" si="26"/>
        <v>0</v>
      </c>
      <c r="AE82" s="30">
        <f t="shared" si="27"/>
        <v>0</v>
      </c>
      <c r="AF82" s="30">
        <f t="shared" si="28"/>
        <v>0</v>
      </c>
    </row>
    <row r="83" spans="1:32">
      <c r="A83" s="3" t="e">
        <f>CONCATENATE("Čtyřhra ",#REF!," - 2.kolo")</f>
        <v>#REF!</v>
      </c>
      <c r="B83" s="3">
        <f>U34</f>
        <v>0</v>
      </c>
      <c r="C83" s="26" t="str">
        <f>IF($B83=0,"",VLOOKUP($B83,'nejml.žákyně seznam'!$A$2:$D$269,2))</f>
        <v/>
      </c>
      <c r="D83" s="3" t="str">
        <f>IF($B83=0,"",VLOOKUP($B83,'nejml.žákyně seznam'!$A$2:$D$269,4))</f>
        <v/>
      </c>
      <c r="E83" s="3">
        <f>W34</f>
        <v>0</v>
      </c>
      <c r="F83" s="26" t="str">
        <f>IF($E83=0,"",VLOOKUP($E83,'nejml.žákyně seznam'!$A$2:$D$269,2))</f>
        <v/>
      </c>
      <c r="G83" s="3" t="str">
        <f>IF($E83=0,"",VLOOKUP($E83,'nejml.žákyně seznam'!$A$2:$D$269,4))</f>
        <v/>
      </c>
      <c r="H83" s="3">
        <f>U35</f>
        <v>0</v>
      </c>
      <c r="I83" s="27" t="str">
        <f>IF($H83=0,"",VLOOKUP($H83,'nejml.žákyně seznam'!$A$2:$D$269,2))</f>
        <v/>
      </c>
      <c r="J83" s="3" t="str">
        <f>IF($H83=0,"",VLOOKUP($H83,'nejml.žákyně seznam'!$A$2:$D$269,4))</f>
        <v/>
      </c>
      <c r="K83" s="3">
        <f>W35</f>
        <v>0</v>
      </c>
      <c r="L83" s="27" t="str">
        <f>IF($K83=0,"",VLOOKUP($K83,'nejml.žákyně seznam'!$A$2:$D$269,2))</f>
        <v/>
      </c>
      <c r="M83" s="3" t="str">
        <f>IF($K83=0,"",VLOOKUP($K83,'nejml.žákyně seznam'!$A$2:$D$269,4))</f>
        <v/>
      </c>
      <c r="N83" s="74"/>
      <c r="O83" s="75"/>
      <c r="P83" s="75"/>
      <c r="Q83" s="75"/>
      <c r="R83" s="76"/>
      <c r="S83" s="3">
        <f t="shared" si="21"/>
        <v>0</v>
      </c>
      <c r="T83" s="3">
        <f t="shared" si="22"/>
        <v>0</v>
      </c>
      <c r="U83" s="3">
        <f t="shared" si="16"/>
        <v>0</v>
      </c>
      <c r="V83" s="3" t="str">
        <f>IF($U83=0,"",VLOOKUP($U83,'nejml.žákyně seznam'!$A$2:$D$269,2))</f>
        <v/>
      </c>
      <c r="W83" s="3">
        <f t="shared" si="17"/>
        <v>0</v>
      </c>
      <c r="X83" s="3" t="str">
        <f>IF($W83=0,"",VLOOKUP($W83,'nejml.žákyně seznam'!$A$2:$D$269,2))</f>
        <v/>
      </c>
      <c r="Y83" s="3" t="str">
        <f t="shared" si="23"/>
        <v/>
      </c>
      <c r="Z83" s="3" t="str">
        <f t="shared" si="19"/>
        <v/>
      </c>
      <c r="AB83" s="30">
        <f t="shared" si="24"/>
        <v>0</v>
      </c>
      <c r="AC83" s="30">
        <f t="shared" si="25"/>
        <v>0</v>
      </c>
      <c r="AD83" s="30">
        <f t="shared" si="26"/>
        <v>0</v>
      </c>
      <c r="AE83" s="30">
        <f t="shared" si="27"/>
        <v>0</v>
      </c>
      <c r="AF83" s="30">
        <f t="shared" si="28"/>
        <v>0</v>
      </c>
    </row>
    <row r="84" spans="1:32">
      <c r="A84" s="3" t="e">
        <f>CONCATENATE("Čtyřhra ",#REF!," - 2.kolo")</f>
        <v>#REF!</v>
      </c>
      <c r="B84" s="3">
        <f>U36</f>
        <v>0</v>
      </c>
      <c r="C84" s="26" t="str">
        <f>IF($B84=0,"",VLOOKUP($B84,'nejml.žákyně seznam'!$A$2:$D$269,2))</f>
        <v/>
      </c>
      <c r="D84" s="3" t="str">
        <f>IF($B84=0,"",VLOOKUP($B84,'nejml.žákyně seznam'!$A$2:$D$269,4))</f>
        <v/>
      </c>
      <c r="E84" s="3">
        <f>W36</f>
        <v>0</v>
      </c>
      <c r="F84" s="26" t="str">
        <f>IF($E84=0,"",VLOOKUP($E84,'nejml.žákyně seznam'!$A$2:$D$269,2))</f>
        <v/>
      </c>
      <c r="G84" s="3" t="str">
        <f>IF($E84=0,"",VLOOKUP($E84,'nejml.žákyně seznam'!$A$2:$D$269,4))</f>
        <v/>
      </c>
      <c r="H84" s="3">
        <f>U37</f>
        <v>0</v>
      </c>
      <c r="I84" s="27" t="str">
        <f>IF($H84=0,"",VLOOKUP($H84,'nejml.žákyně seznam'!$A$2:$D$269,2))</f>
        <v/>
      </c>
      <c r="J84" s="3" t="str">
        <f>IF($H84=0,"",VLOOKUP($H84,'nejml.žákyně seznam'!$A$2:$D$269,4))</f>
        <v/>
      </c>
      <c r="K84" s="3">
        <f>W37</f>
        <v>0</v>
      </c>
      <c r="L84" s="27" t="str">
        <f>IF($K84=0,"",VLOOKUP($K84,'nejml.žákyně seznam'!$A$2:$D$269,2))</f>
        <v/>
      </c>
      <c r="M84" s="3" t="str">
        <f>IF($K84=0,"",VLOOKUP($K84,'nejml.žákyně seznam'!$A$2:$D$269,4))</f>
        <v/>
      </c>
      <c r="N84" s="74"/>
      <c r="O84" s="75"/>
      <c r="P84" s="75"/>
      <c r="Q84" s="75"/>
      <c r="R84" s="76"/>
      <c r="S84" s="3">
        <f t="shared" si="21"/>
        <v>0</v>
      </c>
      <c r="T84" s="3">
        <f t="shared" si="22"/>
        <v>0</v>
      </c>
      <c r="U84" s="3">
        <f t="shared" si="16"/>
        <v>0</v>
      </c>
      <c r="V84" s="3" t="str">
        <f>IF($U84=0,"",VLOOKUP($U84,'nejml.žákyně seznam'!$A$2:$D$269,2))</f>
        <v/>
      </c>
      <c r="W84" s="3">
        <f t="shared" si="17"/>
        <v>0</v>
      </c>
      <c r="X84" s="3" t="str">
        <f>IF($W84=0,"",VLOOKUP($W84,'nejml.žákyně seznam'!$A$2:$D$269,2))</f>
        <v/>
      </c>
      <c r="Y84" s="3" t="str">
        <f t="shared" si="23"/>
        <v/>
      </c>
      <c r="Z84" s="3" t="str">
        <f t="shared" si="19"/>
        <v/>
      </c>
      <c r="AB84" s="30">
        <f t="shared" si="24"/>
        <v>0</v>
      </c>
      <c r="AC84" s="30">
        <f t="shared" si="25"/>
        <v>0</v>
      </c>
      <c r="AD84" s="30">
        <f t="shared" si="26"/>
        <v>0</v>
      </c>
      <c r="AE84" s="30">
        <f t="shared" si="27"/>
        <v>0</v>
      </c>
      <c r="AF84" s="30">
        <f t="shared" si="28"/>
        <v>0</v>
      </c>
    </row>
    <row r="85" spans="1:32">
      <c r="A85" s="3" t="e">
        <f>CONCATENATE("Čtyřhra ",#REF!," - 2.kolo")</f>
        <v>#REF!</v>
      </c>
      <c r="B85" s="3">
        <f>U38</f>
        <v>0</v>
      </c>
      <c r="C85" s="26" t="str">
        <f>IF($B85=0,"",VLOOKUP($B85,'nejml.žákyně seznam'!$A$2:$D$269,2))</f>
        <v/>
      </c>
      <c r="D85" s="3" t="str">
        <f>IF($B85=0,"",VLOOKUP($B85,'nejml.žákyně seznam'!$A$2:$D$269,4))</f>
        <v/>
      </c>
      <c r="E85" s="3">
        <f>W38</f>
        <v>0</v>
      </c>
      <c r="F85" s="26" t="str">
        <f>IF($E85=0,"",VLOOKUP($E85,'nejml.žákyně seznam'!$A$2:$D$269,2))</f>
        <v/>
      </c>
      <c r="G85" s="3" t="str">
        <f>IF($E85=0,"",VLOOKUP($E85,'nejml.žákyně seznam'!$A$2:$D$269,4))</f>
        <v/>
      </c>
      <c r="H85" s="3">
        <f>U39</f>
        <v>0</v>
      </c>
      <c r="I85" s="27" t="str">
        <f>IF($H85=0,"",VLOOKUP($H85,'nejml.žákyně seznam'!$A$2:$D$269,2))</f>
        <v/>
      </c>
      <c r="J85" s="3" t="str">
        <f>IF($H85=0,"",VLOOKUP($H85,'nejml.žákyně seznam'!$A$2:$D$269,4))</f>
        <v/>
      </c>
      <c r="K85" s="3">
        <f>W39</f>
        <v>0</v>
      </c>
      <c r="L85" s="27" t="str">
        <f>IF($K85=0,"",VLOOKUP($K85,'nejml.žákyně seznam'!$A$2:$D$269,2))</f>
        <v/>
      </c>
      <c r="M85" s="3" t="str">
        <f>IF($K85=0,"",VLOOKUP($K85,'nejml.žákyně seznam'!$A$2:$D$269,4))</f>
        <v/>
      </c>
      <c r="N85" s="74"/>
      <c r="O85" s="75"/>
      <c r="P85" s="75"/>
      <c r="Q85" s="75"/>
      <c r="R85" s="76"/>
      <c r="S85" s="3">
        <f t="shared" si="21"/>
        <v>0</v>
      </c>
      <c r="T85" s="3">
        <f t="shared" si="22"/>
        <v>0</v>
      </c>
      <c r="U85" s="3">
        <f t="shared" si="16"/>
        <v>0</v>
      </c>
      <c r="V85" s="3" t="str">
        <f>IF($U85=0,"",VLOOKUP($U85,'nejml.žákyně seznam'!$A$2:$D$269,2))</f>
        <v/>
      </c>
      <c r="W85" s="3">
        <f t="shared" si="17"/>
        <v>0</v>
      </c>
      <c r="X85" s="3" t="str">
        <f>IF($W85=0,"",VLOOKUP($W85,'nejml.žákyně seznam'!$A$2:$D$269,2))</f>
        <v/>
      </c>
      <c r="Y85" s="3" t="str">
        <f t="shared" si="23"/>
        <v/>
      </c>
      <c r="Z85" s="3" t="str">
        <f t="shared" si="19"/>
        <v/>
      </c>
      <c r="AB85" s="30">
        <f t="shared" si="24"/>
        <v>0</v>
      </c>
      <c r="AC85" s="30">
        <f t="shared" si="25"/>
        <v>0</v>
      </c>
      <c r="AD85" s="30">
        <f t="shared" si="26"/>
        <v>0</v>
      </c>
      <c r="AE85" s="30">
        <f t="shared" si="27"/>
        <v>0</v>
      </c>
      <c r="AF85" s="30">
        <f t="shared" si="28"/>
        <v>0</v>
      </c>
    </row>
    <row r="86" spans="1:32">
      <c r="A86" s="3" t="e">
        <f>CONCATENATE("Čtyřhra ",#REF!," - 2.kolo")</f>
        <v>#REF!</v>
      </c>
      <c r="B86" s="3">
        <f>U40</f>
        <v>0</v>
      </c>
      <c r="C86" s="26" t="str">
        <f>IF($B86=0,"",VLOOKUP($B86,'nejml.žákyně seznam'!$A$2:$D$269,2))</f>
        <v/>
      </c>
      <c r="D86" s="3" t="str">
        <f>IF($B86=0,"",VLOOKUP($B86,'nejml.žákyně seznam'!$A$2:$D$269,4))</f>
        <v/>
      </c>
      <c r="E86" s="3">
        <f>W40</f>
        <v>0</v>
      </c>
      <c r="F86" s="26" t="str">
        <f>IF($E86=0,"",VLOOKUP($E86,'nejml.žákyně seznam'!$A$2:$D$269,2))</f>
        <v/>
      </c>
      <c r="G86" s="3" t="str">
        <f>IF($E86=0,"",VLOOKUP($E86,'nejml.žákyně seznam'!$A$2:$D$269,4))</f>
        <v/>
      </c>
      <c r="H86" s="3">
        <f>U41</f>
        <v>0</v>
      </c>
      <c r="I86" s="27" t="str">
        <f>IF($H86=0,"",VLOOKUP($H86,'nejml.žákyně seznam'!$A$2:$D$269,2))</f>
        <v/>
      </c>
      <c r="J86" s="3" t="str">
        <f>IF($H86=0,"",VLOOKUP($H86,'nejml.žákyně seznam'!$A$2:$D$269,4))</f>
        <v/>
      </c>
      <c r="K86" s="3">
        <f>W41</f>
        <v>0</v>
      </c>
      <c r="L86" s="27" t="str">
        <f>IF($K86=0,"",VLOOKUP($K86,'nejml.žákyně seznam'!$A$2:$D$269,2))</f>
        <v/>
      </c>
      <c r="M86" s="3" t="str">
        <f>IF($K86=0,"",VLOOKUP($K86,'nejml.žákyně seznam'!$A$2:$D$269,4))</f>
        <v/>
      </c>
      <c r="N86" s="74"/>
      <c r="O86" s="75"/>
      <c r="P86" s="75"/>
      <c r="Q86" s="75"/>
      <c r="R86" s="76"/>
      <c r="S86" s="3">
        <f t="shared" si="21"/>
        <v>0</v>
      </c>
      <c r="T86" s="3">
        <f t="shared" si="22"/>
        <v>0</v>
      </c>
      <c r="U86" s="3">
        <f t="shared" si="16"/>
        <v>0</v>
      </c>
      <c r="V86" s="3" t="str">
        <f>IF($U86=0,"",VLOOKUP($U86,'nejml.žákyně seznam'!$A$2:$D$269,2))</f>
        <v/>
      </c>
      <c r="W86" s="3">
        <f t="shared" si="17"/>
        <v>0</v>
      </c>
      <c r="X86" s="3" t="str">
        <f>IF($W86=0,"",VLOOKUP($W86,'nejml.žákyně seznam'!$A$2:$D$269,2))</f>
        <v/>
      </c>
      <c r="Y86" s="3" t="str">
        <f t="shared" si="23"/>
        <v/>
      </c>
      <c r="Z86" s="3" t="str">
        <f t="shared" si="19"/>
        <v/>
      </c>
      <c r="AB86" s="30">
        <f t="shared" si="24"/>
        <v>0</v>
      </c>
      <c r="AC86" s="30">
        <f t="shared" si="25"/>
        <v>0</v>
      </c>
      <c r="AD86" s="30">
        <f t="shared" si="26"/>
        <v>0</v>
      </c>
      <c r="AE86" s="30">
        <f t="shared" si="27"/>
        <v>0</v>
      </c>
      <c r="AF86" s="30">
        <f t="shared" si="28"/>
        <v>0</v>
      </c>
    </row>
    <row r="87" spans="1:32">
      <c r="A87" s="3" t="e">
        <f>CONCATENATE("Čtyřhra ",#REF!," - 2.kolo")</f>
        <v>#REF!</v>
      </c>
      <c r="B87" s="3">
        <f>U42</f>
        <v>0</v>
      </c>
      <c r="C87" s="26" t="str">
        <f>IF($B87=0,"",VLOOKUP($B87,'nejml.žákyně seznam'!$A$2:$D$269,2))</f>
        <v/>
      </c>
      <c r="D87" s="3" t="str">
        <f>IF($B87=0,"",VLOOKUP($B87,'nejml.žákyně seznam'!$A$2:$D$269,4))</f>
        <v/>
      </c>
      <c r="E87" s="3">
        <f>W42</f>
        <v>0</v>
      </c>
      <c r="F87" s="26" t="str">
        <f>IF($E87=0,"",VLOOKUP($E87,'nejml.žákyně seznam'!$A$2:$D$269,2))</f>
        <v/>
      </c>
      <c r="G87" s="3" t="str">
        <f>IF($E87=0,"",VLOOKUP($E87,'nejml.žákyně seznam'!$A$2:$D$269,4))</f>
        <v/>
      </c>
      <c r="H87" s="3">
        <f>U43</f>
        <v>0</v>
      </c>
      <c r="I87" s="27" t="str">
        <f>IF($H87=0,"",VLOOKUP($H87,'nejml.žákyně seznam'!$A$2:$D$269,2))</f>
        <v/>
      </c>
      <c r="J87" s="3" t="str">
        <f>IF($H87=0,"",VLOOKUP($H87,'nejml.žákyně seznam'!$A$2:$D$269,4))</f>
        <v/>
      </c>
      <c r="K87" s="3">
        <f>W43</f>
        <v>0</v>
      </c>
      <c r="L87" s="27" t="str">
        <f>IF($K87=0,"",VLOOKUP($K87,'nejml.žákyně seznam'!$A$2:$D$269,2))</f>
        <v/>
      </c>
      <c r="M87" s="3" t="str">
        <f>IF($K87=0,"",VLOOKUP($K87,'nejml.žákyně seznam'!$A$2:$D$269,4))</f>
        <v/>
      </c>
      <c r="N87" s="74"/>
      <c r="O87" s="75"/>
      <c r="P87" s="75"/>
      <c r="Q87" s="75"/>
      <c r="R87" s="76"/>
      <c r="S87" s="3">
        <f t="shared" si="21"/>
        <v>0</v>
      </c>
      <c r="T87" s="3">
        <f t="shared" si="22"/>
        <v>0</v>
      </c>
      <c r="U87" s="3">
        <f t="shared" si="16"/>
        <v>0</v>
      </c>
      <c r="V87" s="3" t="str">
        <f>IF($U87=0,"",VLOOKUP($U87,'nejml.žákyně seznam'!$A$2:$D$269,2))</f>
        <v/>
      </c>
      <c r="W87" s="3">
        <f t="shared" si="17"/>
        <v>0</v>
      </c>
      <c r="X87" s="3" t="str">
        <f>IF($W87=0,"",VLOOKUP($W87,'nejml.žákyně seznam'!$A$2:$D$269,2))</f>
        <v/>
      </c>
      <c r="Y87" s="3" t="str">
        <f t="shared" si="23"/>
        <v/>
      </c>
      <c r="Z87" s="3" t="str">
        <f t="shared" si="19"/>
        <v/>
      </c>
      <c r="AB87" s="30">
        <f t="shared" si="24"/>
        <v>0</v>
      </c>
      <c r="AC87" s="30">
        <f t="shared" si="25"/>
        <v>0</v>
      </c>
      <c r="AD87" s="30">
        <f t="shared" si="26"/>
        <v>0</v>
      </c>
      <c r="AE87" s="30">
        <f t="shared" si="27"/>
        <v>0</v>
      </c>
      <c r="AF87" s="30">
        <f t="shared" si="28"/>
        <v>0</v>
      </c>
    </row>
    <row r="88" spans="1:32">
      <c r="A88" s="3" t="e">
        <f>CONCATENATE("Čtyřhra ",#REF!," - 2.kolo")</f>
        <v>#REF!</v>
      </c>
      <c r="B88" s="3">
        <f>U44</f>
        <v>0</v>
      </c>
      <c r="C88" s="26" t="str">
        <f>IF($B88=0,"",VLOOKUP($B88,'nejml.žákyně seznam'!$A$2:$D$269,2))</f>
        <v/>
      </c>
      <c r="D88" s="3" t="str">
        <f>IF($B88=0,"",VLOOKUP($B88,'nejml.žákyně seznam'!$A$2:$D$269,4))</f>
        <v/>
      </c>
      <c r="E88" s="3">
        <f>W44</f>
        <v>0</v>
      </c>
      <c r="F88" s="26" t="str">
        <f>IF($E88=0,"",VLOOKUP($E88,'nejml.žákyně seznam'!$A$2:$D$269,2))</f>
        <v/>
      </c>
      <c r="G88" s="3" t="str">
        <f>IF($E88=0,"",VLOOKUP($E88,'nejml.žákyně seznam'!$A$2:$D$269,4))</f>
        <v/>
      </c>
      <c r="H88" s="3">
        <f>U45</f>
        <v>0</v>
      </c>
      <c r="I88" s="27" t="str">
        <f>IF($H88=0,"",VLOOKUP($H88,'nejml.žákyně seznam'!$A$2:$D$269,2))</f>
        <v/>
      </c>
      <c r="J88" s="3" t="str">
        <f>IF($H88=0,"",VLOOKUP($H88,'nejml.žákyně seznam'!$A$2:$D$269,4))</f>
        <v/>
      </c>
      <c r="K88" s="3">
        <f>W45</f>
        <v>0</v>
      </c>
      <c r="L88" s="27" t="str">
        <f>IF($K88=0,"",VLOOKUP($K88,'nejml.žákyně seznam'!$A$2:$D$269,2))</f>
        <v/>
      </c>
      <c r="M88" s="3" t="str">
        <f>IF($K88=0,"",VLOOKUP($K88,'nejml.žákyně seznam'!$A$2:$D$269,4))</f>
        <v/>
      </c>
      <c r="N88" s="74"/>
      <c r="O88" s="75"/>
      <c r="P88" s="75"/>
      <c r="Q88" s="75"/>
      <c r="R88" s="76"/>
      <c r="S88" s="3">
        <f t="shared" si="21"/>
        <v>0</v>
      </c>
      <c r="T88" s="3">
        <f t="shared" si="22"/>
        <v>0</v>
      </c>
      <c r="U88" s="3">
        <f t="shared" si="16"/>
        <v>0</v>
      </c>
      <c r="V88" s="3" t="str">
        <f>IF($U88=0,"",VLOOKUP($U88,'nejml.žákyně seznam'!$A$2:$D$269,2))</f>
        <v/>
      </c>
      <c r="W88" s="3">
        <f t="shared" si="17"/>
        <v>0</v>
      </c>
      <c r="X88" s="3" t="str">
        <f>IF($W88=0,"",VLOOKUP($W88,'nejml.žákyně seznam'!$A$2:$D$269,2))</f>
        <v/>
      </c>
      <c r="Y88" s="3" t="str">
        <f t="shared" si="23"/>
        <v/>
      </c>
      <c r="Z88" s="3" t="str">
        <f t="shared" si="19"/>
        <v/>
      </c>
      <c r="AB88" s="30">
        <f t="shared" si="24"/>
        <v>0</v>
      </c>
      <c r="AC88" s="30">
        <f t="shared" si="25"/>
        <v>0</v>
      </c>
      <c r="AD88" s="30">
        <f t="shared" si="26"/>
        <v>0</v>
      </c>
      <c r="AE88" s="30">
        <f t="shared" si="27"/>
        <v>0</v>
      </c>
      <c r="AF88" s="30">
        <f t="shared" si="28"/>
        <v>0</v>
      </c>
    </row>
    <row r="89" spans="1:32">
      <c r="A89" s="3" t="e">
        <f>CONCATENATE("Čtyřhra ",#REF!," - 2.kolo")</f>
        <v>#REF!</v>
      </c>
      <c r="B89" s="3">
        <f>U46</f>
        <v>0</v>
      </c>
      <c r="C89" s="26" t="str">
        <f>IF($B89=0,"",VLOOKUP($B89,'nejml.žákyně seznam'!$A$2:$D$269,2))</f>
        <v/>
      </c>
      <c r="D89" s="3" t="str">
        <f>IF($B89=0,"",VLOOKUP($B89,'nejml.žákyně seznam'!$A$2:$D$269,4))</f>
        <v/>
      </c>
      <c r="E89" s="3">
        <f>W46</f>
        <v>0</v>
      </c>
      <c r="F89" s="26" t="str">
        <f>IF($E89=0,"",VLOOKUP($E89,'nejml.žákyně seznam'!$A$2:$D$269,2))</f>
        <v/>
      </c>
      <c r="G89" s="3" t="str">
        <f>IF($E89=0,"",VLOOKUP($E89,'nejml.žákyně seznam'!$A$2:$D$269,4))</f>
        <v/>
      </c>
      <c r="H89" s="3">
        <f>U47</f>
        <v>0</v>
      </c>
      <c r="I89" s="27" t="str">
        <f>IF($H89=0,"",VLOOKUP($H89,'nejml.žákyně seznam'!$A$2:$D$269,2))</f>
        <v/>
      </c>
      <c r="J89" s="3" t="str">
        <f>IF($H89=0,"",VLOOKUP($H89,'nejml.žákyně seznam'!$A$2:$D$269,4))</f>
        <v/>
      </c>
      <c r="K89" s="3">
        <f>W47</f>
        <v>0</v>
      </c>
      <c r="L89" s="27" t="str">
        <f>IF($K89=0,"",VLOOKUP($K89,'nejml.žákyně seznam'!$A$2:$D$269,2))</f>
        <v/>
      </c>
      <c r="M89" s="3" t="str">
        <f>IF($K89=0,"",VLOOKUP($K89,'nejml.žákyně seznam'!$A$2:$D$269,4))</f>
        <v/>
      </c>
      <c r="N89" s="74"/>
      <c r="O89" s="75"/>
      <c r="P89" s="75"/>
      <c r="Q89" s="75"/>
      <c r="R89" s="76"/>
      <c r="S89" s="3">
        <f t="shared" si="21"/>
        <v>0</v>
      </c>
      <c r="T89" s="3">
        <f t="shared" si="22"/>
        <v>0</v>
      </c>
      <c r="U89" s="3">
        <f t="shared" si="16"/>
        <v>0</v>
      </c>
      <c r="V89" s="3" t="str">
        <f>IF($U89=0,"",VLOOKUP($U89,'nejml.žákyně seznam'!$A$2:$D$269,2))</f>
        <v/>
      </c>
      <c r="W89" s="3">
        <f t="shared" si="17"/>
        <v>0</v>
      </c>
      <c r="X89" s="3" t="str">
        <f>IF($W89=0,"",VLOOKUP($W89,'nejml.žákyně seznam'!$A$2:$D$269,2))</f>
        <v/>
      </c>
      <c r="Y89" s="3" t="str">
        <f t="shared" si="23"/>
        <v/>
      </c>
      <c r="Z89" s="3" t="str">
        <f t="shared" si="19"/>
        <v/>
      </c>
      <c r="AB89" s="30">
        <f t="shared" si="24"/>
        <v>0</v>
      </c>
      <c r="AC89" s="30">
        <f t="shared" si="25"/>
        <v>0</v>
      </c>
      <c r="AD89" s="30">
        <f t="shared" si="26"/>
        <v>0</v>
      </c>
      <c r="AE89" s="30">
        <f t="shared" si="27"/>
        <v>0</v>
      </c>
      <c r="AF89" s="30">
        <f t="shared" si="28"/>
        <v>0</v>
      </c>
    </row>
    <row r="90" spans="1:32">
      <c r="A90" s="3" t="e">
        <f>CONCATENATE("Čtyřhra ",#REF!," - 2.kolo")</f>
        <v>#REF!</v>
      </c>
      <c r="B90" s="3">
        <f>U48</f>
        <v>0</v>
      </c>
      <c r="C90" s="26" t="str">
        <f>IF($B90=0,"",VLOOKUP($B90,'nejml.žákyně seznam'!$A$2:$D$269,2))</f>
        <v/>
      </c>
      <c r="D90" s="3" t="str">
        <f>IF($B90=0,"",VLOOKUP($B90,'nejml.žákyně seznam'!$A$2:$D$269,4))</f>
        <v/>
      </c>
      <c r="E90" s="3">
        <f>W48</f>
        <v>0</v>
      </c>
      <c r="F90" s="26" t="str">
        <f>IF($E90=0,"",VLOOKUP($E90,'nejml.žákyně seznam'!$A$2:$D$269,2))</f>
        <v/>
      </c>
      <c r="G90" s="3" t="str">
        <f>IF($E90=0,"",VLOOKUP($E90,'nejml.žákyně seznam'!$A$2:$D$269,4))</f>
        <v/>
      </c>
      <c r="H90" s="3">
        <f>U49</f>
        <v>0</v>
      </c>
      <c r="I90" s="27" t="str">
        <f>IF($H90=0,"",VLOOKUP($H90,'nejml.žákyně seznam'!$A$2:$D$269,2))</f>
        <v/>
      </c>
      <c r="J90" s="3" t="str">
        <f>IF($H90=0,"",VLOOKUP($H90,'nejml.žákyně seznam'!$A$2:$D$269,4))</f>
        <v/>
      </c>
      <c r="K90" s="3">
        <f>W49</f>
        <v>0</v>
      </c>
      <c r="L90" s="27" t="str">
        <f>IF($K90=0,"",VLOOKUP($K90,'nejml.žákyně seznam'!$A$2:$D$269,2))</f>
        <v/>
      </c>
      <c r="M90" s="3" t="str">
        <f>IF($K90=0,"",VLOOKUP($K90,'nejml.žákyně seznam'!$A$2:$D$269,4))</f>
        <v/>
      </c>
      <c r="N90" s="74"/>
      <c r="O90" s="75"/>
      <c r="P90" s="75"/>
      <c r="Q90" s="75"/>
      <c r="R90" s="76"/>
      <c r="S90" s="3">
        <f t="shared" si="21"/>
        <v>0</v>
      </c>
      <c r="T90" s="3">
        <f t="shared" si="22"/>
        <v>0</v>
      </c>
      <c r="U90" s="3">
        <f t="shared" si="16"/>
        <v>0</v>
      </c>
      <c r="V90" s="3" t="str">
        <f>IF($U90=0,"",VLOOKUP($U90,'nejml.žákyně seznam'!$A$2:$D$269,2))</f>
        <v/>
      </c>
      <c r="W90" s="3">
        <f t="shared" si="17"/>
        <v>0</v>
      </c>
      <c r="X90" s="3" t="str">
        <f>IF($W90=0,"",VLOOKUP($W90,'nejml.žákyně seznam'!$A$2:$D$269,2))</f>
        <v/>
      </c>
      <c r="Y90" s="3" t="str">
        <f t="shared" si="23"/>
        <v/>
      </c>
      <c r="Z90" s="3" t="str">
        <f t="shared" si="19"/>
        <v/>
      </c>
      <c r="AB90" s="30">
        <f t="shared" si="24"/>
        <v>0</v>
      </c>
      <c r="AC90" s="30">
        <f t="shared" si="25"/>
        <v>0</v>
      </c>
      <c r="AD90" s="30">
        <f t="shared" si="26"/>
        <v>0</v>
      </c>
      <c r="AE90" s="30">
        <f t="shared" si="27"/>
        <v>0</v>
      </c>
      <c r="AF90" s="30">
        <f t="shared" si="28"/>
        <v>0</v>
      </c>
    </row>
    <row r="91" spans="1:32">
      <c r="A91" s="3" t="e">
        <f>CONCATENATE("Čtyřhra ",#REF!," - 2.kolo")</f>
        <v>#REF!</v>
      </c>
      <c r="B91" s="3">
        <f>U50</f>
        <v>0</v>
      </c>
      <c r="C91" s="26" t="str">
        <f>IF($B91=0,"",VLOOKUP($B91,'nejml.žákyně seznam'!$A$2:$D$269,2))</f>
        <v/>
      </c>
      <c r="D91" s="3" t="str">
        <f>IF($B91=0,"",VLOOKUP($B91,'nejml.žákyně seznam'!$A$2:$D$269,4))</f>
        <v/>
      </c>
      <c r="E91" s="3">
        <f>W50</f>
        <v>0</v>
      </c>
      <c r="F91" s="26" t="str">
        <f>IF($E91=0,"",VLOOKUP($E91,'nejml.žákyně seznam'!$A$2:$D$269,2))</f>
        <v/>
      </c>
      <c r="G91" s="3" t="str">
        <f>IF($E91=0,"",VLOOKUP($E91,'nejml.žákyně seznam'!$A$2:$D$269,4))</f>
        <v/>
      </c>
      <c r="H91" s="3">
        <f>U51</f>
        <v>0</v>
      </c>
      <c r="I91" s="27" t="str">
        <f>IF($H91=0,"",VLOOKUP($H91,'nejml.žákyně seznam'!$A$2:$D$269,2))</f>
        <v/>
      </c>
      <c r="J91" s="3" t="str">
        <f>IF($H91=0,"",VLOOKUP($H91,'nejml.žákyně seznam'!$A$2:$D$269,4))</f>
        <v/>
      </c>
      <c r="K91" s="3">
        <f>W51</f>
        <v>0</v>
      </c>
      <c r="L91" s="27" t="str">
        <f>IF($K91=0,"",VLOOKUP($K91,'nejml.žákyně seznam'!$A$2:$D$269,2))</f>
        <v/>
      </c>
      <c r="M91" s="3" t="str">
        <f>IF($K91=0,"",VLOOKUP($K91,'nejml.žákyně seznam'!$A$2:$D$269,4))</f>
        <v/>
      </c>
      <c r="N91" s="74"/>
      <c r="O91" s="75"/>
      <c r="P91" s="75"/>
      <c r="Q91" s="75"/>
      <c r="R91" s="76"/>
      <c r="S91" s="3">
        <f t="shared" si="21"/>
        <v>0</v>
      </c>
      <c r="T91" s="3">
        <f t="shared" si="22"/>
        <v>0</v>
      </c>
      <c r="U91" s="3">
        <f t="shared" si="16"/>
        <v>0</v>
      </c>
      <c r="V91" s="3" t="str">
        <f>IF($U91=0,"",VLOOKUP($U91,'nejml.žákyně seznam'!$A$2:$D$269,2))</f>
        <v/>
      </c>
      <c r="W91" s="3">
        <f t="shared" si="17"/>
        <v>0</v>
      </c>
      <c r="X91" s="3" t="str">
        <f>IF($W91=0,"",VLOOKUP($W91,'nejml.žákyně seznam'!$A$2:$D$269,2))</f>
        <v/>
      </c>
      <c r="Y91" s="3" t="str">
        <f t="shared" si="23"/>
        <v/>
      </c>
      <c r="Z91" s="3" t="str">
        <f t="shared" si="19"/>
        <v/>
      </c>
      <c r="AB91" s="30">
        <f t="shared" si="24"/>
        <v>0</v>
      </c>
      <c r="AC91" s="30">
        <f t="shared" si="25"/>
        <v>0</v>
      </c>
      <c r="AD91" s="30">
        <f t="shared" si="26"/>
        <v>0</v>
      </c>
      <c r="AE91" s="30">
        <f t="shared" si="27"/>
        <v>0</v>
      </c>
      <c r="AF91" s="30">
        <f t="shared" si="28"/>
        <v>0</v>
      </c>
    </row>
    <row r="92" spans="1:32">
      <c r="A92" s="3" t="e">
        <f>CONCATENATE("Čtyřhra ",#REF!," - 2.kolo")</f>
        <v>#REF!</v>
      </c>
      <c r="B92" s="3">
        <f>U52</f>
        <v>0</v>
      </c>
      <c r="C92" s="26" t="str">
        <f>IF($B92=0,"",VLOOKUP($B92,'nejml.žákyně seznam'!$A$2:$D$269,2))</f>
        <v/>
      </c>
      <c r="D92" s="3" t="str">
        <f>IF($B92=0,"",VLOOKUP($B92,'nejml.žákyně seznam'!$A$2:$D$269,4))</f>
        <v/>
      </c>
      <c r="E92" s="3">
        <f>W52</f>
        <v>0</v>
      </c>
      <c r="F92" s="26" t="str">
        <f>IF($E92=0,"",VLOOKUP($E92,'nejml.žákyně seznam'!$A$2:$D$269,2))</f>
        <v/>
      </c>
      <c r="G92" s="3" t="str">
        <f>IF($E92=0,"",VLOOKUP($E92,'nejml.žákyně seznam'!$A$2:$D$269,4))</f>
        <v/>
      </c>
      <c r="H92" s="3">
        <f>U53</f>
        <v>0</v>
      </c>
      <c r="I92" s="27" t="str">
        <f>IF($H92=0,"",VLOOKUP($H92,'nejml.žákyně seznam'!$A$2:$D$269,2))</f>
        <v/>
      </c>
      <c r="J92" s="3" t="str">
        <f>IF($H92=0,"",VLOOKUP($H92,'nejml.žákyně seznam'!$A$2:$D$269,4))</f>
        <v/>
      </c>
      <c r="K92" s="3">
        <f>W53</f>
        <v>0</v>
      </c>
      <c r="L92" s="27" t="str">
        <f>IF($K92=0,"",VLOOKUP($K92,'nejml.žákyně seznam'!$A$2:$D$269,2))</f>
        <v/>
      </c>
      <c r="M92" s="3" t="str">
        <f>IF($K92=0,"",VLOOKUP($K92,'nejml.žákyně seznam'!$A$2:$D$269,4))</f>
        <v/>
      </c>
      <c r="N92" s="74"/>
      <c r="O92" s="75"/>
      <c r="P92" s="75"/>
      <c r="Q92" s="75"/>
      <c r="R92" s="76"/>
      <c r="S92" s="3">
        <f t="shared" si="21"/>
        <v>0</v>
      </c>
      <c r="T92" s="3">
        <f t="shared" si="22"/>
        <v>0</v>
      </c>
      <c r="U92" s="3">
        <f t="shared" si="16"/>
        <v>0</v>
      </c>
      <c r="V92" s="3" t="str">
        <f>IF($U92=0,"",VLOOKUP($U92,'nejml.žákyně seznam'!$A$2:$D$269,2))</f>
        <v/>
      </c>
      <c r="W92" s="3">
        <f t="shared" si="17"/>
        <v>0</v>
      </c>
      <c r="X92" s="3" t="str">
        <f>IF($W92=0,"",VLOOKUP($W92,'nejml.žákyně seznam'!$A$2:$D$269,2))</f>
        <v/>
      </c>
      <c r="Y92" s="3" t="str">
        <f t="shared" si="23"/>
        <v/>
      </c>
      <c r="Z92" s="3" t="str">
        <f t="shared" si="19"/>
        <v/>
      </c>
      <c r="AB92" s="30">
        <f t="shared" si="24"/>
        <v>0</v>
      </c>
      <c r="AC92" s="30">
        <f t="shared" si="25"/>
        <v>0</v>
      </c>
      <c r="AD92" s="30">
        <f t="shared" si="26"/>
        <v>0</v>
      </c>
      <c r="AE92" s="30">
        <f t="shared" si="27"/>
        <v>0</v>
      </c>
      <c r="AF92" s="30">
        <f t="shared" si="28"/>
        <v>0</v>
      </c>
    </row>
    <row r="93" spans="1:32">
      <c r="A93" s="3" t="e">
        <f>CONCATENATE("Čtyřhra ",#REF!," - 2.kolo")</f>
        <v>#REF!</v>
      </c>
      <c r="B93" s="3">
        <f>U54</f>
        <v>0</v>
      </c>
      <c r="C93" s="26" t="str">
        <f>IF($B93=0,"",VLOOKUP($B93,'nejml.žákyně seznam'!$A$2:$D$269,2))</f>
        <v/>
      </c>
      <c r="D93" s="3" t="str">
        <f>IF($B93=0,"",VLOOKUP($B93,'nejml.žákyně seznam'!$A$2:$D$269,4))</f>
        <v/>
      </c>
      <c r="E93" s="3">
        <f>W54</f>
        <v>0</v>
      </c>
      <c r="F93" s="26" t="str">
        <f>IF($E93=0,"",VLOOKUP($E93,'nejml.žákyně seznam'!$A$2:$D$269,2))</f>
        <v/>
      </c>
      <c r="G93" s="3" t="str">
        <f>IF($E93=0,"",VLOOKUP($E93,'nejml.žákyně seznam'!$A$2:$D$269,4))</f>
        <v/>
      </c>
      <c r="H93" s="3">
        <f>U55</f>
        <v>0</v>
      </c>
      <c r="I93" s="27" t="str">
        <f>IF($H93=0,"",VLOOKUP($H93,'nejml.žákyně seznam'!$A$2:$D$269,2))</f>
        <v/>
      </c>
      <c r="J93" s="3" t="str">
        <f>IF($H93=0,"",VLOOKUP($H93,'nejml.žákyně seznam'!$A$2:$D$269,4))</f>
        <v/>
      </c>
      <c r="K93" s="3">
        <f>W55</f>
        <v>0</v>
      </c>
      <c r="L93" s="27" t="str">
        <f>IF($K93=0,"",VLOOKUP($K93,'nejml.žákyně seznam'!$A$2:$D$269,2))</f>
        <v/>
      </c>
      <c r="M93" s="3" t="str">
        <f>IF($K93=0,"",VLOOKUP($K93,'nejml.žákyně seznam'!$A$2:$D$269,4))</f>
        <v/>
      </c>
      <c r="N93" s="74"/>
      <c r="O93" s="75"/>
      <c r="P93" s="75"/>
      <c r="Q93" s="75"/>
      <c r="R93" s="76"/>
      <c r="S93" s="3">
        <f t="shared" si="21"/>
        <v>0</v>
      </c>
      <c r="T93" s="3">
        <f t="shared" si="22"/>
        <v>0</v>
      </c>
      <c r="U93" s="3">
        <f t="shared" si="16"/>
        <v>0</v>
      </c>
      <c r="V93" s="3" t="str">
        <f>IF($U93=0,"",VLOOKUP($U93,'nejml.žákyně seznam'!$A$2:$D$269,2))</f>
        <v/>
      </c>
      <c r="W93" s="3">
        <f t="shared" si="17"/>
        <v>0</v>
      </c>
      <c r="X93" s="3" t="str">
        <f>IF($W93=0,"",VLOOKUP($W93,'nejml.žákyně seznam'!$A$2:$D$269,2))</f>
        <v/>
      </c>
      <c r="Y93" s="3" t="str">
        <f t="shared" si="23"/>
        <v/>
      </c>
      <c r="Z93" s="3" t="str">
        <f t="shared" si="19"/>
        <v/>
      </c>
      <c r="AB93" s="30">
        <f t="shared" si="24"/>
        <v>0</v>
      </c>
      <c r="AC93" s="30">
        <f t="shared" si="25"/>
        <v>0</v>
      </c>
      <c r="AD93" s="30">
        <f t="shared" si="26"/>
        <v>0</v>
      </c>
      <c r="AE93" s="30">
        <f t="shared" si="27"/>
        <v>0</v>
      </c>
      <c r="AF93" s="30">
        <f t="shared" si="28"/>
        <v>0</v>
      </c>
    </row>
    <row r="94" spans="1:32">
      <c r="A94" s="3" t="e">
        <f>CONCATENATE("Čtyřhra ",#REF!," - 2.kolo")</f>
        <v>#REF!</v>
      </c>
      <c r="B94" s="3">
        <f>U56</f>
        <v>0</v>
      </c>
      <c r="C94" s="26" t="str">
        <f>IF($B94=0,"",VLOOKUP($B94,'nejml.žákyně seznam'!$A$2:$D$269,2))</f>
        <v/>
      </c>
      <c r="D94" s="3" t="str">
        <f>IF($B94=0,"",VLOOKUP($B94,'nejml.žákyně seznam'!$A$2:$D$269,4))</f>
        <v/>
      </c>
      <c r="E94" s="3">
        <f>W56</f>
        <v>0</v>
      </c>
      <c r="F94" s="26" t="str">
        <f>IF($E94=0,"",VLOOKUP($E94,'nejml.žákyně seznam'!$A$2:$D$269,2))</f>
        <v/>
      </c>
      <c r="G94" s="3" t="str">
        <f>IF($E94=0,"",VLOOKUP($E94,'nejml.žákyně seznam'!$A$2:$D$269,4))</f>
        <v/>
      </c>
      <c r="H94" s="3">
        <f>U57</f>
        <v>0</v>
      </c>
      <c r="I94" s="27" t="str">
        <f>IF($H94=0,"",VLOOKUP($H94,'nejml.žákyně seznam'!$A$2:$D$269,2))</f>
        <v/>
      </c>
      <c r="J94" s="3" t="str">
        <f>IF($H94=0,"",VLOOKUP($H94,'nejml.žákyně seznam'!$A$2:$D$269,4))</f>
        <v/>
      </c>
      <c r="K94" s="3">
        <f>W57</f>
        <v>0</v>
      </c>
      <c r="L94" s="27" t="str">
        <f>IF($K94=0,"",VLOOKUP($K94,'nejml.žákyně seznam'!$A$2:$D$269,2))</f>
        <v/>
      </c>
      <c r="M94" s="3" t="str">
        <f>IF($K94=0,"",VLOOKUP($K94,'nejml.žákyně seznam'!$A$2:$D$269,4))</f>
        <v/>
      </c>
      <c r="N94" s="74"/>
      <c r="O94" s="75"/>
      <c r="P94" s="75"/>
      <c r="Q94" s="75"/>
      <c r="R94" s="76"/>
      <c r="S94" s="3">
        <f t="shared" si="21"/>
        <v>0</v>
      </c>
      <c r="T94" s="3">
        <f t="shared" si="22"/>
        <v>0</v>
      </c>
      <c r="U94" s="3">
        <f t="shared" si="16"/>
        <v>0</v>
      </c>
      <c r="V94" s="3" t="str">
        <f>IF($U94=0,"",VLOOKUP($U94,'nejml.žákyně seznam'!$A$2:$D$269,2))</f>
        <v/>
      </c>
      <c r="W94" s="3">
        <f t="shared" si="17"/>
        <v>0</v>
      </c>
      <c r="X94" s="3" t="str">
        <f>IF($W94=0,"",VLOOKUP($W94,'nejml.žákyně seznam'!$A$2:$D$269,2))</f>
        <v/>
      </c>
      <c r="Y94" s="3" t="str">
        <f t="shared" si="23"/>
        <v/>
      </c>
      <c r="Z94" s="3" t="str">
        <f t="shared" si="19"/>
        <v/>
      </c>
      <c r="AB94" s="30">
        <f t="shared" si="24"/>
        <v>0</v>
      </c>
      <c r="AC94" s="30">
        <f t="shared" si="25"/>
        <v>0</v>
      </c>
      <c r="AD94" s="30">
        <f t="shared" si="26"/>
        <v>0</v>
      </c>
      <c r="AE94" s="30">
        <f t="shared" si="27"/>
        <v>0</v>
      </c>
      <c r="AF94" s="30">
        <f t="shared" si="28"/>
        <v>0</v>
      </c>
    </row>
    <row r="95" spans="1:32">
      <c r="A95" s="3" t="e">
        <f>CONCATENATE("Čtyřhra ",#REF!," - 2.kolo")</f>
        <v>#REF!</v>
      </c>
      <c r="B95" s="3">
        <f>U58</f>
        <v>0</v>
      </c>
      <c r="C95" s="26" t="str">
        <f>IF($B95=0,"",VLOOKUP($B95,'nejml.žákyně seznam'!$A$2:$D$269,2))</f>
        <v/>
      </c>
      <c r="D95" s="3" t="str">
        <f>IF($B95=0,"",VLOOKUP($B95,'nejml.žákyně seznam'!$A$2:$D$269,4))</f>
        <v/>
      </c>
      <c r="E95" s="3">
        <f>W58</f>
        <v>0</v>
      </c>
      <c r="F95" s="26" t="str">
        <f>IF($E95=0,"",VLOOKUP($E95,'nejml.žákyně seznam'!$A$2:$D$269,2))</f>
        <v/>
      </c>
      <c r="G95" s="3" t="str">
        <f>IF($E95=0,"",VLOOKUP($E95,'nejml.žákyně seznam'!$A$2:$D$269,4))</f>
        <v/>
      </c>
      <c r="H95" s="3">
        <f>U59</f>
        <v>0</v>
      </c>
      <c r="I95" s="27" t="str">
        <f>IF($H95=0,"",VLOOKUP($H95,'nejml.žákyně seznam'!$A$2:$D$269,2))</f>
        <v/>
      </c>
      <c r="J95" s="3" t="str">
        <f>IF($H95=0,"",VLOOKUP($H95,'nejml.žákyně seznam'!$A$2:$D$269,4))</f>
        <v/>
      </c>
      <c r="K95" s="3">
        <f>W59</f>
        <v>0</v>
      </c>
      <c r="L95" s="27" t="str">
        <f>IF($K95=0,"",VLOOKUP($K95,'nejml.žákyně seznam'!$A$2:$D$269,2))</f>
        <v/>
      </c>
      <c r="M95" s="3" t="str">
        <f>IF($K95=0,"",VLOOKUP($K95,'nejml.žákyně seznam'!$A$2:$D$269,4))</f>
        <v/>
      </c>
      <c r="N95" s="74"/>
      <c r="O95" s="75"/>
      <c r="P95" s="75"/>
      <c r="Q95" s="75"/>
      <c r="R95" s="76"/>
      <c r="S95" s="3">
        <f t="shared" si="21"/>
        <v>0</v>
      </c>
      <c r="T95" s="3">
        <f t="shared" si="22"/>
        <v>0</v>
      </c>
      <c r="U95" s="3">
        <f t="shared" si="16"/>
        <v>0</v>
      </c>
      <c r="V95" s="3" t="str">
        <f>IF($U95=0,"",VLOOKUP($U95,'nejml.žákyně seznam'!$A$2:$D$269,2))</f>
        <v/>
      </c>
      <c r="W95" s="3">
        <f t="shared" si="17"/>
        <v>0</v>
      </c>
      <c r="X95" s="3" t="str">
        <f>IF($W95=0,"",VLOOKUP($W95,'nejml.žákyně seznam'!$A$2:$D$269,2))</f>
        <v/>
      </c>
      <c r="Y95" s="3" t="str">
        <f t="shared" si="23"/>
        <v/>
      </c>
      <c r="Z95" s="3" t="str">
        <f t="shared" si="19"/>
        <v/>
      </c>
      <c r="AB95" s="30">
        <f t="shared" si="24"/>
        <v>0</v>
      </c>
      <c r="AC95" s="30">
        <f t="shared" si="25"/>
        <v>0</v>
      </c>
      <c r="AD95" s="30">
        <f t="shared" si="26"/>
        <v>0</v>
      </c>
      <c r="AE95" s="30">
        <f t="shared" si="27"/>
        <v>0</v>
      </c>
      <c r="AF95" s="30">
        <f t="shared" si="28"/>
        <v>0</v>
      </c>
    </row>
    <row r="96" spans="1:32">
      <c r="A96" s="3" t="e">
        <f>CONCATENATE("Čtyřhra ",#REF!," - 2.kolo")</f>
        <v>#REF!</v>
      </c>
      <c r="B96" s="3">
        <f>U60</f>
        <v>0</v>
      </c>
      <c r="C96" s="26" t="str">
        <f>IF($B96=0,"",VLOOKUP($B96,'nejml.žákyně seznam'!$A$2:$D$269,2))</f>
        <v/>
      </c>
      <c r="D96" s="3" t="str">
        <f>IF($B96=0,"",VLOOKUP($B96,'nejml.žákyně seznam'!$A$2:$D$269,4))</f>
        <v/>
      </c>
      <c r="E96" s="3">
        <f>W60</f>
        <v>0</v>
      </c>
      <c r="F96" s="26" t="str">
        <f>IF($E96=0,"",VLOOKUP($E96,'nejml.žákyně seznam'!$A$2:$D$269,2))</f>
        <v/>
      </c>
      <c r="G96" s="3" t="str">
        <f>IF($E96=0,"",VLOOKUP($E96,'nejml.žákyně seznam'!$A$2:$D$269,4))</f>
        <v/>
      </c>
      <c r="H96" s="3">
        <f>U61</f>
        <v>0</v>
      </c>
      <c r="I96" s="27" t="str">
        <f>IF($H96=0,"",VLOOKUP($H96,'nejml.žákyně seznam'!$A$2:$D$269,2))</f>
        <v/>
      </c>
      <c r="J96" s="3" t="str">
        <f>IF($H96=0,"",VLOOKUP($H96,'nejml.žákyně seznam'!$A$2:$D$269,4))</f>
        <v/>
      </c>
      <c r="K96" s="3">
        <f>W61</f>
        <v>0</v>
      </c>
      <c r="L96" s="27" t="str">
        <f>IF($K96=0,"",VLOOKUP($K96,'nejml.žákyně seznam'!$A$2:$D$269,2))</f>
        <v/>
      </c>
      <c r="M96" s="3" t="str">
        <f>IF($K96=0,"",VLOOKUP($K96,'nejml.žákyně seznam'!$A$2:$D$269,4))</f>
        <v/>
      </c>
      <c r="N96" s="74"/>
      <c r="O96" s="75"/>
      <c r="P96" s="75"/>
      <c r="Q96" s="75"/>
      <c r="R96" s="76"/>
      <c r="S96" s="3">
        <f t="shared" si="21"/>
        <v>0</v>
      </c>
      <c r="T96" s="3">
        <f t="shared" si="22"/>
        <v>0</v>
      </c>
      <c r="U96" s="3">
        <f t="shared" si="16"/>
        <v>0</v>
      </c>
      <c r="V96" s="3" t="str">
        <f>IF($U96=0,"",VLOOKUP($U96,'nejml.žákyně seznam'!$A$2:$D$269,2))</f>
        <v/>
      </c>
      <c r="W96" s="3">
        <f t="shared" si="17"/>
        <v>0</v>
      </c>
      <c r="X96" s="3" t="str">
        <f>IF($W96=0,"",VLOOKUP($W96,'nejml.žákyně seznam'!$A$2:$D$269,2))</f>
        <v/>
      </c>
      <c r="Y96" s="3" t="str">
        <f t="shared" si="23"/>
        <v/>
      </c>
      <c r="Z96" s="3" t="str">
        <f t="shared" si="19"/>
        <v/>
      </c>
      <c r="AB96" s="30">
        <f t="shared" si="24"/>
        <v>0</v>
      </c>
      <c r="AC96" s="30">
        <f t="shared" si="25"/>
        <v>0</v>
      </c>
      <c r="AD96" s="30">
        <f t="shared" si="26"/>
        <v>0</v>
      </c>
      <c r="AE96" s="30">
        <f t="shared" si="27"/>
        <v>0</v>
      </c>
      <c r="AF96" s="30">
        <f t="shared" si="28"/>
        <v>0</v>
      </c>
    </row>
    <row r="97" spans="1:32">
      <c r="A97" s="3" t="e">
        <f>CONCATENATE("Čtyřhra ",#REF!," - 2.kolo")</f>
        <v>#REF!</v>
      </c>
      <c r="B97" s="3">
        <f>U62</f>
        <v>0</v>
      </c>
      <c r="C97" s="26" t="str">
        <f>IF($B97=0,"",VLOOKUP($B97,'nejml.žákyně seznam'!$A$2:$D$269,2))</f>
        <v/>
      </c>
      <c r="D97" s="3" t="str">
        <f>IF($B97=0,"",VLOOKUP($B97,'nejml.žákyně seznam'!$A$2:$D$269,4))</f>
        <v/>
      </c>
      <c r="E97" s="3">
        <f>W62</f>
        <v>0</v>
      </c>
      <c r="F97" s="26" t="str">
        <f>IF($E97=0,"",VLOOKUP($E97,'nejml.žákyně seznam'!$A$2:$D$269,2))</f>
        <v/>
      </c>
      <c r="G97" s="3" t="str">
        <f>IF($E97=0,"",VLOOKUP($E97,'nejml.žákyně seznam'!$A$2:$D$269,4))</f>
        <v/>
      </c>
      <c r="H97" s="3">
        <f>U63</f>
        <v>0</v>
      </c>
      <c r="I97" s="27" t="str">
        <f>IF($H97=0,"",VLOOKUP($H97,'nejml.žákyně seznam'!$A$2:$D$269,2))</f>
        <v/>
      </c>
      <c r="J97" s="3" t="str">
        <f>IF($H97=0,"",VLOOKUP($H97,'nejml.žákyně seznam'!$A$2:$D$269,4))</f>
        <v/>
      </c>
      <c r="K97" s="3">
        <f>W63</f>
        <v>0</v>
      </c>
      <c r="L97" s="27" t="str">
        <f>IF($K97=0,"",VLOOKUP($K97,'nejml.žákyně seznam'!$A$2:$D$269,2))</f>
        <v/>
      </c>
      <c r="M97" s="3" t="str">
        <f>IF($K97=0,"",VLOOKUP($K97,'nejml.žákyně seznam'!$A$2:$D$269,4))</f>
        <v/>
      </c>
      <c r="N97" s="74"/>
      <c r="O97" s="75"/>
      <c r="P97" s="75"/>
      <c r="Q97" s="75"/>
      <c r="R97" s="76"/>
      <c r="S97" s="3">
        <f t="shared" si="21"/>
        <v>0</v>
      </c>
      <c r="T97" s="3">
        <f t="shared" si="22"/>
        <v>0</v>
      </c>
      <c r="U97" s="3">
        <f t="shared" si="16"/>
        <v>0</v>
      </c>
      <c r="V97" s="3" t="str">
        <f>IF($U97=0,"",VLOOKUP($U97,'nejml.žákyně seznam'!$A$2:$D$269,2))</f>
        <v/>
      </c>
      <c r="W97" s="3">
        <f t="shared" si="17"/>
        <v>0</v>
      </c>
      <c r="X97" s="3" t="str">
        <f>IF($W97=0,"",VLOOKUP($W97,'nejml.žákyně seznam'!$A$2:$D$269,2))</f>
        <v/>
      </c>
      <c r="Y97" s="3" t="str">
        <f t="shared" si="23"/>
        <v/>
      </c>
      <c r="Z97" s="3" t="str">
        <f t="shared" si="19"/>
        <v/>
      </c>
      <c r="AB97" s="30">
        <f t="shared" si="24"/>
        <v>0</v>
      </c>
      <c r="AC97" s="30">
        <f t="shared" si="25"/>
        <v>0</v>
      </c>
      <c r="AD97" s="30">
        <f t="shared" si="26"/>
        <v>0</v>
      </c>
      <c r="AE97" s="30">
        <f t="shared" si="27"/>
        <v>0</v>
      </c>
      <c r="AF97" s="30">
        <f t="shared" si="28"/>
        <v>0</v>
      </c>
    </row>
    <row r="98" spans="1:32" ht="13.5" thickBot="1">
      <c r="A98" s="3" t="e">
        <f>CONCATENATE("Čtyřhra ",#REF!," - 2.kolo")</f>
        <v>#REF!</v>
      </c>
      <c r="B98" s="3">
        <f>U64</f>
        <v>0</v>
      </c>
      <c r="C98" s="26" t="str">
        <f>IF($B98=0,"",VLOOKUP($B98,'nejml.žákyně seznam'!$A$2:$D$269,2))</f>
        <v/>
      </c>
      <c r="D98" s="3" t="str">
        <f>IF($B98=0,"",VLOOKUP($B98,'nejml.žákyně seznam'!$A$2:$D$269,4))</f>
        <v/>
      </c>
      <c r="E98" s="3">
        <f>W64</f>
        <v>0</v>
      </c>
      <c r="F98" s="26" t="str">
        <f>IF($E98=0,"",VLOOKUP($E98,'nejml.žákyně seznam'!$A$2:$D$269,2))</f>
        <v/>
      </c>
      <c r="G98" s="3" t="str">
        <f>IF($E98=0,"",VLOOKUP($E98,'nejml.žákyně seznam'!$A$2:$D$269,4))</f>
        <v/>
      </c>
      <c r="H98" s="3">
        <f>U65</f>
        <v>0</v>
      </c>
      <c r="I98" s="27" t="str">
        <f>IF($H98=0,"",VLOOKUP($H98,'nejml.žákyně seznam'!$A$2:$D$269,2))</f>
        <v/>
      </c>
      <c r="J98" s="3" t="str">
        <f>IF($H98=0,"",VLOOKUP($H98,'nejml.žákyně seznam'!$A$2:$D$269,4))</f>
        <v/>
      </c>
      <c r="K98" s="3">
        <f>W65</f>
        <v>0</v>
      </c>
      <c r="L98" s="27" t="str">
        <f>IF($K98=0,"",VLOOKUP($K98,'nejml.žákyně seznam'!$A$2:$D$269,2))</f>
        <v/>
      </c>
      <c r="M98" s="3" t="str">
        <f>IF($K98=0,"",VLOOKUP($K98,'nejml.žákyně seznam'!$A$2:$D$269,4))</f>
        <v/>
      </c>
      <c r="N98" s="77"/>
      <c r="O98" s="78"/>
      <c r="P98" s="78"/>
      <c r="Q98" s="78"/>
      <c r="R98" s="79"/>
      <c r="S98" s="3">
        <f>COUNTIF(AB98:AF98,"&gt;0")</f>
        <v>0</v>
      </c>
      <c r="T98" s="3">
        <f>COUNTIF(AB98:AF98,"&lt;0")</f>
        <v>0</v>
      </c>
      <c r="U98" s="3">
        <f t="shared" si="16"/>
        <v>0</v>
      </c>
      <c r="V98" s="3" t="str">
        <f>IF($U98=0,"",VLOOKUP($U98,'nejml.žákyně seznam'!$A$2:$D$269,2))</f>
        <v/>
      </c>
      <c r="W98" s="3">
        <f t="shared" si="17"/>
        <v>0</v>
      </c>
      <c r="X98" s="3" t="str">
        <f>IF($W98=0,"",VLOOKUP($W98,'nejml.žákyně seznam'!$A$2:$D$269,2))</f>
        <v/>
      </c>
      <c r="Y98" s="3" t="str">
        <f>IF(S98=T98,"",IF(S98&gt;T98,CONCATENATE(S98,":",T98," (",N98,",",O98,",",P98,IF(SUM(S98:T98)&gt;3,",",""),Q98,IF(SUM(S98:T98)&gt;4,",",""),R98,")"),CONCATENATE(T98,":",S98," (",-N98,",",-O98,",",-P98,IF(SUM(S98:T98)&gt;3,",",""),IF(SUM(S98:T98)&gt;3,-Q98,""),IF(SUM(S98:T98)&gt;4,",",""),IF(SUM(S98:T98)&gt;4,-R98,""),")")))</f>
        <v/>
      </c>
      <c r="Z98" s="3" t="str">
        <f t="shared" si="19"/>
        <v/>
      </c>
      <c r="AB98" s="30">
        <f>IF(N98="",0,IF(MID(N98,1,1)="-",-1,1))</f>
        <v>0</v>
      </c>
      <c r="AC98" s="30">
        <f>IF(O98="",0,IF(MID(O98,1,1)="-",-1,1))</f>
        <v>0</v>
      </c>
      <c r="AD98" s="30">
        <f>IF(P98="",0,IF(MID(P98,1,1)="-",-1,1))</f>
        <v>0</v>
      </c>
      <c r="AE98" s="30">
        <f>IF(Q98="",0,IF(MID(Q98,1,1)="-",-1,1))</f>
        <v>0</v>
      </c>
      <c r="AF98" s="30">
        <f>IF(R98="",0,IF(MID(R98,1,1)="-",-1,1))</f>
        <v>0</v>
      </c>
    </row>
    <row r="99" spans="1:32" ht="14.25" thickTop="1" thickBot="1">
      <c r="N99" s="21"/>
      <c r="O99" s="21"/>
      <c r="P99" s="21"/>
      <c r="Q99" s="21"/>
      <c r="R99" s="21"/>
    </row>
    <row r="100" spans="1:32" ht="13.5" thickTop="1">
      <c r="A100" s="3" t="e">
        <f>CONCATENATE("Čtyřhra ",#REF!," - 3.kolo")</f>
        <v>#REF!</v>
      </c>
      <c r="B100" s="3">
        <f>U67</f>
        <v>0</v>
      </c>
      <c r="C100" s="26" t="str">
        <f>IF($B100=0,"",VLOOKUP($B100,'nejml.žákyně seznam'!$A$2:$D$269,2))</f>
        <v/>
      </c>
      <c r="D100" s="3" t="str">
        <f>IF($B100=0,"",VLOOKUP($B100,'nejml.žákyně seznam'!$A$2:$D$269,4))</f>
        <v/>
      </c>
      <c r="E100" s="3">
        <f>W67</f>
        <v>0</v>
      </c>
      <c r="F100" s="26" t="str">
        <f>IF($E100=0,"",VLOOKUP($E100,'nejml.žákyně seznam'!$A$2:$D$269,2))</f>
        <v/>
      </c>
      <c r="G100" s="3" t="str">
        <f>IF($E100=0,"",VLOOKUP($E100,'nejml.žákyně seznam'!$A$2:$D$269,4))</f>
        <v/>
      </c>
      <c r="H100" s="3">
        <f>U68</f>
        <v>0</v>
      </c>
      <c r="I100" s="27" t="str">
        <f>IF($H100=0,"",VLOOKUP($H100,'nejml.žákyně seznam'!$A$2:$D$269,2))</f>
        <v/>
      </c>
      <c r="J100" s="3" t="str">
        <f>IF($H100=0,"",VLOOKUP($H100,'nejml.žákyně seznam'!$A$2:$D$269,4))</f>
        <v/>
      </c>
      <c r="K100" s="3">
        <f>W68</f>
        <v>0</v>
      </c>
      <c r="L100" s="27" t="str">
        <f>IF($K100=0,"",VLOOKUP($K100,'nejml.žákyně seznam'!$A$2:$D$269,2))</f>
        <v/>
      </c>
      <c r="M100" s="3" t="str">
        <f>IF($K100=0,"",VLOOKUP($K100,'nejml.žákyně seznam'!$A$2:$D$269,4))</f>
        <v/>
      </c>
      <c r="N100" s="71"/>
      <c r="O100" s="72"/>
      <c r="P100" s="72"/>
      <c r="Q100" s="72"/>
      <c r="R100" s="73"/>
      <c r="S100" s="3">
        <f t="shared" ref="S100:S114" si="29">COUNTIF(AB100:AF100,"&gt;0")</f>
        <v>0</v>
      </c>
      <c r="T100" s="3">
        <f t="shared" ref="T100:T114" si="30">COUNTIF(AB100:AF100,"&lt;0")</f>
        <v>0</v>
      </c>
      <c r="U100" s="3">
        <f t="shared" ref="U100:U115" si="31">IF(S100=T100,0,IF(S100&gt;T100,B100,H100))</f>
        <v>0</v>
      </c>
      <c r="V100" s="3" t="str">
        <f>IF($U100=0,"",VLOOKUP($U100,'nejml.žákyně seznam'!$A$2:$D$269,2))</f>
        <v/>
      </c>
      <c r="W100" s="3">
        <f t="shared" ref="W100:W115" si="32">IF(S100=T100,0,IF(S100&gt;T100,E100,K100))</f>
        <v>0</v>
      </c>
      <c r="X100" s="3" t="str">
        <f>IF($W100=0,"",VLOOKUP($W100,'nejml.žákyně seznam'!$A$2:$D$269,2))</f>
        <v/>
      </c>
      <c r="Y100" s="3" t="str">
        <f t="shared" ref="Y100:Y114" si="33">IF(S100=T100,"",IF(S100&gt;T100,CONCATENATE(S100,":",T100," (",N100,",",O100,",",P100,IF(SUM(S100:T100)&gt;3,",",""),Q100,IF(SUM(S100:T100)&gt;4,",",""),R100,")"),CONCATENATE(T100,":",S100," (",-N100,",",-O100,",",-P100,IF(SUM(S100:T100)&gt;3,",",""),IF(SUM(S100:T100)&gt;3,-Q100,""),IF(SUM(S100:T100)&gt;4,",",""),IF(SUM(S100:T100)&gt;4,-R100,""),")")))</f>
        <v/>
      </c>
      <c r="Z100" s="3" t="str">
        <f t="shared" ref="Z100:Z115" si="34">IF(MAX(S100:T100)=3,Y100,"")</f>
        <v/>
      </c>
      <c r="AB100" s="30">
        <f t="shared" ref="AB100:AB114" si="35">IF(N100="",0,IF(MID(N100,1,1)="-",-1,1))</f>
        <v>0</v>
      </c>
      <c r="AC100" s="30">
        <f t="shared" ref="AC100:AC114" si="36">IF(O100="",0,IF(MID(O100,1,1)="-",-1,1))</f>
        <v>0</v>
      </c>
      <c r="AD100" s="30">
        <f t="shared" ref="AD100:AD114" si="37">IF(P100="",0,IF(MID(P100,1,1)="-",-1,1))</f>
        <v>0</v>
      </c>
      <c r="AE100" s="30">
        <f t="shared" ref="AE100:AE114" si="38">IF(Q100="",0,IF(MID(Q100,1,1)="-",-1,1))</f>
        <v>0</v>
      </c>
      <c r="AF100" s="30">
        <f t="shared" ref="AF100:AF114" si="39">IF(R100="",0,IF(MID(R100,1,1)="-",-1,1))</f>
        <v>0</v>
      </c>
    </row>
    <row r="101" spans="1:32">
      <c r="A101" s="3" t="e">
        <f>CONCATENATE("Čtyřhra ",#REF!," - 3.kolo")</f>
        <v>#REF!</v>
      </c>
      <c r="B101" s="3">
        <f>U69</f>
        <v>0</v>
      </c>
      <c r="C101" s="26" t="str">
        <f>IF($B101=0,"",VLOOKUP($B101,'nejml.žákyně seznam'!$A$2:$D$269,2))</f>
        <v/>
      </c>
      <c r="D101" s="3" t="str">
        <f>IF($B101=0,"",VLOOKUP($B101,'nejml.žákyně seznam'!$A$2:$D$269,4))</f>
        <v/>
      </c>
      <c r="E101" s="3">
        <f>W69</f>
        <v>0</v>
      </c>
      <c r="F101" s="26" t="str">
        <f>IF($E101=0,"",VLOOKUP($E101,'nejml.žákyně seznam'!$A$2:$D$269,2))</f>
        <v/>
      </c>
      <c r="G101" s="3" t="str">
        <f>IF($E101=0,"",VLOOKUP($E101,'nejml.žákyně seznam'!$A$2:$D$269,4))</f>
        <v/>
      </c>
      <c r="H101" s="3">
        <f>U70</f>
        <v>0</v>
      </c>
      <c r="I101" s="27" t="str">
        <f>IF($H101=0,"",VLOOKUP($H101,'nejml.žákyně seznam'!$A$2:$D$269,2))</f>
        <v/>
      </c>
      <c r="J101" s="3" t="str">
        <f>IF($H101=0,"",VLOOKUP($H101,'nejml.žákyně seznam'!$A$2:$D$269,4))</f>
        <v/>
      </c>
      <c r="K101" s="3">
        <f>W70</f>
        <v>0</v>
      </c>
      <c r="L101" s="27" t="str">
        <f>IF($K101=0,"",VLOOKUP($K101,'nejml.žákyně seznam'!$A$2:$D$269,2))</f>
        <v/>
      </c>
      <c r="M101" s="3" t="str">
        <f>IF($K101=0,"",VLOOKUP($K101,'nejml.žákyně seznam'!$A$2:$D$269,4))</f>
        <v/>
      </c>
      <c r="N101" s="74"/>
      <c r="O101" s="75"/>
      <c r="P101" s="75"/>
      <c r="Q101" s="75"/>
      <c r="R101" s="76"/>
      <c r="S101" s="3">
        <f t="shared" si="29"/>
        <v>0</v>
      </c>
      <c r="T101" s="3">
        <f t="shared" si="30"/>
        <v>0</v>
      </c>
      <c r="U101" s="3">
        <f t="shared" si="31"/>
        <v>0</v>
      </c>
      <c r="V101" s="3" t="str">
        <f>IF($U101=0,"",VLOOKUP($U101,'nejml.žákyně seznam'!$A$2:$D$269,2))</f>
        <v/>
      </c>
      <c r="W101" s="3">
        <f t="shared" si="32"/>
        <v>0</v>
      </c>
      <c r="X101" s="3" t="str">
        <f>IF($W101=0,"",VLOOKUP($W101,'nejml.žákyně seznam'!$A$2:$D$269,2))</f>
        <v/>
      </c>
      <c r="Y101" s="3" t="str">
        <f t="shared" si="33"/>
        <v/>
      </c>
      <c r="Z101" s="3" t="str">
        <f t="shared" si="34"/>
        <v/>
      </c>
      <c r="AB101" s="30">
        <f t="shared" si="35"/>
        <v>0</v>
      </c>
      <c r="AC101" s="30">
        <f t="shared" si="36"/>
        <v>0</v>
      </c>
      <c r="AD101" s="30">
        <f t="shared" si="37"/>
        <v>0</v>
      </c>
      <c r="AE101" s="30">
        <f t="shared" si="38"/>
        <v>0</v>
      </c>
      <c r="AF101" s="30">
        <f t="shared" si="39"/>
        <v>0</v>
      </c>
    </row>
    <row r="102" spans="1:32">
      <c r="A102" s="3" t="e">
        <f>CONCATENATE("Čtyřhra ",#REF!," - 3.kolo")</f>
        <v>#REF!</v>
      </c>
      <c r="B102" s="3">
        <f>U71</f>
        <v>0</v>
      </c>
      <c r="C102" s="26" t="str">
        <f>IF($B102=0,"",VLOOKUP($B102,'nejml.žákyně seznam'!$A$2:$D$269,2))</f>
        <v/>
      </c>
      <c r="D102" s="3" t="str">
        <f>IF($B102=0,"",VLOOKUP($B102,'nejml.žákyně seznam'!$A$2:$D$269,4))</f>
        <v/>
      </c>
      <c r="E102" s="3">
        <f>W71</f>
        <v>0</v>
      </c>
      <c r="F102" s="26" t="str">
        <f>IF($E102=0,"",VLOOKUP($E102,'nejml.žákyně seznam'!$A$2:$D$269,2))</f>
        <v/>
      </c>
      <c r="G102" s="3" t="str">
        <f>IF($E102=0,"",VLOOKUP($E102,'nejml.žákyně seznam'!$A$2:$D$269,4))</f>
        <v/>
      </c>
      <c r="H102" s="3">
        <f>U72</f>
        <v>0</v>
      </c>
      <c r="I102" s="27" t="str">
        <f>IF($H102=0,"",VLOOKUP($H102,'nejml.žákyně seznam'!$A$2:$D$269,2))</f>
        <v/>
      </c>
      <c r="J102" s="3" t="str">
        <f>IF($H102=0,"",VLOOKUP($H102,'nejml.žákyně seznam'!$A$2:$D$269,4))</f>
        <v/>
      </c>
      <c r="K102" s="3">
        <f>W72</f>
        <v>0</v>
      </c>
      <c r="L102" s="27" t="str">
        <f>IF($K102=0,"",VLOOKUP($K102,'nejml.žákyně seznam'!$A$2:$D$269,2))</f>
        <v/>
      </c>
      <c r="M102" s="3" t="str">
        <f>IF($K102=0,"",VLOOKUP($K102,'nejml.žákyně seznam'!$A$2:$D$269,4))</f>
        <v/>
      </c>
      <c r="N102" s="74"/>
      <c r="O102" s="75"/>
      <c r="P102" s="75"/>
      <c r="Q102" s="75"/>
      <c r="R102" s="76"/>
      <c r="S102" s="3">
        <f t="shared" si="29"/>
        <v>0</v>
      </c>
      <c r="T102" s="3">
        <f t="shared" si="30"/>
        <v>0</v>
      </c>
      <c r="U102" s="3">
        <f t="shared" si="31"/>
        <v>0</v>
      </c>
      <c r="V102" s="3" t="str">
        <f>IF($U102=0,"",VLOOKUP($U102,'nejml.žákyně seznam'!$A$2:$D$269,2))</f>
        <v/>
      </c>
      <c r="W102" s="3">
        <f t="shared" si="32"/>
        <v>0</v>
      </c>
      <c r="X102" s="3" t="str">
        <f>IF($W102=0,"",VLOOKUP($W102,'nejml.žákyně seznam'!$A$2:$D$269,2))</f>
        <v/>
      </c>
      <c r="Y102" s="3" t="str">
        <f t="shared" si="33"/>
        <v/>
      </c>
      <c r="Z102" s="3" t="str">
        <f t="shared" si="34"/>
        <v/>
      </c>
      <c r="AB102" s="30">
        <f t="shared" si="35"/>
        <v>0</v>
      </c>
      <c r="AC102" s="30">
        <f t="shared" si="36"/>
        <v>0</v>
      </c>
      <c r="AD102" s="30">
        <f t="shared" si="37"/>
        <v>0</v>
      </c>
      <c r="AE102" s="30">
        <f t="shared" si="38"/>
        <v>0</v>
      </c>
      <c r="AF102" s="30">
        <f t="shared" si="39"/>
        <v>0</v>
      </c>
    </row>
    <row r="103" spans="1:32">
      <c r="A103" s="3" t="e">
        <f>CONCATENATE("Čtyřhra ",#REF!," - 3.kolo")</f>
        <v>#REF!</v>
      </c>
      <c r="B103" s="3">
        <f>U73</f>
        <v>0</v>
      </c>
      <c r="C103" s="26" t="str">
        <f>IF($B103=0,"",VLOOKUP($B103,'nejml.žákyně seznam'!$A$2:$D$269,2))</f>
        <v/>
      </c>
      <c r="D103" s="3" t="str">
        <f>IF($B103=0,"",VLOOKUP($B103,'nejml.žákyně seznam'!$A$2:$D$269,4))</f>
        <v/>
      </c>
      <c r="E103" s="3">
        <f>W73</f>
        <v>0</v>
      </c>
      <c r="F103" s="26" t="str">
        <f>IF($E103=0,"",VLOOKUP($E103,'nejml.žákyně seznam'!$A$2:$D$269,2))</f>
        <v/>
      </c>
      <c r="G103" s="3" t="str">
        <f>IF($E103=0,"",VLOOKUP($E103,'nejml.žákyně seznam'!$A$2:$D$269,4))</f>
        <v/>
      </c>
      <c r="H103" s="3">
        <f>U74</f>
        <v>0</v>
      </c>
      <c r="I103" s="27" t="str">
        <f>IF($H103=0,"",VLOOKUP($H103,'nejml.žákyně seznam'!$A$2:$D$269,2))</f>
        <v/>
      </c>
      <c r="J103" s="3" t="str">
        <f>IF($H103=0,"",VLOOKUP($H103,'nejml.žákyně seznam'!$A$2:$D$269,4))</f>
        <v/>
      </c>
      <c r="K103" s="3">
        <f>W74</f>
        <v>0</v>
      </c>
      <c r="L103" s="27" t="str">
        <f>IF($K103=0,"",VLOOKUP($K103,'nejml.žákyně seznam'!$A$2:$D$269,2))</f>
        <v/>
      </c>
      <c r="M103" s="3" t="str">
        <f>IF($K103=0,"",VLOOKUP($K103,'nejml.žákyně seznam'!$A$2:$D$269,4))</f>
        <v/>
      </c>
      <c r="N103" s="74"/>
      <c r="O103" s="75"/>
      <c r="P103" s="75"/>
      <c r="Q103" s="75"/>
      <c r="R103" s="76"/>
      <c r="S103" s="3">
        <f t="shared" si="29"/>
        <v>0</v>
      </c>
      <c r="T103" s="3">
        <f t="shared" si="30"/>
        <v>0</v>
      </c>
      <c r="U103" s="3">
        <f t="shared" si="31"/>
        <v>0</v>
      </c>
      <c r="V103" s="3" t="str">
        <f>IF($U103=0,"",VLOOKUP($U103,'nejml.žákyně seznam'!$A$2:$D$269,2))</f>
        <v/>
      </c>
      <c r="W103" s="3">
        <f t="shared" si="32"/>
        <v>0</v>
      </c>
      <c r="X103" s="3" t="str">
        <f>IF($W103=0,"",VLOOKUP($W103,'nejml.žákyně seznam'!$A$2:$D$269,2))</f>
        <v/>
      </c>
      <c r="Y103" s="3" t="str">
        <f t="shared" si="33"/>
        <v/>
      </c>
      <c r="Z103" s="3" t="str">
        <f t="shared" si="34"/>
        <v/>
      </c>
      <c r="AB103" s="30">
        <f t="shared" si="35"/>
        <v>0</v>
      </c>
      <c r="AC103" s="30">
        <f t="shared" si="36"/>
        <v>0</v>
      </c>
      <c r="AD103" s="30">
        <f t="shared" si="37"/>
        <v>0</v>
      </c>
      <c r="AE103" s="30">
        <f t="shared" si="38"/>
        <v>0</v>
      </c>
      <c r="AF103" s="30">
        <f t="shared" si="39"/>
        <v>0</v>
      </c>
    </row>
    <row r="104" spans="1:32">
      <c r="A104" s="3" t="e">
        <f>CONCATENATE("Čtyřhra ",#REF!," - 3.kolo")</f>
        <v>#REF!</v>
      </c>
      <c r="B104" s="3">
        <f>U75</f>
        <v>0</v>
      </c>
      <c r="C104" s="26" t="str">
        <f>IF($B104=0,"",VLOOKUP($B104,'nejml.žákyně seznam'!$A$2:$D$269,2))</f>
        <v/>
      </c>
      <c r="D104" s="3" t="str">
        <f>IF($B104=0,"",VLOOKUP($B104,'nejml.žákyně seznam'!$A$2:$D$269,4))</f>
        <v/>
      </c>
      <c r="E104" s="3">
        <f>W75</f>
        <v>0</v>
      </c>
      <c r="F104" s="26" t="str">
        <f>IF($E104=0,"",VLOOKUP($E104,'nejml.žákyně seznam'!$A$2:$D$269,2))</f>
        <v/>
      </c>
      <c r="G104" s="3" t="str">
        <f>IF($E104=0,"",VLOOKUP($E104,'nejml.žákyně seznam'!$A$2:$D$269,4))</f>
        <v/>
      </c>
      <c r="H104" s="3">
        <f>U76</f>
        <v>0</v>
      </c>
      <c r="I104" s="27" t="str">
        <f>IF($H104=0,"",VLOOKUP($H104,'nejml.žákyně seznam'!$A$2:$D$269,2))</f>
        <v/>
      </c>
      <c r="J104" s="3" t="str">
        <f>IF($H104=0,"",VLOOKUP($H104,'nejml.žákyně seznam'!$A$2:$D$269,4))</f>
        <v/>
      </c>
      <c r="K104" s="3">
        <f>W76</f>
        <v>0</v>
      </c>
      <c r="L104" s="27" t="str">
        <f>IF($K104=0,"",VLOOKUP($K104,'nejml.žákyně seznam'!$A$2:$D$269,2))</f>
        <v/>
      </c>
      <c r="M104" s="3" t="str">
        <f>IF($K104=0,"",VLOOKUP($K104,'nejml.žákyně seznam'!$A$2:$D$269,4))</f>
        <v/>
      </c>
      <c r="N104" s="74"/>
      <c r="O104" s="75"/>
      <c r="P104" s="75"/>
      <c r="Q104" s="75"/>
      <c r="R104" s="76"/>
      <c r="S104" s="3">
        <f t="shared" si="29"/>
        <v>0</v>
      </c>
      <c r="T104" s="3">
        <f t="shared" si="30"/>
        <v>0</v>
      </c>
      <c r="U104" s="3">
        <f t="shared" si="31"/>
        <v>0</v>
      </c>
      <c r="V104" s="3" t="str">
        <f>IF($U104=0,"",VLOOKUP($U104,'nejml.žákyně seznam'!$A$2:$D$269,2))</f>
        <v/>
      </c>
      <c r="W104" s="3">
        <f t="shared" si="32"/>
        <v>0</v>
      </c>
      <c r="X104" s="3" t="str">
        <f>IF($W104=0,"",VLOOKUP($W104,'nejml.žákyně seznam'!$A$2:$D$269,2))</f>
        <v/>
      </c>
      <c r="Y104" s="3" t="str">
        <f t="shared" si="33"/>
        <v/>
      </c>
      <c r="Z104" s="3" t="str">
        <f t="shared" si="34"/>
        <v/>
      </c>
      <c r="AB104" s="30">
        <f t="shared" si="35"/>
        <v>0</v>
      </c>
      <c r="AC104" s="30">
        <f t="shared" si="36"/>
        <v>0</v>
      </c>
      <c r="AD104" s="30">
        <f t="shared" si="37"/>
        <v>0</v>
      </c>
      <c r="AE104" s="30">
        <f t="shared" si="38"/>
        <v>0</v>
      </c>
      <c r="AF104" s="30">
        <f t="shared" si="39"/>
        <v>0</v>
      </c>
    </row>
    <row r="105" spans="1:32">
      <c r="A105" s="3" t="e">
        <f>CONCATENATE("Čtyřhra ",#REF!," - 3.kolo")</f>
        <v>#REF!</v>
      </c>
      <c r="B105" s="3">
        <f>U77</f>
        <v>0</v>
      </c>
      <c r="C105" s="26" t="str">
        <f>IF($B105=0,"",VLOOKUP($B105,'nejml.žákyně seznam'!$A$2:$D$269,2))</f>
        <v/>
      </c>
      <c r="D105" s="3" t="str">
        <f>IF($B105=0,"",VLOOKUP($B105,'nejml.žákyně seznam'!$A$2:$D$269,4))</f>
        <v/>
      </c>
      <c r="E105" s="3">
        <f>W77</f>
        <v>0</v>
      </c>
      <c r="F105" s="26" t="str">
        <f>IF($E105=0,"",VLOOKUP($E105,'nejml.žákyně seznam'!$A$2:$D$269,2))</f>
        <v/>
      </c>
      <c r="G105" s="3" t="str">
        <f>IF($E105=0,"",VLOOKUP($E105,'nejml.žákyně seznam'!$A$2:$D$269,4))</f>
        <v/>
      </c>
      <c r="H105" s="3">
        <f>U78</f>
        <v>0</v>
      </c>
      <c r="I105" s="27" t="str">
        <f>IF($H105=0,"",VLOOKUP($H105,'nejml.žákyně seznam'!$A$2:$D$269,2))</f>
        <v/>
      </c>
      <c r="J105" s="3" t="str">
        <f>IF($H105=0,"",VLOOKUP($H105,'nejml.žákyně seznam'!$A$2:$D$269,4))</f>
        <v/>
      </c>
      <c r="K105" s="3">
        <f>W78</f>
        <v>0</v>
      </c>
      <c r="L105" s="27" t="str">
        <f>IF($K105=0,"",VLOOKUP($K105,'nejml.žákyně seznam'!$A$2:$D$269,2))</f>
        <v/>
      </c>
      <c r="M105" s="3" t="str">
        <f>IF($K105=0,"",VLOOKUP($K105,'nejml.žákyně seznam'!$A$2:$D$269,4))</f>
        <v/>
      </c>
      <c r="N105" s="74"/>
      <c r="O105" s="75"/>
      <c r="P105" s="75"/>
      <c r="Q105" s="75"/>
      <c r="R105" s="76"/>
      <c r="S105" s="3">
        <f t="shared" si="29"/>
        <v>0</v>
      </c>
      <c r="T105" s="3">
        <f t="shared" si="30"/>
        <v>0</v>
      </c>
      <c r="U105" s="3">
        <f t="shared" si="31"/>
        <v>0</v>
      </c>
      <c r="V105" s="3" t="str">
        <f>IF($U105=0,"",VLOOKUP($U105,'nejml.žákyně seznam'!$A$2:$D$269,2))</f>
        <v/>
      </c>
      <c r="W105" s="3">
        <f t="shared" si="32"/>
        <v>0</v>
      </c>
      <c r="X105" s="3" t="str">
        <f>IF($W105=0,"",VLOOKUP($W105,'nejml.žákyně seznam'!$A$2:$D$269,2))</f>
        <v/>
      </c>
      <c r="Y105" s="3" t="str">
        <f t="shared" si="33"/>
        <v/>
      </c>
      <c r="Z105" s="3" t="str">
        <f t="shared" si="34"/>
        <v/>
      </c>
      <c r="AB105" s="30">
        <f t="shared" si="35"/>
        <v>0</v>
      </c>
      <c r="AC105" s="30">
        <f t="shared" si="36"/>
        <v>0</v>
      </c>
      <c r="AD105" s="30">
        <f t="shared" si="37"/>
        <v>0</v>
      </c>
      <c r="AE105" s="30">
        <f t="shared" si="38"/>
        <v>0</v>
      </c>
      <c r="AF105" s="30">
        <f t="shared" si="39"/>
        <v>0</v>
      </c>
    </row>
    <row r="106" spans="1:32">
      <c r="A106" s="3" t="e">
        <f>CONCATENATE("Čtyřhra ",#REF!," - 3.kolo")</f>
        <v>#REF!</v>
      </c>
      <c r="B106" s="3">
        <f>U79</f>
        <v>0</v>
      </c>
      <c r="C106" s="26" t="str">
        <f>IF($B106=0,"",VLOOKUP($B106,'nejml.žákyně seznam'!$A$2:$D$269,2))</f>
        <v/>
      </c>
      <c r="D106" s="3" t="str">
        <f>IF($B106=0,"",VLOOKUP($B106,'nejml.žákyně seznam'!$A$2:$D$269,4))</f>
        <v/>
      </c>
      <c r="E106" s="3">
        <f>W79</f>
        <v>0</v>
      </c>
      <c r="F106" s="26" t="str">
        <f>IF($E106=0,"",VLOOKUP($E106,'nejml.žákyně seznam'!$A$2:$D$269,2))</f>
        <v/>
      </c>
      <c r="G106" s="3" t="str">
        <f>IF($E106=0,"",VLOOKUP($E106,'nejml.žákyně seznam'!$A$2:$D$269,4))</f>
        <v/>
      </c>
      <c r="H106" s="3">
        <f>U80</f>
        <v>0</v>
      </c>
      <c r="I106" s="27" t="str">
        <f>IF($H106=0,"",VLOOKUP($H106,'nejml.žákyně seznam'!$A$2:$D$269,2))</f>
        <v/>
      </c>
      <c r="J106" s="3" t="str">
        <f>IF($H106=0,"",VLOOKUP($H106,'nejml.žákyně seznam'!$A$2:$D$269,4))</f>
        <v/>
      </c>
      <c r="K106" s="3">
        <f>W80</f>
        <v>0</v>
      </c>
      <c r="L106" s="27" t="str">
        <f>IF($K106=0,"",VLOOKUP($K106,'nejml.žákyně seznam'!$A$2:$D$269,2))</f>
        <v/>
      </c>
      <c r="M106" s="3" t="str">
        <f>IF($K106=0,"",VLOOKUP($K106,'nejml.žákyně seznam'!$A$2:$D$269,4))</f>
        <v/>
      </c>
      <c r="N106" s="74"/>
      <c r="O106" s="75"/>
      <c r="P106" s="75"/>
      <c r="Q106" s="75"/>
      <c r="R106" s="76"/>
      <c r="S106" s="3">
        <f t="shared" si="29"/>
        <v>0</v>
      </c>
      <c r="T106" s="3">
        <f t="shared" si="30"/>
        <v>0</v>
      </c>
      <c r="U106" s="3">
        <f t="shared" si="31"/>
        <v>0</v>
      </c>
      <c r="V106" s="3" t="str">
        <f>IF($U106=0,"",VLOOKUP($U106,'nejml.žákyně seznam'!$A$2:$D$269,2))</f>
        <v/>
      </c>
      <c r="W106" s="3">
        <f t="shared" si="32"/>
        <v>0</v>
      </c>
      <c r="X106" s="3" t="str">
        <f>IF($W106=0,"",VLOOKUP($W106,'nejml.žákyně seznam'!$A$2:$D$269,2))</f>
        <v/>
      </c>
      <c r="Y106" s="3" t="str">
        <f t="shared" si="33"/>
        <v/>
      </c>
      <c r="Z106" s="3" t="str">
        <f t="shared" si="34"/>
        <v/>
      </c>
      <c r="AB106" s="30">
        <f t="shared" si="35"/>
        <v>0</v>
      </c>
      <c r="AC106" s="30">
        <f t="shared" si="36"/>
        <v>0</v>
      </c>
      <c r="AD106" s="30">
        <f t="shared" si="37"/>
        <v>0</v>
      </c>
      <c r="AE106" s="30">
        <f t="shared" si="38"/>
        <v>0</v>
      </c>
      <c r="AF106" s="30">
        <f t="shared" si="39"/>
        <v>0</v>
      </c>
    </row>
    <row r="107" spans="1:32">
      <c r="A107" s="3" t="e">
        <f>CONCATENATE("Čtyřhra ",#REF!," - 3.kolo")</f>
        <v>#REF!</v>
      </c>
      <c r="B107" s="3">
        <f>U81</f>
        <v>0</v>
      </c>
      <c r="C107" s="26" t="str">
        <f>IF($B107=0,"",VLOOKUP($B107,'nejml.žákyně seznam'!$A$2:$D$269,2))</f>
        <v/>
      </c>
      <c r="D107" s="3" t="str">
        <f>IF($B107=0,"",VLOOKUP($B107,'nejml.žákyně seznam'!$A$2:$D$269,4))</f>
        <v/>
      </c>
      <c r="E107" s="3">
        <f>W81</f>
        <v>0</v>
      </c>
      <c r="F107" s="26" t="str">
        <f>IF($E107=0,"",VLOOKUP($E107,'nejml.žákyně seznam'!$A$2:$D$269,2))</f>
        <v/>
      </c>
      <c r="G107" s="3" t="str">
        <f>IF($E107=0,"",VLOOKUP($E107,'nejml.žákyně seznam'!$A$2:$D$269,4))</f>
        <v/>
      </c>
      <c r="H107" s="3">
        <f>U82</f>
        <v>0</v>
      </c>
      <c r="I107" s="27" t="str">
        <f>IF($H107=0,"",VLOOKUP($H107,'nejml.žákyně seznam'!$A$2:$D$269,2))</f>
        <v/>
      </c>
      <c r="J107" s="3" t="str">
        <f>IF($H107=0,"",VLOOKUP($H107,'nejml.žákyně seznam'!$A$2:$D$269,4))</f>
        <v/>
      </c>
      <c r="K107" s="3">
        <f>W82</f>
        <v>0</v>
      </c>
      <c r="L107" s="27" t="str">
        <f>IF($K107=0,"",VLOOKUP($K107,'nejml.žákyně seznam'!$A$2:$D$269,2))</f>
        <v/>
      </c>
      <c r="M107" s="3" t="str">
        <f>IF($K107=0,"",VLOOKUP($K107,'nejml.žákyně seznam'!$A$2:$D$269,4))</f>
        <v/>
      </c>
      <c r="N107" s="74"/>
      <c r="O107" s="75"/>
      <c r="P107" s="75"/>
      <c r="Q107" s="75"/>
      <c r="R107" s="76"/>
      <c r="S107" s="3">
        <f t="shared" si="29"/>
        <v>0</v>
      </c>
      <c r="T107" s="3">
        <f t="shared" si="30"/>
        <v>0</v>
      </c>
      <c r="U107" s="3">
        <f t="shared" si="31"/>
        <v>0</v>
      </c>
      <c r="V107" s="3" t="str">
        <f>IF($U107=0,"",VLOOKUP($U107,'nejml.žákyně seznam'!$A$2:$D$269,2))</f>
        <v/>
      </c>
      <c r="W107" s="3">
        <f t="shared" si="32"/>
        <v>0</v>
      </c>
      <c r="X107" s="3" t="str">
        <f>IF($W107=0,"",VLOOKUP($W107,'nejml.žákyně seznam'!$A$2:$D$269,2))</f>
        <v/>
      </c>
      <c r="Y107" s="3" t="str">
        <f t="shared" si="33"/>
        <v/>
      </c>
      <c r="Z107" s="3" t="str">
        <f t="shared" si="34"/>
        <v/>
      </c>
      <c r="AB107" s="30">
        <f t="shared" si="35"/>
        <v>0</v>
      </c>
      <c r="AC107" s="30">
        <f t="shared" si="36"/>
        <v>0</v>
      </c>
      <c r="AD107" s="30">
        <f t="shared" si="37"/>
        <v>0</v>
      </c>
      <c r="AE107" s="30">
        <f t="shared" si="38"/>
        <v>0</v>
      </c>
      <c r="AF107" s="30">
        <f t="shared" si="39"/>
        <v>0</v>
      </c>
    </row>
    <row r="108" spans="1:32">
      <c r="A108" s="3" t="e">
        <f>CONCATENATE("Čtyřhra ",#REF!," - 3.kolo")</f>
        <v>#REF!</v>
      </c>
      <c r="B108" s="3">
        <f>U83</f>
        <v>0</v>
      </c>
      <c r="C108" s="26" t="str">
        <f>IF($B108=0,"",VLOOKUP($B108,'nejml.žákyně seznam'!$A$2:$D$269,2))</f>
        <v/>
      </c>
      <c r="D108" s="3" t="str">
        <f>IF($B108=0,"",VLOOKUP($B108,'nejml.žákyně seznam'!$A$2:$D$269,4))</f>
        <v/>
      </c>
      <c r="E108" s="3">
        <f>W83</f>
        <v>0</v>
      </c>
      <c r="F108" s="26" t="str">
        <f>IF($E108=0,"",VLOOKUP($E108,'nejml.žákyně seznam'!$A$2:$D$269,2))</f>
        <v/>
      </c>
      <c r="G108" s="3" t="str">
        <f>IF($E108=0,"",VLOOKUP($E108,'nejml.žákyně seznam'!$A$2:$D$269,4))</f>
        <v/>
      </c>
      <c r="H108" s="3">
        <f>U84</f>
        <v>0</v>
      </c>
      <c r="I108" s="27" t="str">
        <f>IF($H108=0,"",VLOOKUP($H108,'nejml.žákyně seznam'!$A$2:$D$269,2))</f>
        <v/>
      </c>
      <c r="J108" s="3" t="str">
        <f>IF($H108=0,"",VLOOKUP($H108,'nejml.žákyně seznam'!$A$2:$D$269,4))</f>
        <v/>
      </c>
      <c r="K108" s="3">
        <f>W84</f>
        <v>0</v>
      </c>
      <c r="L108" s="27" t="str">
        <f>IF($K108=0,"",VLOOKUP($K108,'nejml.žákyně seznam'!$A$2:$D$269,2))</f>
        <v/>
      </c>
      <c r="M108" s="3" t="str">
        <f>IF($K108=0,"",VLOOKUP($K108,'nejml.žákyně seznam'!$A$2:$D$269,4))</f>
        <v/>
      </c>
      <c r="N108" s="74"/>
      <c r="O108" s="75"/>
      <c r="P108" s="75"/>
      <c r="Q108" s="75"/>
      <c r="R108" s="76"/>
      <c r="S108" s="3">
        <f t="shared" si="29"/>
        <v>0</v>
      </c>
      <c r="T108" s="3">
        <f t="shared" si="30"/>
        <v>0</v>
      </c>
      <c r="U108" s="3">
        <f t="shared" si="31"/>
        <v>0</v>
      </c>
      <c r="V108" s="3" t="str">
        <f>IF($U108=0,"",VLOOKUP($U108,'nejml.žákyně seznam'!$A$2:$D$269,2))</f>
        <v/>
      </c>
      <c r="W108" s="3">
        <f t="shared" si="32"/>
        <v>0</v>
      </c>
      <c r="X108" s="3" t="str">
        <f>IF($W108=0,"",VLOOKUP($W108,'nejml.žákyně seznam'!$A$2:$D$269,2))</f>
        <v/>
      </c>
      <c r="Y108" s="3" t="str">
        <f t="shared" si="33"/>
        <v/>
      </c>
      <c r="Z108" s="3" t="str">
        <f t="shared" si="34"/>
        <v/>
      </c>
      <c r="AB108" s="30">
        <f t="shared" si="35"/>
        <v>0</v>
      </c>
      <c r="AC108" s="30">
        <f t="shared" si="36"/>
        <v>0</v>
      </c>
      <c r="AD108" s="30">
        <f t="shared" si="37"/>
        <v>0</v>
      </c>
      <c r="AE108" s="30">
        <f t="shared" si="38"/>
        <v>0</v>
      </c>
      <c r="AF108" s="30">
        <f t="shared" si="39"/>
        <v>0</v>
      </c>
    </row>
    <row r="109" spans="1:32">
      <c r="A109" s="3" t="e">
        <f>CONCATENATE("Čtyřhra ",#REF!," - 3.kolo")</f>
        <v>#REF!</v>
      </c>
      <c r="B109" s="3">
        <f>U85</f>
        <v>0</v>
      </c>
      <c r="C109" s="26" t="str">
        <f>IF($B109=0,"",VLOOKUP($B109,'nejml.žákyně seznam'!$A$2:$D$269,2))</f>
        <v/>
      </c>
      <c r="D109" s="3" t="str">
        <f>IF($B109=0,"",VLOOKUP($B109,'nejml.žákyně seznam'!$A$2:$D$269,4))</f>
        <v/>
      </c>
      <c r="E109" s="3">
        <f>W85</f>
        <v>0</v>
      </c>
      <c r="F109" s="26" t="str">
        <f>IF($E109=0,"",VLOOKUP($E109,'nejml.žákyně seznam'!$A$2:$D$269,2))</f>
        <v/>
      </c>
      <c r="G109" s="3" t="str">
        <f>IF($E109=0,"",VLOOKUP($E109,'nejml.žákyně seznam'!$A$2:$D$269,4))</f>
        <v/>
      </c>
      <c r="H109" s="3">
        <f>U86</f>
        <v>0</v>
      </c>
      <c r="I109" s="27" t="str">
        <f>IF($H109=0,"",VLOOKUP($H109,'nejml.žákyně seznam'!$A$2:$D$269,2))</f>
        <v/>
      </c>
      <c r="J109" s="3" t="str">
        <f>IF($H109=0,"",VLOOKUP($H109,'nejml.žákyně seznam'!$A$2:$D$269,4))</f>
        <v/>
      </c>
      <c r="K109" s="3">
        <f>W86</f>
        <v>0</v>
      </c>
      <c r="L109" s="27" t="str">
        <f>IF($K109=0,"",VLOOKUP($K109,'nejml.žákyně seznam'!$A$2:$D$269,2))</f>
        <v/>
      </c>
      <c r="M109" s="3" t="str">
        <f>IF($K109=0,"",VLOOKUP($K109,'nejml.žákyně seznam'!$A$2:$D$269,4))</f>
        <v/>
      </c>
      <c r="N109" s="74"/>
      <c r="O109" s="75"/>
      <c r="P109" s="75"/>
      <c r="Q109" s="75"/>
      <c r="R109" s="76"/>
      <c r="S109" s="3">
        <f t="shared" si="29"/>
        <v>0</v>
      </c>
      <c r="T109" s="3">
        <f t="shared" si="30"/>
        <v>0</v>
      </c>
      <c r="U109" s="3">
        <f t="shared" si="31"/>
        <v>0</v>
      </c>
      <c r="V109" s="3" t="str">
        <f>IF($U109=0,"",VLOOKUP($U109,'nejml.žákyně seznam'!$A$2:$D$269,2))</f>
        <v/>
      </c>
      <c r="W109" s="3">
        <f t="shared" si="32"/>
        <v>0</v>
      </c>
      <c r="X109" s="3" t="str">
        <f>IF($W109=0,"",VLOOKUP($W109,'nejml.žákyně seznam'!$A$2:$D$269,2))</f>
        <v/>
      </c>
      <c r="Y109" s="3" t="str">
        <f t="shared" si="33"/>
        <v/>
      </c>
      <c r="Z109" s="3" t="str">
        <f t="shared" si="34"/>
        <v/>
      </c>
      <c r="AB109" s="30">
        <f t="shared" si="35"/>
        <v>0</v>
      </c>
      <c r="AC109" s="30">
        <f t="shared" si="36"/>
        <v>0</v>
      </c>
      <c r="AD109" s="30">
        <f t="shared" si="37"/>
        <v>0</v>
      </c>
      <c r="AE109" s="30">
        <f t="shared" si="38"/>
        <v>0</v>
      </c>
      <c r="AF109" s="30">
        <f t="shared" si="39"/>
        <v>0</v>
      </c>
    </row>
    <row r="110" spans="1:32">
      <c r="A110" s="3" t="e">
        <f>CONCATENATE("Čtyřhra ",#REF!," - 3.kolo")</f>
        <v>#REF!</v>
      </c>
      <c r="B110" s="3">
        <f>U87</f>
        <v>0</v>
      </c>
      <c r="C110" s="26" t="str">
        <f>IF($B110=0,"",VLOOKUP($B110,'nejml.žákyně seznam'!$A$2:$D$269,2))</f>
        <v/>
      </c>
      <c r="D110" s="3" t="str">
        <f>IF($B110=0,"",VLOOKUP($B110,'nejml.žákyně seznam'!$A$2:$D$269,4))</f>
        <v/>
      </c>
      <c r="E110" s="3">
        <f>W87</f>
        <v>0</v>
      </c>
      <c r="F110" s="26" t="str">
        <f>IF($E110=0,"",VLOOKUP($E110,'nejml.žákyně seznam'!$A$2:$D$269,2))</f>
        <v/>
      </c>
      <c r="G110" s="3" t="str">
        <f>IF($E110=0,"",VLOOKUP($E110,'nejml.žákyně seznam'!$A$2:$D$269,4))</f>
        <v/>
      </c>
      <c r="H110" s="3">
        <f>U88</f>
        <v>0</v>
      </c>
      <c r="I110" s="27" t="str">
        <f>IF($H110=0,"",VLOOKUP($H110,'nejml.žákyně seznam'!$A$2:$D$269,2))</f>
        <v/>
      </c>
      <c r="J110" s="3" t="str">
        <f>IF($H110=0,"",VLOOKUP($H110,'nejml.žákyně seznam'!$A$2:$D$269,4))</f>
        <v/>
      </c>
      <c r="K110" s="3">
        <f>W88</f>
        <v>0</v>
      </c>
      <c r="L110" s="27" t="str">
        <f>IF($K110=0,"",VLOOKUP($K110,'nejml.žákyně seznam'!$A$2:$D$269,2))</f>
        <v/>
      </c>
      <c r="M110" s="3" t="str">
        <f>IF($K110=0,"",VLOOKUP($K110,'nejml.žákyně seznam'!$A$2:$D$269,4))</f>
        <v/>
      </c>
      <c r="N110" s="74"/>
      <c r="O110" s="75"/>
      <c r="P110" s="75"/>
      <c r="Q110" s="75"/>
      <c r="R110" s="76"/>
      <c r="S110" s="3">
        <f t="shared" si="29"/>
        <v>0</v>
      </c>
      <c r="T110" s="3">
        <f t="shared" si="30"/>
        <v>0</v>
      </c>
      <c r="U110" s="3">
        <f t="shared" si="31"/>
        <v>0</v>
      </c>
      <c r="V110" s="3" t="str">
        <f>IF($U110=0,"",VLOOKUP($U110,'nejml.žákyně seznam'!$A$2:$D$269,2))</f>
        <v/>
      </c>
      <c r="W110" s="3">
        <f t="shared" si="32"/>
        <v>0</v>
      </c>
      <c r="X110" s="3" t="str">
        <f>IF($W110=0,"",VLOOKUP($W110,'nejml.žákyně seznam'!$A$2:$D$269,2))</f>
        <v/>
      </c>
      <c r="Y110" s="3" t="str">
        <f t="shared" si="33"/>
        <v/>
      </c>
      <c r="Z110" s="3" t="str">
        <f t="shared" si="34"/>
        <v/>
      </c>
      <c r="AB110" s="30">
        <f t="shared" si="35"/>
        <v>0</v>
      </c>
      <c r="AC110" s="30">
        <f t="shared" si="36"/>
        <v>0</v>
      </c>
      <c r="AD110" s="30">
        <f t="shared" si="37"/>
        <v>0</v>
      </c>
      <c r="AE110" s="30">
        <f t="shared" si="38"/>
        <v>0</v>
      </c>
      <c r="AF110" s="30">
        <f t="shared" si="39"/>
        <v>0</v>
      </c>
    </row>
    <row r="111" spans="1:32">
      <c r="A111" s="3" t="e">
        <f>CONCATENATE("Čtyřhra ",#REF!," - 3.kolo")</f>
        <v>#REF!</v>
      </c>
      <c r="B111" s="3">
        <f>U89</f>
        <v>0</v>
      </c>
      <c r="C111" s="26" t="str">
        <f>IF($B111=0,"",VLOOKUP($B111,'nejml.žákyně seznam'!$A$2:$D$269,2))</f>
        <v/>
      </c>
      <c r="D111" s="3" t="str">
        <f>IF($B111=0,"",VLOOKUP($B111,'nejml.žákyně seznam'!$A$2:$D$269,4))</f>
        <v/>
      </c>
      <c r="E111" s="3">
        <f>W89</f>
        <v>0</v>
      </c>
      <c r="F111" s="26" t="str">
        <f>IF($E111=0,"",VLOOKUP($E111,'nejml.žákyně seznam'!$A$2:$D$269,2))</f>
        <v/>
      </c>
      <c r="G111" s="3" t="str">
        <f>IF($E111=0,"",VLOOKUP($E111,'nejml.žákyně seznam'!$A$2:$D$269,4))</f>
        <v/>
      </c>
      <c r="H111" s="3">
        <f>U90</f>
        <v>0</v>
      </c>
      <c r="I111" s="27" t="str">
        <f>IF($H111=0,"",VLOOKUP($H111,'nejml.žákyně seznam'!$A$2:$D$269,2))</f>
        <v/>
      </c>
      <c r="J111" s="3" t="str">
        <f>IF($H111=0,"",VLOOKUP($H111,'nejml.žákyně seznam'!$A$2:$D$269,4))</f>
        <v/>
      </c>
      <c r="K111" s="3">
        <f>W90</f>
        <v>0</v>
      </c>
      <c r="L111" s="27" t="str">
        <f>IF($K111=0,"",VLOOKUP($K111,'nejml.žákyně seznam'!$A$2:$D$269,2))</f>
        <v/>
      </c>
      <c r="M111" s="3" t="str">
        <f>IF($K111=0,"",VLOOKUP($K111,'nejml.žákyně seznam'!$A$2:$D$269,4))</f>
        <v/>
      </c>
      <c r="N111" s="74"/>
      <c r="O111" s="75"/>
      <c r="P111" s="75"/>
      <c r="Q111" s="75"/>
      <c r="R111" s="76"/>
      <c r="S111" s="3">
        <f t="shared" si="29"/>
        <v>0</v>
      </c>
      <c r="T111" s="3">
        <f t="shared" si="30"/>
        <v>0</v>
      </c>
      <c r="U111" s="3">
        <f t="shared" si="31"/>
        <v>0</v>
      </c>
      <c r="V111" s="3" t="str">
        <f>IF($U111=0,"",VLOOKUP($U111,'nejml.žákyně seznam'!$A$2:$D$269,2))</f>
        <v/>
      </c>
      <c r="W111" s="3">
        <f t="shared" si="32"/>
        <v>0</v>
      </c>
      <c r="X111" s="3" t="str">
        <f>IF($W111=0,"",VLOOKUP($W111,'nejml.žákyně seznam'!$A$2:$D$269,2))</f>
        <v/>
      </c>
      <c r="Y111" s="3" t="str">
        <f t="shared" si="33"/>
        <v/>
      </c>
      <c r="Z111" s="3" t="str">
        <f t="shared" si="34"/>
        <v/>
      </c>
      <c r="AB111" s="30">
        <f t="shared" si="35"/>
        <v>0</v>
      </c>
      <c r="AC111" s="30">
        <f t="shared" si="36"/>
        <v>0</v>
      </c>
      <c r="AD111" s="30">
        <f t="shared" si="37"/>
        <v>0</v>
      </c>
      <c r="AE111" s="30">
        <f t="shared" si="38"/>
        <v>0</v>
      </c>
      <c r="AF111" s="30">
        <f t="shared" si="39"/>
        <v>0</v>
      </c>
    </row>
    <row r="112" spans="1:32">
      <c r="A112" s="3" t="e">
        <f>CONCATENATE("Čtyřhra ",#REF!," - 3.kolo")</f>
        <v>#REF!</v>
      </c>
      <c r="B112" s="3">
        <f>U91</f>
        <v>0</v>
      </c>
      <c r="C112" s="26" t="str">
        <f>IF($B112=0,"",VLOOKUP($B112,'nejml.žákyně seznam'!$A$2:$D$269,2))</f>
        <v/>
      </c>
      <c r="D112" s="3" t="str">
        <f>IF($B112=0,"",VLOOKUP($B112,'nejml.žákyně seznam'!$A$2:$D$269,4))</f>
        <v/>
      </c>
      <c r="E112" s="3">
        <f>W91</f>
        <v>0</v>
      </c>
      <c r="F112" s="26" t="str">
        <f>IF($E112=0,"",VLOOKUP($E112,'nejml.žákyně seznam'!$A$2:$D$269,2))</f>
        <v/>
      </c>
      <c r="G112" s="3" t="str">
        <f>IF($E112=0,"",VLOOKUP($E112,'nejml.žákyně seznam'!$A$2:$D$269,4))</f>
        <v/>
      </c>
      <c r="H112" s="3">
        <f>U92</f>
        <v>0</v>
      </c>
      <c r="I112" s="27" t="str">
        <f>IF($H112=0,"",VLOOKUP($H112,'nejml.žákyně seznam'!$A$2:$D$269,2))</f>
        <v/>
      </c>
      <c r="J112" s="3" t="str">
        <f>IF($H112=0,"",VLOOKUP($H112,'nejml.žákyně seznam'!$A$2:$D$269,4))</f>
        <v/>
      </c>
      <c r="K112" s="3">
        <f>W92</f>
        <v>0</v>
      </c>
      <c r="L112" s="27" t="str">
        <f>IF($K112=0,"",VLOOKUP($K112,'nejml.žákyně seznam'!$A$2:$D$269,2))</f>
        <v/>
      </c>
      <c r="M112" s="3" t="str">
        <f>IF($K112=0,"",VLOOKUP($K112,'nejml.žákyně seznam'!$A$2:$D$269,4))</f>
        <v/>
      </c>
      <c r="N112" s="74"/>
      <c r="O112" s="75"/>
      <c r="P112" s="75"/>
      <c r="Q112" s="75"/>
      <c r="R112" s="76"/>
      <c r="S112" s="3">
        <f t="shared" si="29"/>
        <v>0</v>
      </c>
      <c r="T112" s="3">
        <f t="shared" si="30"/>
        <v>0</v>
      </c>
      <c r="U112" s="3">
        <f t="shared" si="31"/>
        <v>0</v>
      </c>
      <c r="V112" s="3" t="str">
        <f>IF($U112=0,"",VLOOKUP($U112,'nejml.žákyně seznam'!$A$2:$D$269,2))</f>
        <v/>
      </c>
      <c r="W112" s="3">
        <f t="shared" si="32"/>
        <v>0</v>
      </c>
      <c r="X112" s="3" t="str">
        <f>IF($W112=0,"",VLOOKUP($W112,'nejml.žákyně seznam'!$A$2:$D$269,2))</f>
        <v/>
      </c>
      <c r="Y112" s="3" t="str">
        <f t="shared" si="33"/>
        <v/>
      </c>
      <c r="Z112" s="3" t="str">
        <f t="shared" si="34"/>
        <v/>
      </c>
      <c r="AB112" s="30">
        <f t="shared" si="35"/>
        <v>0</v>
      </c>
      <c r="AC112" s="30">
        <f t="shared" si="36"/>
        <v>0</v>
      </c>
      <c r="AD112" s="30">
        <f t="shared" si="37"/>
        <v>0</v>
      </c>
      <c r="AE112" s="30">
        <f t="shared" si="38"/>
        <v>0</v>
      </c>
      <c r="AF112" s="30">
        <f t="shared" si="39"/>
        <v>0</v>
      </c>
    </row>
    <row r="113" spans="1:32">
      <c r="A113" s="3" t="e">
        <f>CONCATENATE("Čtyřhra ",#REF!," - 3.kolo")</f>
        <v>#REF!</v>
      </c>
      <c r="B113" s="3">
        <f>U93</f>
        <v>0</v>
      </c>
      <c r="C113" s="26" t="str">
        <f>IF($B113=0,"",VLOOKUP($B113,'nejml.žákyně seznam'!$A$2:$D$269,2))</f>
        <v/>
      </c>
      <c r="D113" s="3" t="str">
        <f>IF($B113=0,"",VLOOKUP($B113,'nejml.žákyně seznam'!$A$2:$D$269,4))</f>
        <v/>
      </c>
      <c r="E113" s="3">
        <f>W93</f>
        <v>0</v>
      </c>
      <c r="F113" s="26" t="str">
        <f>IF($E113=0,"",VLOOKUP($E113,'nejml.žákyně seznam'!$A$2:$D$269,2))</f>
        <v/>
      </c>
      <c r="G113" s="3" t="str">
        <f>IF($E113=0,"",VLOOKUP($E113,'nejml.žákyně seznam'!$A$2:$D$269,4))</f>
        <v/>
      </c>
      <c r="H113" s="3">
        <f>U94</f>
        <v>0</v>
      </c>
      <c r="I113" s="27" t="str">
        <f>IF($H113=0,"",VLOOKUP($H113,'nejml.žákyně seznam'!$A$2:$D$269,2))</f>
        <v/>
      </c>
      <c r="J113" s="3" t="str">
        <f>IF($H113=0,"",VLOOKUP($H113,'nejml.žákyně seznam'!$A$2:$D$269,4))</f>
        <v/>
      </c>
      <c r="K113" s="3">
        <f>W94</f>
        <v>0</v>
      </c>
      <c r="L113" s="27" t="str">
        <f>IF($K113=0,"",VLOOKUP($K113,'nejml.žákyně seznam'!$A$2:$D$269,2))</f>
        <v/>
      </c>
      <c r="M113" s="3" t="str">
        <f>IF($K113=0,"",VLOOKUP($K113,'nejml.žákyně seznam'!$A$2:$D$269,4))</f>
        <v/>
      </c>
      <c r="N113" s="74"/>
      <c r="O113" s="75"/>
      <c r="P113" s="75"/>
      <c r="Q113" s="75"/>
      <c r="R113" s="76"/>
      <c r="S113" s="3">
        <f t="shared" si="29"/>
        <v>0</v>
      </c>
      <c r="T113" s="3">
        <f t="shared" si="30"/>
        <v>0</v>
      </c>
      <c r="U113" s="3">
        <f t="shared" si="31"/>
        <v>0</v>
      </c>
      <c r="V113" s="3" t="str">
        <f>IF($U113=0,"",VLOOKUP($U113,'nejml.žákyně seznam'!$A$2:$D$269,2))</f>
        <v/>
      </c>
      <c r="W113" s="3">
        <f t="shared" si="32"/>
        <v>0</v>
      </c>
      <c r="X113" s="3" t="str">
        <f>IF($W113=0,"",VLOOKUP($W113,'nejml.žákyně seznam'!$A$2:$D$269,2))</f>
        <v/>
      </c>
      <c r="Y113" s="3" t="str">
        <f t="shared" si="33"/>
        <v/>
      </c>
      <c r="Z113" s="3" t="str">
        <f t="shared" si="34"/>
        <v/>
      </c>
      <c r="AB113" s="30">
        <f t="shared" si="35"/>
        <v>0</v>
      </c>
      <c r="AC113" s="30">
        <f t="shared" si="36"/>
        <v>0</v>
      </c>
      <c r="AD113" s="30">
        <f t="shared" si="37"/>
        <v>0</v>
      </c>
      <c r="AE113" s="30">
        <f t="shared" si="38"/>
        <v>0</v>
      </c>
      <c r="AF113" s="30">
        <f t="shared" si="39"/>
        <v>0</v>
      </c>
    </row>
    <row r="114" spans="1:32">
      <c r="A114" s="3" t="e">
        <f>CONCATENATE("Čtyřhra ",#REF!," - 3.kolo")</f>
        <v>#REF!</v>
      </c>
      <c r="B114" s="3">
        <f>U95</f>
        <v>0</v>
      </c>
      <c r="C114" s="26" t="str">
        <f>IF($B114=0,"",VLOOKUP($B114,'nejml.žákyně seznam'!$A$2:$D$269,2))</f>
        <v/>
      </c>
      <c r="D114" s="3" t="str">
        <f>IF($B114=0,"",VLOOKUP($B114,'nejml.žákyně seznam'!$A$2:$D$269,4))</f>
        <v/>
      </c>
      <c r="E114" s="3">
        <f>W95</f>
        <v>0</v>
      </c>
      <c r="F114" s="26" t="str">
        <f>IF($E114=0,"",VLOOKUP($E114,'nejml.žákyně seznam'!$A$2:$D$269,2))</f>
        <v/>
      </c>
      <c r="G114" s="3" t="str">
        <f>IF($E114=0,"",VLOOKUP($E114,'nejml.žákyně seznam'!$A$2:$D$269,4))</f>
        <v/>
      </c>
      <c r="H114" s="3">
        <f>U96</f>
        <v>0</v>
      </c>
      <c r="I114" s="27" t="str">
        <f>IF($H114=0,"",VLOOKUP($H114,'nejml.žákyně seznam'!$A$2:$D$269,2))</f>
        <v/>
      </c>
      <c r="J114" s="3" t="str">
        <f>IF($H114=0,"",VLOOKUP($H114,'nejml.žákyně seznam'!$A$2:$D$269,4))</f>
        <v/>
      </c>
      <c r="K114" s="3">
        <f>W96</f>
        <v>0</v>
      </c>
      <c r="L114" s="27" t="str">
        <f>IF($K114=0,"",VLOOKUP($K114,'nejml.žákyně seznam'!$A$2:$D$269,2))</f>
        <v/>
      </c>
      <c r="M114" s="3" t="str">
        <f>IF($K114=0,"",VLOOKUP($K114,'nejml.žákyně seznam'!$A$2:$D$269,4))</f>
        <v/>
      </c>
      <c r="N114" s="74"/>
      <c r="O114" s="75"/>
      <c r="P114" s="75"/>
      <c r="Q114" s="75"/>
      <c r="R114" s="76"/>
      <c r="S114" s="3">
        <f t="shared" si="29"/>
        <v>0</v>
      </c>
      <c r="T114" s="3">
        <f t="shared" si="30"/>
        <v>0</v>
      </c>
      <c r="U114" s="3">
        <f t="shared" si="31"/>
        <v>0</v>
      </c>
      <c r="V114" s="3" t="str">
        <f>IF($U114=0,"",VLOOKUP($U114,'nejml.žákyně seznam'!$A$2:$D$269,2))</f>
        <v/>
      </c>
      <c r="W114" s="3">
        <f t="shared" si="32"/>
        <v>0</v>
      </c>
      <c r="X114" s="3" t="str">
        <f>IF($W114=0,"",VLOOKUP($W114,'nejml.žákyně seznam'!$A$2:$D$269,2))</f>
        <v/>
      </c>
      <c r="Y114" s="3" t="str">
        <f t="shared" si="33"/>
        <v/>
      </c>
      <c r="Z114" s="3" t="str">
        <f t="shared" si="34"/>
        <v/>
      </c>
      <c r="AB114" s="30">
        <f t="shared" si="35"/>
        <v>0</v>
      </c>
      <c r="AC114" s="30">
        <f t="shared" si="36"/>
        <v>0</v>
      </c>
      <c r="AD114" s="30">
        <f t="shared" si="37"/>
        <v>0</v>
      </c>
      <c r="AE114" s="30">
        <f t="shared" si="38"/>
        <v>0</v>
      </c>
      <c r="AF114" s="30">
        <f t="shared" si="39"/>
        <v>0</v>
      </c>
    </row>
    <row r="115" spans="1:32" ht="13.5" thickBot="1">
      <c r="A115" s="3" t="e">
        <f>CONCATENATE("Čtyřhra ",#REF!," - 3.kolo")</f>
        <v>#REF!</v>
      </c>
      <c r="B115" s="3">
        <f>U97</f>
        <v>0</v>
      </c>
      <c r="C115" s="26" t="str">
        <f>IF($B115=0,"",VLOOKUP($B115,'nejml.žákyně seznam'!$A$2:$D$269,2))</f>
        <v/>
      </c>
      <c r="D115" s="3" t="str">
        <f>IF($B115=0,"",VLOOKUP($B115,'nejml.žákyně seznam'!$A$2:$D$269,4))</f>
        <v/>
      </c>
      <c r="E115" s="3">
        <f>W97</f>
        <v>0</v>
      </c>
      <c r="F115" s="26" t="str">
        <f>IF($E115=0,"",VLOOKUP($E115,'nejml.žákyně seznam'!$A$2:$D$269,2))</f>
        <v/>
      </c>
      <c r="G115" s="3" t="str">
        <f>IF($E115=0,"",VLOOKUP($E115,'nejml.žákyně seznam'!$A$2:$D$269,4))</f>
        <v/>
      </c>
      <c r="H115" s="3">
        <f>U98</f>
        <v>0</v>
      </c>
      <c r="I115" s="27" t="str">
        <f>IF($H115=0,"",VLOOKUP($H115,'nejml.žákyně seznam'!$A$2:$D$269,2))</f>
        <v/>
      </c>
      <c r="J115" s="3" t="str">
        <f>IF($H115=0,"",VLOOKUP($H115,'nejml.žákyně seznam'!$A$2:$D$269,4))</f>
        <v/>
      </c>
      <c r="K115" s="3">
        <f>W98</f>
        <v>0</v>
      </c>
      <c r="L115" s="27" t="str">
        <f>IF($K115=0,"",VLOOKUP($K115,'nejml.žákyně seznam'!$A$2:$D$269,2))</f>
        <v/>
      </c>
      <c r="M115" s="3" t="str">
        <f>IF($K115=0,"",VLOOKUP($K115,'nejml.žákyně seznam'!$A$2:$D$269,4))</f>
        <v/>
      </c>
      <c r="N115" s="77"/>
      <c r="O115" s="78"/>
      <c r="P115" s="78"/>
      <c r="Q115" s="78"/>
      <c r="R115" s="79"/>
      <c r="S115" s="3">
        <f>COUNTIF(AB115:AF115,"&gt;0")</f>
        <v>0</v>
      </c>
      <c r="T115" s="3">
        <f>COUNTIF(AB115:AF115,"&lt;0")</f>
        <v>0</v>
      </c>
      <c r="U115" s="3">
        <f t="shared" si="31"/>
        <v>0</v>
      </c>
      <c r="V115" s="3" t="str">
        <f>IF($U115=0,"",VLOOKUP($U115,'nejml.žákyně seznam'!$A$2:$D$269,2))</f>
        <v/>
      </c>
      <c r="W115" s="3">
        <f t="shared" si="32"/>
        <v>0</v>
      </c>
      <c r="X115" s="3" t="str">
        <f>IF($W115=0,"",VLOOKUP($W115,'nejml.žákyně seznam'!$A$2:$D$269,2))</f>
        <v/>
      </c>
      <c r="Y115" s="3" t="str">
        <f>IF(S115=T115,"",IF(S115&gt;T115,CONCATENATE(S115,":",T115," (",N115,",",O115,",",P115,IF(SUM(S115:T115)&gt;3,",",""),Q115,IF(SUM(S115:T115)&gt;4,",",""),R115,")"),CONCATENATE(T115,":",S115," (",-N115,",",-O115,",",-P115,IF(SUM(S115:T115)&gt;3,",",""),IF(SUM(S115:T115)&gt;3,-Q115,""),IF(SUM(S115:T115)&gt;4,",",""),IF(SUM(S115:T115)&gt;4,-R115,""),")")))</f>
        <v/>
      </c>
      <c r="Z115" s="3" t="str">
        <f t="shared" si="34"/>
        <v/>
      </c>
      <c r="AB115" s="30">
        <f>IF(N115="",0,IF(MID(N115,1,1)="-",-1,1))</f>
        <v>0</v>
      </c>
      <c r="AC115" s="30">
        <f>IF(O115="",0,IF(MID(O115,1,1)="-",-1,1))</f>
        <v>0</v>
      </c>
      <c r="AD115" s="30">
        <f>IF(P115="",0,IF(MID(P115,1,1)="-",-1,1))</f>
        <v>0</v>
      </c>
      <c r="AE115" s="30">
        <f>IF(Q115="",0,IF(MID(Q115,1,1)="-",-1,1))</f>
        <v>0</v>
      </c>
      <c r="AF115" s="30">
        <f>IF(R115="",0,IF(MID(R115,1,1)="-",-1,1))</f>
        <v>0</v>
      </c>
    </row>
    <row r="116" spans="1:32" ht="14.25" thickTop="1" thickBot="1"/>
    <row r="117" spans="1:32" ht="13.5" thickTop="1">
      <c r="A117" s="3" t="e">
        <f>CONCATENATE("Čtyřhra ",#REF!," - 4.kolo")</f>
        <v>#REF!</v>
      </c>
      <c r="B117" s="3">
        <f>U100</f>
        <v>0</v>
      </c>
      <c r="C117" s="26" t="str">
        <f>IF($B117=0,"",VLOOKUP($B117,'nejml.žákyně seznam'!$A$2:$D$269,2))</f>
        <v/>
      </c>
      <c r="D117" s="3" t="str">
        <f>IF($B117=0,"",VLOOKUP($B117,'nejml.žákyně seznam'!$A$2:$D$269,4))</f>
        <v/>
      </c>
      <c r="E117" s="3">
        <f>W100</f>
        <v>0</v>
      </c>
      <c r="F117" s="26" t="str">
        <f>IF($E117=0,"",VLOOKUP($E117,'nejml.žákyně seznam'!$A$2:$D$269,2))</f>
        <v/>
      </c>
      <c r="G117" s="3" t="str">
        <f>IF($E117=0,"",VLOOKUP($E117,'nejml.žákyně seznam'!$A$2:$D$269,4))</f>
        <v/>
      </c>
      <c r="H117" s="3">
        <f>U101</f>
        <v>0</v>
      </c>
      <c r="I117" s="27" t="str">
        <f>IF($H117=0,"",VLOOKUP($H117,'nejml.žákyně seznam'!$A$2:$D$269,2))</f>
        <v/>
      </c>
      <c r="J117" s="3" t="str">
        <f>IF($H117=0,"",VLOOKUP($H117,'nejml.žákyně seznam'!$A$2:$D$269,4))</f>
        <v/>
      </c>
      <c r="K117" s="3">
        <f>W101</f>
        <v>0</v>
      </c>
      <c r="L117" s="27" t="str">
        <f>IF($K117=0,"",VLOOKUP($K117,'nejml.žákyně seznam'!$A$2:$D$269,2))</f>
        <v/>
      </c>
      <c r="M117" s="3" t="str">
        <f>IF($K117=0,"",VLOOKUP($K117,'nejml.žákyně seznam'!$A$2:$D$269,4))</f>
        <v/>
      </c>
      <c r="N117" s="71"/>
      <c r="O117" s="72"/>
      <c r="P117" s="72"/>
      <c r="Q117" s="72"/>
      <c r="R117" s="73"/>
      <c r="S117" s="3">
        <f t="shared" ref="S117:S123" si="40">COUNTIF(AB117:AF117,"&gt;0")</f>
        <v>0</v>
      </c>
      <c r="T117" s="3">
        <f t="shared" ref="T117:T123" si="41">COUNTIF(AB117:AF117,"&lt;0")</f>
        <v>0</v>
      </c>
      <c r="U117" s="3">
        <f t="shared" ref="U117:U124" si="42">IF(S117=T117,0,IF(S117&gt;T117,B117,H117))</f>
        <v>0</v>
      </c>
      <c r="V117" s="3" t="str">
        <f>IF($U117=0,"",VLOOKUP($U117,'nejml.žákyně seznam'!$A$2:$D$269,2))</f>
        <v/>
      </c>
      <c r="W117" s="3">
        <f t="shared" ref="W117:W124" si="43">IF(S117=T117,0,IF(S117&gt;T117,E117,K117))</f>
        <v>0</v>
      </c>
      <c r="X117" s="3" t="str">
        <f>IF($W117=0,"",VLOOKUP($W117,'nejml.žákyně seznam'!$A$2:$D$269,2))</f>
        <v/>
      </c>
      <c r="Y117" s="3" t="str">
        <f t="shared" ref="Y117:Y123" si="44">IF(S117=T117,"",IF(S117&gt;T117,CONCATENATE(S117,":",T117," (",N117,",",O117,",",P117,IF(SUM(S117:T117)&gt;3,",",""),Q117,IF(SUM(S117:T117)&gt;4,",",""),R117,")"),CONCATENATE(T117,":",S117," (",-N117,",",-O117,",",-P117,IF(SUM(S117:T117)&gt;3,",",""),IF(SUM(S117:T117)&gt;3,-Q117,""),IF(SUM(S117:T117)&gt;4,",",""),IF(SUM(S117:T117)&gt;4,-R117,""),")")))</f>
        <v/>
      </c>
      <c r="Z117" s="3" t="str">
        <f t="shared" ref="Z117:Z124" si="45">IF(MAX(S117:T117)=3,Y117,"")</f>
        <v/>
      </c>
      <c r="AB117" s="30">
        <f t="shared" ref="AB117:AB123" si="46">IF(N117="",0,IF(MID(N117,1,1)="-",-1,1))</f>
        <v>0</v>
      </c>
      <c r="AC117" s="30">
        <f t="shared" ref="AC117:AC123" si="47">IF(O117="",0,IF(MID(O117,1,1)="-",-1,1))</f>
        <v>0</v>
      </c>
      <c r="AD117" s="30">
        <f t="shared" ref="AD117:AD123" si="48">IF(P117="",0,IF(MID(P117,1,1)="-",-1,1))</f>
        <v>0</v>
      </c>
      <c r="AE117" s="30">
        <f t="shared" ref="AE117:AE123" si="49">IF(Q117="",0,IF(MID(Q117,1,1)="-",-1,1))</f>
        <v>0</v>
      </c>
      <c r="AF117" s="30">
        <f t="shared" ref="AF117:AF123" si="50">IF(R117="",0,IF(MID(R117,1,1)="-",-1,1))</f>
        <v>0</v>
      </c>
    </row>
    <row r="118" spans="1:32">
      <c r="A118" s="3" t="e">
        <f>CONCATENATE("Čtyřhra ",#REF!," - 4.kolo")</f>
        <v>#REF!</v>
      </c>
      <c r="B118" s="3">
        <f>U102</f>
        <v>0</v>
      </c>
      <c r="C118" s="26" t="str">
        <f>IF($B118=0,"",VLOOKUP($B118,'nejml.žákyně seznam'!$A$2:$D$269,2))</f>
        <v/>
      </c>
      <c r="D118" s="3" t="str">
        <f>IF($B118=0,"",VLOOKUP($B118,'nejml.žákyně seznam'!$A$2:$D$269,4))</f>
        <v/>
      </c>
      <c r="E118" s="3">
        <f>W102</f>
        <v>0</v>
      </c>
      <c r="F118" s="26" t="str">
        <f>IF($E118=0,"",VLOOKUP($E118,'nejml.žákyně seznam'!$A$2:$D$269,2))</f>
        <v/>
      </c>
      <c r="G118" s="3" t="str">
        <f>IF($E118=0,"",VLOOKUP($E118,'nejml.žákyně seznam'!$A$2:$D$269,4))</f>
        <v/>
      </c>
      <c r="H118" s="3">
        <f>U103</f>
        <v>0</v>
      </c>
      <c r="I118" s="27" t="str">
        <f>IF($H118=0,"",VLOOKUP($H118,'nejml.žákyně seznam'!$A$2:$D$269,2))</f>
        <v/>
      </c>
      <c r="J118" s="3" t="str">
        <f>IF($H118=0,"",VLOOKUP($H118,'nejml.žákyně seznam'!$A$2:$D$269,4))</f>
        <v/>
      </c>
      <c r="K118" s="3">
        <f>W103</f>
        <v>0</v>
      </c>
      <c r="L118" s="27" t="str">
        <f>IF($K118=0,"",VLOOKUP($K118,'nejml.žákyně seznam'!$A$2:$D$269,2))</f>
        <v/>
      </c>
      <c r="M118" s="3" t="str">
        <f>IF($K118=0,"",VLOOKUP($K118,'nejml.žákyně seznam'!$A$2:$D$269,4))</f>
        <v/>
      </c>
      <c r="N118" s="74"/>
      <c r="O118" s="75"/>
      <c r="P118" s="75"/>
      <c r="Q118" s="75"/>
      <c r="R118" s="76"/>
      <c r="S118" s="3">
        <f t="shared" si="40"/>
        <v>0</v>
      </c>
      <c r="T118" s="3">
        <f t="shared" si="41"/>
        <v>0</v>
      </c>
      <c r="U118" s="3">
        <f t="shared" si="42"/>
        <v>0</v>
      </c>
      <c r="V118" s="3" t="str">
        <f>IF($U118=0,"",VLOOKUP($U118,'nejml.žákyně seznam'!$A$2:$D$269,2))</f>
        <v/>
      </c>
      <c r="W118" s="3">
        <f t="shared" si="43"/>
        <v>0</v>
      </c>
      <c r="X118" s="3" t="str">
        <f>IF($W118=0,"",VLOOKUP($W118,'nejml.žákyně seznam'!$A$2:$D$269,2))</f>
        <v/>
      </c>
      <c r="Y118" s="3" t="str">
        <f t="shared" si="44"/>
        <v/>
      </c>
      <c r="Z118" s="3" t="str">
        <f t="shared" si="45"/>
        <v/>
      </c>
      <c r="AB118" s="30">
        <f t="shared" si="46"/>
        <v>0</v>
      </c>
      <c r="AC118" s="30">
        <f t="shared" si="47"/>
        <v>0</v>
      </c>
      <c r="AD118" s="30">
        <f t="shared" si="48"/>
        <v>0</v>
      </c>
      <c r="AE118" s="30">
        <f t="shared" si="49"/>
        <v>0</v>
      </c>
      <c r="AF118" s="30">
        <f t="shared" si="50"/>
        <v>0</v>
      </c>
    </row>
    <row r="119" spans="1:32">
      <c r="A119" s="3" t="e">
        <f>CONCATENATE("Čtyřhra ",#REF!," - 4.kolo")</f>
        <v>#REF!</v>
      </c>
      <c r="B119" s="3">
        <f>U104</f>
        <v>0</v>
      </c>
      <c r="C119" s="26" t="str">
        <f>IF($B119=0,"",VLOOKUP($B119,'nejml.žákyně seznam'!$A$2:$D$269,2))</f>
        <v/>
      </c>
      <c r="D119" s="3" t="str">
        <f>IF($B119=0,"",VLOOKUP($B119,'nejml.žákyně seznam'!$A$2:$D$269,4))</f>
        <v/>
      </c>
      <c r="E119" s="3">
        <f>W104</f>
        <v>0</v>
      </c>
      <c r="F119" s="26" t="str">
        <f>IF($E119=0,"",VLOOKUP($E119,'nejml.žákyně seznam'!$A$2:$D$269,2))</f>
        <v/>
      </c>
      <c r="G119" s="3" t="str">
        <f>IF($E119=0,"",VLOOKUP($E119,'nejml.žákyně seznam'!$A$2:$D$269,4))</f>
        <v/>
      </c>
      <c r="H119" s="3">
        <f>U105</f>
        <v>0</v>
      </c>
      <c r="I119" s="27" t="str">
        <f>IF($H119=0,"",VLOOKUP($H119,'nejml.žákyně seznam'!$A$2:$D$269,2))</f>
        <v/>
      </c>
      <c r="J119" s="3" t="str">
        <f>IF($H119=0,"",VLOOKUP($H119,'nejml.žákyně seznam'!$A$2:$D$269,4))</f>
        <v/>
      </c>
      <c r="K119" s="3">
        <f>W105</f>
        <v>0</v>
      </c>
      <c r="L119" s="27" t="str">
        <f>IF($K119=0,"",VLOOKUP($K119,'nejml.žákyně seznam'!$A$2:$D$269,2))</f>
        <v/>
      </c>
      <c r="M119" s="3" t="str">
        <f>IF($K119=0,"",VLOOKUP($K119,'nejml.žákyně seznam'!$A$2:$D$269,4))</f>
        <v/>
      </c>
      <c r="N119" s="74"/>
      <c r="O119" s="75"/>
      <c r="P119" s="75"/>
      <c r="Q119" s="75"/>
      <c r="R119" s="76"/>
      <c r="S119" s="3">
        <f t="shared" si="40"/>
        <v>0</v>
      </c>
      <c r="T119" s="3">
        <f t="shared" si="41"/>
        <v>0</v>
      </c>
      <c r="U119" s="3">
        <f t="shared" si="42"/>
        <v>0</v>
      </c>
      <c r="V119" s="3" t="str">
        <f>IF($U119=0,"",VLOOKUP($U119,'nejml.žákyně seznam'!$A$2:$D$269,2))</f>
        <v/>
      </c>
      <c r="W119" s="3">
        <f t="shared" si="43"/>
        <v>0</v>
      </c>
      <c r="X119" s="3" t="str">
        <f>IF($W119=0,"",VLOOKUP($W119,'nejml.žákyně seznam'!$A$2:$D$269,2))</f>
        <v/>
      </c>
      <c r="Y119" s="3" t="str">
        <f t="shared" si="44"/>
        <v/>
      </c>
      <c r="Z119" s="3" t="str">
        <f t="shared" si="45"/>
        <v/>
      </c>
      <c r="AB119" s="30">
        <f t="shared" si="46"/>
        <v>0</v>
      </c>
      <c r="AC119" s="30">
        <f t="shared" si="47"/>
        <v>0</v>
      </c>
      <c r="AD119" s="30">
        <f t="shared" si="48"/>
        <v>0</v>
      </c>
      <c r="AE119" s="30">
        <f t="shared" si="49"/>
        <v>0</v>
      </c>
      <c r="AF119" s="30">
        <f t="shared" si="50"/>
        <v>0</v>
      </c>
    </row>
    <row r="120" spans="1:32">
      <c r="A120" s="3" t="e">
        <f>CONCATENATE("Čtyřhra ",#REF!," - 4.kolo")</f>
        <v>#REF!</v>
      </c>
      <c r="B120" s="3">
        <f>U106</f>
        <v>0</v>
      </c>
      <c r="C120" s="26" t="str">
        <f>IF($B120=0,"",VLOOKUP($B120,'nejml.žákyně seznam'!$A$2:$D$269,2))</f>
        <v/>
      </c>
      <c r="D120" s="3" t="str">
        <f>IF($B120=0,"",VLOOKUP($B120,'nejml.žákyně seznam'!$A$2:$D$269,4))</f>
        <v/>
      </c>
      <c r="E120" s="3">
        <f>W106</f>
        <v>0</v>
      </c>
      <c r="F120" s="26" t="str">
        <f>IF($E120=0,"",VLOOKUP($E120,'nejml.žákyně seznam'!$A$2:$D$269,2))</f>
        <v/>
      </c>
      <c r="G120" s="3" t="str">
        <f>IF($E120=0,"",VLOOKUP($E120,'nejml.žákyně seznam'!$A$2:$D$269,4))</f>
        <v/>
      </c>
      <c r="H120" s="3">
        <f>U107</f>
        <v>0</v>
      </c>
      <c r="I120" s="27" t="str">
        <f>IF($H120=0,"",VLOOKUP($H120,'nejml.žákyně seznam'!$A$2:$D$269,2))</f>
        <v/>
      </c>
      <c r="J120" s="3" t="str">
        <f>IF($H120=0,"",VLOOKUP($H120,'nejml.žákyně seznam'!$A$2:$D$269,4))</f>
        <v/>
      </c>
      <c r="K120" s="3">
        <f>W107</f>
        <v>0</v>
      </c>
      <c r="L120" s="27" t="str">
        <f>IF($K120=0,"",VLOOKUP($K120,'nejml.žákyně seznam'!$A$2:$D$269,2))</f>
        <v/>
      </c>
      <c r="M120" s="3" t="str">
        <f>IF($K120=0,"",VLOOKUP($K120,'nejml.žákyně seznam'!$A$2:$D$269,4))</f>
        <v/>
      </c>
      <c r="N120" s="74"/>
      <c r="O120" s="75"/>
      <c r="P120" s="75"/>
      <c r="Q120" s="75"/>
      <c r="R120" s="76"/>
      <c r="S120" s="3">
        <f t="shared" si="40"/>
        <v>0</v>
      </c>
      <c r="T120" s="3">
        <f t="shared" si="41"/>
        <v>0</v>
      </c>
      <c r="U120" s="3">
        <f t="shared" si="42"/>
        <v>0</v>
      </c>
      <c r="V120" s="3" t="str">
        <f>IF($U120=0,"",VLOOKUP($U120,'nejml.žákyně seznam'!$A$2:$D$269,2))</f>
        <v/>
      </c>
      <c r="W120" s="3">
        <f t="shared" si="43"/>
        <v>0</v>
      </c>
      <c r="X120" s="3" t="str">
        <f>IF($W120=0,"",VLOOKUP($W120,'nejml.žákyně seznam'!$A$2:$D$269,2))</f>
        <v/>
      </c>
      <c r="Y120" s="3" t="str">
        <f t="shared" si="44"/>
        <v/>
      </c>
      <c r="Z120" s="3" t="str">
        <f t="shared" si="45"/>
        <v/>
      </c>
      <c r="AB120" s="30">
        <f t="shared" si="46"/>
        <v>0</v>
      </c>
      <c r="AC120" s="30">
        <f t="shared" si="47"/>
        <v>0</v>
      </c>
      <c r="AD120" s="30">
        <f t="shared" si="48"/>
        <v>0</v>
      </c>
      <c r="AE120" s="30">
        <f t="shared" si="49"/>
        <v>0</v>
      </c>
      <c r="AF120" s="30">
        <f t="shared" si="50"/>
        <v>0</v>
      </c>
    </row>
    <row r="121" spans="1:32">
      <c r="A121" s="3" t="e">
        <f>CONCATENATE("Čtyřhra ",#REF!," - 4.kolo")</f>
        <v>#REF!</v>
      </c>
      <c r="B121" s="3">
        <f>U108</f>
        <v>0</v>
      </c>
      <c r="C121" s="26" t="str">
        <f>IF($B121=0,"",VLOOKUP($B121,'nejml.žákyně seznam'!$A$2:$D$269,2))</f>
        <v/>
      </c>
      <c r="D121" s="3" t="str">
        <f>IF($B121=0,"",VLOOKUP($B121,'nejml.žákyně seznam'!$A$2:$D$269,4))</f>
        <v/>
      </c>
      <c r="E121" s="3">
        <f>W108</f>
        <v>0</v>
      </c>
      <c r="F121" s="26" t="str">
        <f>IF($E121=0,"",VLOOKUP($E121,'nejml.žákyně seznam'!$A$2:$D$269,2))</f>
        <v/>
      </c>
      <c r="G121" s="3" t="str">
        <f>IF($E121=0,"",VLOOKUP($E121,'nejml.žákyně seznam'!$A$2:$D$269,4))</f>
        <v/>
      </c>
      <c r="H121" s="3">
        <f>U109</f>
        <v>0</v>
      </c>
      <c r="I121" s="27" t="str">
        <f>IF($H121=0,"",VLOOKUP($H121,'nejml.žákyně seznam'!$A$2:$D$269,2))</f>
        <v/>
      </c>
      <c r="J121" s="3" t="str">
        <f>IF($H121=0,"",VLOOKUP($H121,'nejml.žákyně seznam'!$A$2:$D$269,4))</f>
        <v/>
      </c>
      <c r="K121" s="3">
        <f>W109</f>
        <v>0</v>
      </c>
      <c r="L121" s="27" t="str">
        <f>IF($K121=0,"",VLOOKUP($K121,'nejml.žákyně seznam'!$A$2:$D$269,2))</f>
        <v/>
      </c>
      <c r="M121" s="3" t="str">
        <f>IF($K121=0,"",VLOOKUP($K121,'nejml.žákyně seznam'!$A$2:$D$269,4))</f>
        <v/>
      </c>
      <c r="N121" s="74"/>
      <c r="O121" s="75"/>
      <c r="P121" s="75"/>
      <c r="Q121" s="75"/>
      <c r="R121" s="76"/>
      <c r="S121" s="3">
        <f t="shared" si="40"/>
        <v>0</v>
      </c>
      <c r="T121" s="3">
        <f t="shared" si="41"/>
        <v>0</v>
      </c>
      <c r="U121" s="3">
        <f t="shared" si="42"/>
        <v>0</v>
      </c>
      <c r="V121" s="3" t="str">
        <f>IF($U121=0,"",VLOOKUP($U121,'nejml.žákyně seznam'!$A$2:$D$269,2))</f>
        <v/>
      </c>
      <c r="W121" s="3">
        <f t="shared" si="43"/>
        <v>0</v>
      </c>
      <c r="X121" s="3" t="str">
        <f>IF($W121=0,"",VLOOKUP($W121,'nejml.žákyně seznam'!$A$2:$D$269,2))</f>
        <v/>
      </c>
      <c r="Y121" s="3" t="str">
        <f t="shared" si="44"/>
        <v/>
      </c>
      <c r="Z121" s="3" t="str">
        <f t="shared" si="45"/>
        <v/>
      </c>
      <c r="AB121" s="30">
        <f t="shared" si="46"/>
        <v>0</v>
      </c>
      <c r="AC121" s="30">
        <f t="shared" si="47"/>
        <v>0</v>
      </c>
      <c r="AD121" s="30">
        <f t="shared" si="48"/>
        <v>0</v>
      </c>
      <c r="AE121" s="30">
        <f t="shared" si="49"/>
        <v>0</v>
      </c>
      <c r="AF121" s="30">
        <f t="shared" si="50"/>
        <v>0</v>
      </c>
    </row>
    <row r="122" spans="1:32">
      <c r="A122" s="3" t="e">
        <f>CONCATENATE("Čtyřhra ",#REF!," - 4.kolo")</f>
        <v>#REF!</v>
      </c>
      <c r="B122" s="3">
        <f>U110</f>
        <v>0</v>
      </c>
      <c r="C122" s="26" t="str">
        <f>IF($B122=0,"",VLOOKUP($B122,'nejml.žákyně seznam'!$A$2:$D$269,2))</f>
        <v/>
      </c>
      <c r="D122" s="3" t="str">
        <f>IF($B122=0,"",VLOOKUP($B122,'nejml.žákyně seznam'!$A$2:$D$269,4))</f>
        <v/>
      </c>
      <c r="E122" s="3">
        <f>W110</f>
        <v>0</v>
      </c>
      <c r="F122" s="26" t="str">
        <f>IF($E122=0,"",VLOOKUP($E122,'nejml.žákyně seznam'!$A$2:$D$269,2))</f>
        <v/>
      </c>
      <c r="G122" s="3" t="str">
        <f>IF($E122=0,"",VLOOKUP($E122,'nejml.žákyně seznam'!$A$2:$D$269,4))</f>
        <v/>
      </c>
      <c r="H122" s="3">
        <f>U111</f>
        <v>0</v>
      </c>
      <c r="I122" s="27" t="str">
        <f>IF($H122=0,"",VLOOKUP($H122,'nejml.žákyně seznam'!$A$2:$D$269,2))</f>
        <v/>
      </c>
      <c r="J122" s="3" t="str">
        <f>IF($H122=0,"",VLOOKUP($H122,'nejml.žákyně seznam'!$A$2:$D$269,4))</f>
        <v/>
      </c>
      <c r="K122" s="3">
        <f>W111</f>
        <v>0</v>
      </c>
      <c r="L122" s="27" t="str">
        <f>IF($K122=0,"",VLOOKUP($K122,'nejml.žákyně seznam'!$A$2:$D$269,2))</f>
        <v/>
      </c>
      <c r="M122" s="3" t="str">
        <f>IF($K122=0,"",VLOOKUP($K122,'nejml.žákyně seznam'!$A$2:$D$269,4))</f>
        <v/>
      </c>
      <c r="N122" s="74"/>
      <c r="O122" s="75"/>
      <c r="P122" s="75"/>
      <c r="Q122" s="75"/>
      <c r="R122" s="76"/>
      <c r="S122" s="3">
        <f t="shared" si="40"/>
        <v>0</v>
      </c>
      <c r="T122" s="3">
        <f t="shared" si="41"/>
        <v>0</v>
      </c>
      <c r="U122" s="3">
        <f t="shared" si="42"/>
        <v>0</v>
      </c>
      <c r="V122" s="3" t="str">
        <f>IF($U122=0,"",VLOOKUP($U122,'nejml.žákyně seznam'!$A$2:$D$269,2))</f>
        <v/>
      </c>
      <c r="W122" s="3">
        <f t="shared" si="43"/>
        <v>0</v>
      </c>
      <c r="X122" s="3" t="str">
        <f>IF($W122=0,"",VLOOKUP($W122,'nejml.žákyně seznam'!$A$2:$D$269,2))</f>
        <v/>
      </c>
      <c r="Y122" s="3" t="str">
        <f t="shared" si="44"/>
        <v/>
      </c>
      <c r="Z122" s="3" t="str">
        <f t="shared" si="45"/>
        <v/>
      </c>
      <c r="AB122" s="30">
        <f t="shared" si="46"/>
        <v>0</v>
      </c>
      <c r="AC122" s="30">
        <f t="shared" si="47"/>
        <v>0</v>
      </c>
      <c r="AD122" s="30">
        <f t="shared" si="48"/>
        <v>0</v>
      </c>
      <c r="AE122" s="30">
        <f t="shared" si="49"/>
        <v>0</v>
      </c>
      <c r="AF122" s="30">
        <f t="shared" si="50"/>
        <v>0</v>
      </c>
    </row>
    <row r="123" spans="1:32">
      <c r="A123" s="3" t="e">
        <f>CONCATENATE("Čtyřhra ",#REF!," - 4.kolo")</f>
        <v>#REF!</v>
      </c>
      <c r="B123" s="3">
        <f>U112</f>
        <v>0</v>
      </c>
      <c r="C123" s="26" t="str">
        <f>IF($B123=0,"",VLOOKUP($B123,'nejml.žákyně seznam'!$A$2:$D$269,2))</f>
        <v/>
      </c>
      <c r="D123" s="3" t="str">
        <f>IF($B123=0,"",VLOOKUP($B123,'nejml.žákyně seznam'!$A$2:$D$269,4))</f>
        <v/>
      </c>
      <c r="E123" s="3">
        <f>W112</f>
        <v>0</v>
      </c>
      <c r="F123" s="26" t="str">
        <f>IF($E123=0,"",VLOOKUP($E123,'nejml.žákyně seznam'!$A$2:$D$269,2))</f>
        <v/>
      </c>
      <c r="G123" s="3" t="str">
        <f>IF($E123=0,"",VLOOKUP($E123,'nejml.žákyně seznam'!$A$2:$D$269,4))</f>
        <v/>
      </c>
      <c r="H123" s="3">
        <f>U113</f>
        <v>0</v>
      </c>
      <c r="I123" s="27" t="str">
        <f>IF($H123=0,"",VLOOKUP($H123,'nejml.žákyně seznam'!$A$2:$D$269,2))</f>
        <v/>
      </c>
      <c r="J123" s="3" t="str">
        <f>IF($H123=0,"",VLOOKUP($H123,'nejml.žákyně seznam'!$A$2:$D$269,4))</f>
        <v/>
      </c>
      <c r="K123" s="3">
        <f>W113</f>
        <v>0</v>
      </c>
      <c r="L123" s="27" t="str">
        <f>IF($K123=0,"",VLOOKUP($K123,'nejml.žákyně seznam'!$A$2:$D$269,2))</f>
        <v/>
      </c>
      <c r="M123" s="3" t="str">
        <f>IF($K123=0,"",VLOOKUP($K123,'nejml.žákyně seznam'!$A$2:$D$269,4))</f>
        <v/>
      </c>
      <c r="N123" s="74"/>
      <c r="O123" s="75"/>
      <c r="P123" s="75"/>
      <c r="Q123" s="75"/>
      <c r="R123" s="76"/>
      <c r="S123" s="3">
        <f t="shared" si="40"/>
        <v>0</v>
      </c>
      <c r="T123" s="3">
        <f t="shared" si="41"/>
        <v>0</v>
      </c>
      <c r="U123" s="3">
        <f t="shared" si="42"/>
        <v>0</v>
      </c>
      <c r="V123" s="3" t="str">
        <f>IF($U123=0,"",VLOOKUP($U123,'nejml.žákyně seznam'!$A$2:$D$269,2))</f>
        <v/>
      </c>
      <c r="W123" s="3">
        <f t="shared" si="43"/>
        <v>0</v>
      </c>
      <c r="X123" s="3" t="str">
        <f>IF($W123=0,"",VLOOKUP($W123,'nejml.žákyně seznam'!$A$2:$D$269,2))</f>
        <v/>
      </c>
      <c r="Y123" s="3" t="str">
        <f t="shared" si="44"/>
        <v/>
      </c>
      <c r="Z123" s="3" t="str">
        <f t="shared" si="45"/>
        <v/>
      </c>
      <c r="AB123" s="30">
        <f t="shared" si="46"/>
        <v>0</v>
      </c>
      <c r="AC123" s="30">
        <f t="shared" si="47"/>
        <v>0</v>
      </c>
      <c r="AD123" s="30">
        <f t="shared" si="48"/>
        <v>0</v>
      </c>
      <c r="AE123" s="30">
        <f t="shared" si="49"/>
        <v>0</v>
      </c>
      <c r="AF123" s="30">
        <f t="shared" si="50"/>
        <v>0</v>
      </c>
    </row>
    <row r="124" spans="1:32" ht="13.5" thickBot="1">
      <c r="A124" s="3" t="e">
        <f>CONCATENATE("Čtyřhra ",#REF!," - 4.kolo")</f>
        <v>#REF!</v>
      </c>
      <c r="B124" s="3">
        <f>U114</f>
        <v>0</v>
      </c>
      <c r="C124" s="26" t="str">
        <f>IF($B124=0,"",VLOOKUP($B124,'nejml.žákyně seznam'!$A$2:$D$269,2))</f>
        <v/>
      </c>
      <c r="D124" s="3" t="str">
        <f>IF($B124=0,"",VLOOKUP($B124,'nejml.žákyně seznam'!$A$2:$D$269,4))</f>
        <v/>
      </c>
      <c r="E124" s="3">
        <f>W114</f>
        <v>0</v>
      </c>
      <c r="F124" s="26" t="str">
        <f>IF($E124=0,"",VLOOKUP($E124,'nejml.žákyně seznam'!$A$2:$D$269,2))</f>
        <v/>
      </c>
      <c r="G124" s="3" t="str">
        <f>IF($E124=0,"",VLOOKUP($E124,'nejml.žákyně seznam'!$A$2:$D$269,4))</f>
        <v/>
      </c>
      <c r="H124" s="3">
        <f>U115</f>
        <v>0</v>
      </c>
      <c r="I124" s="27" t="str">
        <f>IF($H124=0,"",VLOOKUP($H124,'nejml.žákyně seznam'!$A$2:$D$269,2))</f>
        <v/>
      </c>
      <c r="J124" s="3" t="str">
        <f>IF($H124=0,"",VLOOKUP($H124,'nejml.žákyně seznam'!$A$2:$D$269,4))</f>
        <v/>
      </c>
      <c r="K124" s="3">
        <f>W115</f>
        <v>0</v>
      </c>
      <c r="L124" s="27" t="str">
        <f>IF($K124=0,"",VLOOKUP($K124,'nejml.žákyně seznam'!$A$2:$D$269,2))</f>
        <v/>
      </c>
      <c r="M124" s="3" t="str">
        <f>IF($K124=0,"",VLOOKUP($K124,'nejml.žákyně seznam'!$A$2:$D$269,4))</f>
        <v/>
      </c>
      <c r="N124" s="77"/>
      <c r="O124" s="78"/>
      <c r="P124" s="78"/>
      <c r="Q124" s="78"/>
      <c r="R124" s="79"/>
      <c r="S124" s="3">
        <f>COUNTIF(AB124:AF124,"&gt;0")</f>
        <v>0</v>
      </c>
      <c r="T124" s="3">
        <f>COUNTIF(AB124:AF124,"&lt;0")</f>
        <v>0</v>
      </c>
      <c r="U124" s="3">
        <f t="shared" si="42"/>
        <v>0</v>
      </c>
      <c r="V124" s="3" t="str">
        <f>IF($U124=0,"",VLOOKUP($U124,'nejml.žákyně seznam'!$A$2:$D$269,2))</f>
        <v/>
      </c>
      <c r="W124" s="3">
        <f t="shared" si="43"/>
        <v>0</v>
      </c>
      <c r="X124" s="3" t="str">
        <f>IF($W124=0,"",VLOOKUP($W124,'nejml.žákyně seznam'!$A$2:$D$269,2))</f>
        <v/>
      </c>
      <c r="Y124" s="3" t="str">
        <f>IF(S124=T124,"",IF(S124&gt;T124,CONCATENATE(S124,":",T124," (",N124,",",O124,",",P124,IF(SUM(S124:T124)&gt;3,",",""),Q124,IF(SUM(S124:T124)&gt;4,",",""),R124,")"),CONCATENATE(T124,":",S124," (",-N124,",",-O124,",",-P124,IF(SUM(S124:T124)&gt;3,",",""),IF(SUM(S124:T124)&gt;3,-Q124,""),IF(SUM(S124:T124)&gt;4,",",""),IF(SUM(S124:T124)&gt;4,-R124,""),")")))</f>
        <v/>
      </c>
      <c r="Z124" s="3" t="str">
        <f t="shared" si="45"/>
        <v/>
      </c>
      <c r="AB124" s="30">
        <f>IF(N124="",0,IF(MID(N124,1,1)="-",-1,1))</f>
        <v>0</v>
      </c>
      <c r="AC124" s="30">
        <f>IF(O124="",0,IF(MID(O124,1,1)="-",-1,1))</f>
        <v>0</v>
      </c>
      <c r="AD124" s="30">
        <f>IF(P124="",0,IF(MID(P124,1,1)="-",-1,1))</f>
        <v>0</v>
      </c>
      <c r="AE124" s="30">
        <f>IF(Q124="",0,IF(MID(Q124,1,1)="-",-1,1))</f>
        <v>0</v>
      </c>
      <c r="AF124" s="30">
        <f>IF(R124="",0,IF(MID(R124,1,1)="-",-1,1))</f>
        <v>0</v>
      </c>
    </row>
    <row r="125" spans="1:32" ht="14.25" thickTop="1" thickBot="1"/>
    <row r="126" spans="1:32" ht="13.5" thickTop="1">
      <c r="A126" s="3" t="e">
        <f>CONCATENATE("Čtyřhra ",#REF!," - čtvrtfinále")</f>
        <v>#REF!</v>
      </c>
      <c r="B126" s="3">
        <f>U117</f>
        <v>0</v>
      </c>
      <c r="C126" s="26" t="str">
        <f>IF($B126=0,"",VLOOKUP($B126,'nejml.žákyně seznam'!$A$2:$D$269,2))</f>
        <v/>
      </c>
      <c r="D126" s="3" t="str">
        <f>IF($B126=0,"",VLOOKUP($B126,'nejml.žákyně seznam'!$A$2:$D$269,4))</f>
        <v/>
      </c>
      <c r="E126" s="3">
        <f>W117</f>
        <v>0</v>
      </c>
      <c r="F126" s="26" t="str">
        <f>IF($E126=0,"",VLOOKUP($E126,'nejml.žákyně seznam'!$A$2:$D$269,2))</f>
        <v/>
      </c>
      <c r="G126" s="3" t="str">
        <f>IF($E126=0,"",VLOOKUP($E126,'nejml.žákyně seznam'!$A$2:$D$269,4))</f>
        <v/>
      </c>
      <c r="H126" s="3">
        <f>U118</f>
        <v>0</v>
      </c>
      <c r="I126" s="27" t="str">
        <f>IF($H126=0,"",VLOOKUP($H126,'nejml.žákyně seznam'!$A$2:$D$269,2))</f>
        <v/>
      </c>
      <c r="J126" s="3" t="str">
        <f>IF($H126=0,"",VLOOKUP($H126,'nejml.žákyně seznam'!$A$2:$D$269,4))</f>
        <v/>
      </c>
      <c r="K126" s="3">
        <f>W118</f>
        <v>0</v>
      </c>
      <c r="L126" s="27" t="str">
        <f>IF($K126=0,"",VLOOKUP($K126,'nejml.žákyně seznam'!$A$2:$D$269,2))</f>
        <v/>
      </c>
      <c r="M126" s="3" t="str">
        <f>IF($K126=0,"",VLOOKUP($K126,'nejml.žákyně seznam'!$A$2:$D$269,4))</f>
        <v/>
      </c>
      <c r="N126" s="71"/>
      <c r="O126" s="72"/>
      <c r="P126" s="72"/>
      <c r="Q126" s="72"/>
      <c r="R126" s="73"/>
      <c r="S126" s="3">
        <f>COUNTIF(AB126:AF126,"&gt;0")</f>
        <v>0</v>
      </c>
      <c r="T126" s="3">
        <f>COUNTIF(AB126:AF126,"&lt;0")</f>
        <v>0</v>
      </c>
      <c r="U126" s="3">
        <f>IF(S126=T126,0,IF(S126&gt;T126,B126,H126))</f>
        <v>0</v>
      </c>
      <c r="V126" s="3" t="str">
        <f>IF($U126=0,"",VLOOKUP($U126,'nejml.žákyně seznam'!$A$2:$D$269,2))</f>
        <v/>
      </c>
      <c r="W126" s="3">
        <f>IF(S126=T126,0,IF(S126&gt;T126,E126,K126))</f>
        <v>0</v>
      </c>
      <c r="X126" s="3" t="str">
        <f>IF($W126=0,"",VLOOKUP($W126,'nejml.žákyně seznam'!$A$2:$D$269,2))</f>
        <v/>
      </c>
      <c r="Y126" s="3" t="str">
        <f>IF(S126=T126,"",IF(S126&gt;T126,CONCATENATE(S126,":",T126," (",N126,",",O126,",",P126,IF(SUM(S126:T126)&gt;3,",",""),Q126,IF(SUM(S126:T126)&gt;4,",",""),R126,")"),CONCATENATE(T126,":",S126," (",-N126,",",-O126,",",-P126,IF(SUM(S126:T126)&gt;3,",",""),IF(SUM(S126:T126)&gt;3,-Q126,""),IF(SUM(S126:T126)&gt;4,",",""),IF(SUM(S126:T126)&gt;4,-R126,""),")")))</f>
        <v/>
      </c>
      <c r="Z126" s="3" t="str">
        <f>IF(MAX(S126:T126)=3,Y126,"")</f>
        <v/>
      </c>
      <c r="AB126" s="30">
        <f t="shared" ref="AB126:AF129" si="51">IF(N126="",0,IF(MID(N126,1,1)="-",-1,1))</f>
        <v>0</v>
      </c>
      <c r="AC126" s="30">
        <f t="shared" si="51"/>
        <v>0</v>
      </c>
      <c r="AD126" s="30">
        <f t="shared" si="51"/>
        <v>0</v>
      </c>
      <c r="AE126" s="30">
        <f t="shared" si="51"/>
        <v>0</v>
      </c>
      <c r="AF126" s="30">
        <f t="shared" si="51"/>
        <v>0</v>
      </c>
    </row>
    <row r="127" spans="1:32">
      <c r="A127" s="3" t="e">
        <f>CONCATENATE("Čtyřhra ",#REF!," - čtvrtfinále")</f>
        <v>#REF!</v>
      </c>
      <c r="B127" s="3">
        <f>U119</f>
        <v>0</v>
      </c>
      <c r="C127" s="26" t="str">
        <f>IF($B127=0,"",VLOOKUP($B127,'nejml.žákyně seznam'!$A$2:$D$269,2))</f>
        <v/>
      </c>
      <c r="D127" s="3" t="str">
        <f>IF($B127=0,"",VLOOKUP($B127,'nejml.žákyně seznam'!$A$2:$D$269,4))</f>
        <v/>
      </c>
      <c r="E127" s="3">
        <f>W119</f>
        <v>0</v>
      </c>
      <c r="F127" s="26" t="str">
        <f>IF($E127=0,"",VLOOKUP($E127,'nejml.žákyně seznam'!$A$2:$D$269,2))</f>
        <v/>
      </c>
      <c r="G127" s="3" t="str">
        <f>IF($E127=0,"",VLOOKUP($E127,'nejml.žákyně seznam'!$A$2:$D$269,4))</f>
        <v/>
      </c>
      <c r="H127" s="3">
        <f>U120</f>
        <v>0</v>
      </c>
      <c r="I127" s="27" t="str">
        <f>IF($H127=0,"",VLOOKUP($H127,'nejml.žákyně seznam'!$A$2:$D$269,2))</f>
        <v/>
      </c>
      <c r="J127" s="3" t="str">
        <f>IF($H127=0,"",VLOOKUP($H127,'nejml.žákyně seznam'!$A$2:$D$269,4))</f>
        <v/>
      </c>
      <c r="K127" s="3">
        <f>W120</f>
        <v>0</v>
      </c>
      <c r="L127" s="27" t="str">
        <f>IF($K127=0,"",VLOOKUP($K127,'nejml.žákyně seznam'!$A$2:$D$269,2))</f>
        <v/>
      </c>
      <c r="M127" s="3" t="str">
        <f>IF($K127=0,"",VLOOKUP($K127,'nejml.žákyně seznam'!$A$2:$D$269,4))</f>
        <v/>
      </c>
      <c r="N127" s="74"/>
      <c r="O127" s="75"/>
      <c r="P127" s="75"/>
      <c r="Q127" s="75"/>
      <c r="R127" s="76"/>
      <c r="S127" s="3">
        <f>COUNTIF(AB127:AF127,"&gt;0")</f>
        <v>0</v>
      </c>
      <c r="T127" s="3">
        <f>COUNTIF(AB127:AF127,"&lt;0")</f>
        <v>0</v>
      </c>
      <c r="U127" s="3">
        <f>IF(S127=T127,0,IF(S127&gt;T127,B127,H127))</f>
        <v>0</v>
      </c>
      <c r="V127" s="3" t="str">
        <f>IF($U127=0,"",VLOOKUP($U127,'nejml.žákyně seznam'!$A$2:$D$269,2))</f>
        <v/>
      </c>
      <c r="W127" s="3">
        <f>IF(S127=T127,0,IF(S127&gt;T127,E127,K127))</f>
        <v>0</v>
      </c>
      <c r="X127" s="3" t="str">
        <f>IF($W127=0,"",VLOOKUP($W127,'nejml.žákyně seznam'!$A$2:$D$269,2))</f>
        <v/>
      </c>
      <c r="Y127" s="3" t="str">
        <f>IF(S127=T127,"",IF(S127&gt;T127,CONCATENATE(S127,":",T127," (",N127,",",O127,",",P127,IF(SUM(S127:T127)&gt;3,",",""),Q127,IF(SUM(S127:T127)&gt;4,",",""),R127,")"),CONCATENATE(T127,":",S127," (",-N127,",",-O127,",",-P127,IF(SUM(S127:T127)&gt;3,",",""),IF(SUM(S127:T127)&gt;3,-Q127,""),IF(SUM(S127:T127)&gt;4,",",""),IF(SUM(S127:T127)&gt;4,-R127,""),")")))</f>
        <v/>
      </c>
      <c r="Z127" s="3" t="str">
        <f>IF(MAX(S127:T127)=3,Y127,"")</f>
        <v/>
      </c>
      <c r="AB127" s="30">
        <f t="shared" si="51"/>
        <v>0</v>
      </c>
      <c r="AC127" s="30">
        <f t="shared" si="51"/>
        <v>0</v>
      </c>
      <c r="AD127" s="30">
        <f t="shared" si="51"/>
        <v>0</v>
      </c>
      <c r="AE127" s="30">
        <f t="shared" si="51"/>
        <v>0</v>
      </c>
      <c r="AF127" s="30">
        <f t="shared" si="51"/>
        <v>0</v>
      </c>
    </row>
    <row r="128" spans="1:32">
      <c r="A128" s="3" t="e">
        <f>CONCATENATE("Čtyřhra ",#REF!," - čtvrtfinále")</f>
        <v>#REF!</v>
      </c>
      <c r="B128" s="3">
        <f>U121</f>
        <v>0</v>
      </c>
      <c r="C128" s="26" t="str">
        <f>IF($B128=0,"",VLOOKUP($B128,'nejml.žákyně seznam'!$A$2:$D$269,2))</f>
        <v/>
      </c>
      <c r="D128" s="3" t="str">
        <f>IF($B128=0,"",VLOOKUP($B128,'nejml.žákyně seznam'!$A$2:$D$269,4))</f>
        <v/>
      </c>
      <c r="E128" s="3">
        <f>W121</f>
        <v>0</v>
      </c>
      <c r="F128" s="26" t="str">
        <f>IF($E128=0,"",VLOOKUP($E128,'nejml.žákyně seznam'!$A$2:$D$269,2))</f>
        <v/>
      </c>
      <c r="G128" s="3" t="str">
        <f>IF($E128=0,"",VLOOKUP($E128,'nejml.žákyně seznam'!$A$2:$D$269,4))</f>
        <v/>
      </c>
      <c r="H128" s="3">
        <f>U122</f>
        <v>0</v>
      </c>
      <c r="I128" s="27" t="str">
        <f>IF($H128=0,"",VLOOKUP($H128,'nejml.žákyně seznam'!$A$2:$D$269,2))</f>
        <v/>
      </c>
      <c r="J128" s="3" t="str">
        <f>IF($H128=0,"",VLOOKUP($H128,'nejml.žákyně seznam'!$A$2:$D$269,4))</f>
        <v/>
      </c>
      <c r="K128" s="3">
        <f>W122</f>
        <v>0</v>
      </c>
      <c r="L128" s="27" t="str">
        <f>IF($K128=0,"",VLOOKUP($K128,'nejml.žákyně seznam'!$A$2:$D$269,2))</f>
        <v/>
      </c>
      <c r="M128" s="3" t="str">
        <f>IF($K128=0,"",VLOOKUP($K128,'nejml.žákyně seznam'!$A$2:$D$269,4))</f>
        <v/>
      </c>
      <c r="N128" s="74"/>
      <c r="O128" s="75"/>
      <c r="P128" s="75"/>
      <c r="Q128" s="75"/>
      <c r="R128" s="76"/>
      <c r="S128" s="3">
        <f>COUNTIF(AB128:AF128,"&gt;0")</f>
        <v>0</v>
      </c>
      <c r="T128" s="3">
        <f>COUNTIF(AB128:AF128,"&lt;0")</f>
        <v>0</v>
      </c>
      <c r="U128" s="3">
        <f>IF(S128=T128,0,IF(S128&gt;T128,B128,H128))</f>
        <v>0</v>
      </c>
      <c r="V128" s="3" t="str">
        <f>IF($U128=0,"",VLOOKUP($U128,'nejml.žákyně seznam'!$A$2:$D$269,2))</f>
        <v/>
      </c>
      <c r="W128" s="3">
        <f>IF(S128=T128,0,IF(S128&gt;T128,E128,K128))</f>
        <v>0</v>
      </c>
      <c r="X128" s="3" t="str">
        <f>IF($W128=0,"",VLOOKUP($W128,'nejml.žákyně seznam'!$A$2:$D$269,2))</f>
        <v/>
      </c>
      <c r="Y128" s="3" t="str">
        <f>IF(S128=T128,"",IF(S128&gt;T128,CONCATENATE(S128,":",T128," (",N128,",",O128,",",P128,IF(SUM(S128:T128)&gt;3,",",""),Q128,IF(SUM(S128:T128)&gt;4,",",""),R128,")"),CONCATENATE(T128,":",S128," (",-N128,",",-O128,",",-P128,IF(SUM(S128:T128)&gt;3,",",""),IF(SUM(S128:T128)&gt;3,-Q128,""),IF(SUM(S128:T128)&gt;4,",",""),IF(SUM(S128:T128)&gt;4,-R128,""),")")))</f>
        <v/>
      </c>
      <c r="Z128" s="3" t="str">
        <f>IF(MAX(S128:T128)=3,Y128,"")</f>
        <v/>
      </c>
      <c r="AB128" s="30">
        <f t="shared" si="51"/>
        <v>0</v>
      </c>
      <c r="AC128" s="30">
        <f t="shared" si="51"/>
        <v>0</v>
      </c>
      <c r="AD128" s="30">
        <f t="shared" si="51"/>
        <v>0</v>
      </c>
      <c r="AE128" s="30">
        <f t="shared" si="51"/>
        <v>0</v>
      </c>
      <c r="AF128" s="30">
        <f t="shared" si="51"/>
        <v>0</v>
      </c>
    </row>
    <row r="129" spans="1:32" ht="13.5" thickBot="1">
      <c r="A129" s="3" t="e">
        <f>CONCATENATE("Čtyřhra ",#REF!," - čtvrtfinále")</f>
        <v>#REF!</v>
      </c>
      <c r="B129" s="3">
        <f>U123</f>
        <v>0</v>
      </c>
      <c r="C129" s="26" t="str">
        <f>IF($B129=0,"",VLOOKUP($B129,'nejml.žákyně seznam'!$A$2:$D$269,2))</f>
        <v/>
      </c>
      <c r="D129" s="3" t="str">
        <f>IF($B129=0,"",VLOOKUP($B129,'nejml.žákyně seznam'!$A$2:$D$269,4))</f>
        <v/>
      </c>
      <c r="E129" s="3">
        <f>W123</f>
        <v>0</v>
      </c>
      <c r="F129" s="26" t="str">
        <f>IF($E129=0,"",VLOOKUP($E129,'nejml.žákyně seznam'!$A$2:$D$269,2))</f>
        <v/>
      </c>
      <c r="G129" s="3" t="str">
        <f>IF($E129=0,"",VLOOKUP($E129,'nejml.žákyně seznam'!$A$2:$D$269,4))</f>
        <v/>
      </c>
      <c r="H129" s="3">
        <f>U124</f>
        <v>0</v>
      </c>
      <c r="I129" s="27" t="str">
        <f>IF($H129=0,"",VLOOKUP($H129,'nejml.žákyně seznam'!$A$2:$D$269,2))</f>
        <v/>
      </c>
      <c r="J129" s="3" t="str">
        <f>IF($H129=0,"",VLOOKUP($H129,'nejml.žákyně seznam'!$A$2:$D$269,4))</f>
        <v/>
      </c>
      <c r="K129" s="3">
        <f>W124</f>
        <v>0</v>
      </c>
      <c r="L129" s="27" t="str">
        <f>IF($K129=0,"",VLOOKUP($K129,'nejml.žákyně seznam'!$A$2:$D$269,2))</f>
        <v/>
      </c>
      <c r="M129" s="3" t="str">
        <f>IF($K129=0,"",VLOOKUP($K129,'nejml.žákyně seznam'!$A$2:$D$269,4))</f>
        <v/>
      </c>
      <c r="N129" s="77"/>
      <c r="O129" s="78"/>
      <c r="P129" s="78"/>
      <c r="Q129" s="78"/>
      <c r="R129" s="79"/>
      <c r="S129" s="3">
        <f>COUNTIF(AB129:AF129,"&gt;0")</f>
        <v>0</v>
      </c>
      <c r="T129" s="3">
        <f>COUNTIF(AB129:AF129,"&lt;0")</f>
        <v>0</v>
      </c>
      <c r="U129" s="3">
        <f>IF(S129=T129,0,IF(S129&gt;T129,B129,H129))</f>
        <v>0</v>
      </c>
      <c r="V129" s="3" t="str">
        <f>IF($U129=0,"",VLOOKUP($U129,'nejml.žákyně seznam'!$A$2:$D$269,2))</f>
        <v/>
      </c>
      <c r="W129" s="3">
        <f>IF(S129=T129,0,IF(S129&gt;T129,E129,K129))</f>
        <v>0</v>
      </c>
      <c r="X129" s="3" t="str">
        <f>IF($W129=0,"",VLOOKUP($W129,'nejml.žákyně seznam'!$A$2:$D$269,2))</f>
        <v/>
      </c>
      <c r="Y129" s="3" t="str">
        <f>IF(S129=T129,"",IF(S129&gt;T129,CONCATENATE(S129,":",T129," (",N129,",",O129,",",P129,IF(SUM(S129:T129)&gt;3,",",""),Q129,IF(SUM(S129:T129)&gt;4,",",""),R129,")"),CONCATENATE(T129,":",S129," (",-N129,",",-O129,",",-P129,IF(SUM(S129:T129)&gt;3,",",""),IF(SUM(S129:T129)&gt;3,-Q129,""),IF(SUM(S129:T129)&gt;4,",",""),IF(SUM(S129:T129)&gt;4,-R129,""),")")))</f>
        <v/>
      </c>
      <c r="Z129" s="3" t="str">
        <f>IF(MAX(S129:T129)=3,Y129,"")</f>
        <v/>
      </c>
      <c r="AB129" s="30">
        <f t="shared" si="51"/>
        <v>0</v>
      </c>
      <c r="AC129" s="30">
        <f t="shared" si="51"/>
        <v>0</v>
      </c>
      <c r="AD129" s="30">
        <f t="shared" si="51"/>
        <v>0</v>
      </c>
      <c r="AE129" s="30">
        <f t="shared" si="51"/>
        <v>0</v>
      </c>
      <c r="AF129" s="30">
        <f t="shared" si="51"/>
        <v>0</v>
      </c>
    </row>
    <row r="130" spans="1:32" ht="14.25" thickTop="1" thickBot="1">
      <c r="N130" s="21"/>
      <c r="O130" s="21"/>
      <c r="P130" s="21"/>
      <c r="Q130" s="21"/>
      <c r="R130" s="21"/>
    </row>
    <row r="131" spans="1:32" ht="13.5" thickTop="1">
      <c r="A131" s="3" t="e">
        <f>CONCATENATE("Čtyřhra ",#REF!," - semifinále")</f>
        <v>#REF!</v>
      </c>
      <c r="B131" s="3">
        <f>U126</f>
        <v>0</v>
      </c>
      <c r="C131" s="26" t="str">
        <f>IF($B131=0,"",VLOOKUP($B131,'nejml.žákyně seznam'!$A$2:$D$269,2))</f>
        <v/>
      </c>
      <c r="D131" s="3" t="str">
        <f>IF($B131=0,"",VLOOKUP($B131,'nejml.žákyně seznam'!$A$2:$D$269,4))</f>
        <v/>
      </c>
      <c r="E131" s="3">
        <f>W126</f>
        <v>0</v>
      </c>
      <c r="F131" s="26" t="str">
        <f>IF($E131=0,"",VLOOKUP($E131,'nejml.žákyně seznam'!$A$2:$D$269,2))</f>
        <v/>
      </c>
      <c r="G131" s="3" t="str">
        <f>IF($E131=0,"",VLOOKUP($E131,'nejml.žákyně seznam'!$A$2:$D$269,4))</f>
        <v/>
      </c>
      <c r="H131" s="3">
        <f>U127</f>
        <v>0</v>
      </c>
      <c r="I131" s="27" t="str">
        <f>IF($H131=0,"",VLOOKUP($H131,'nejml.žákyně seznam'!$A$2:$D$269,2))</f>
        <v/>
      </c>
      <c r="J131" s="3" t="str">
        <f>IF($H131=0,"",VLOOKUP($H131,'nejml.žákyně seznam'!$A$2:$D$269,4))</f>
        <v/>
      </c>
      <c r="K131" s="3">
        <f>W127</f>
        <v>0</v>
      </c>
      <c r="L131" s="27" t="str">
        <f>IF($K131=0,"",VLOOKUP($K131,'nejml.žákyně seznam'!$A$2:$D$269,2))</f>
        <v/>
      </c>
      <c r="M131" s="3" t="str">
        <f>IF($K131=0,"",VLOOKUP($K131,'nejml.žákyně seznam'!$A$2:$D$269,4))</f>
        <v/>
      </c>
      <c r="N131" s="71"/>
      <c r="O131" s="72"/>
      <c r="P131" s="72"/>
      <c r="Q131" s="72"/>
      <c r="R131" s="73"/>
      <c r="S131" s="3">
        <f>COUNTIF(AB131:AF131,"&gt;0")</f>
        <v>0</v>
      </c>
      <c r="T131" s="3">
        <f>COUNTIF(AB131:AF131,"&lt;0")</f>
        <v>0</v>
      </c>
      <c r="U131" s="3">
        <f>IF(S131=T131,0,IF(S131&gt;T131,B131,H131))</f>
        <v>0</v>
      </c>
      <c r="V131" s="3" t="str">
        <f>IF($U131=0,"",VLOOKUP($U131,'nejml.žákyně seznam'!$A$2:$D$269,2))</f>
        <v/>
      </c>
      <c r="W131" s="3">
        <f>IF(S131=T131,0,IF(S131&gt;T131,E131,K131))</f>
        <v>0</v>
      </c>
      <c r="X131" s="3" t="str">
        <f>IF($W131=0,"",VLOOKUP($W131,'nejml.žákyně seznam'!$A$2:$D$269,2))</f>
        <v/>
      </c>
      <c r="Y131" s="3" t="str">
        <f>IF(S131=T131,"",IF(S131&gt;T131,CONCATENATE(S131,":",T131," (",N131,",",O131,",",P131,IF(SUM(S131:T131)&gt;3,",",""),Q131,IF(SUM(S131:T131)&gt;4,",",""),R131,")"),CONCATENATE(T131,":",S131," (",-N131,",",-O131,",",-P131,IF(SUM(S131:T131)&gt;3,",",""),IF(SUM(S131:T131)&gt;3,-Q131,""),IF(SUM(S131:T131)&gt;4,",",""),IF(SUM(S131:T131)&gt;4,-R131,""),")")))</f>
        <v/>
      </c>
      <c r="Z131" s="3" t="str">
        <f>IF(MAX(S131:T131)=3,Y131,"")</f>
        <v/>
      </c>
      <c r="AB131" s="30">
        <f t="shared" ref="AB131:AF132" si="52">IF(N131="",0,IF(MID(N131,1,1)="-",-1,1))</f>
        <v>0</v>
      </c>
      <c r="AC131" s="30">
        <f t="shared" si="52"/>
        <v>0</v>
      </c>
      <c r="AD131" s="30">
        <f t="shared" si="52"/>
        <v>0</v>
      </c>
      <c r="AE131" s="30">
        <f t="shared" si="52"/>
        <v>0</v>
      </c>
      <c r="AF131" s="30">
        <f t="shared" si="52"/>
        <v>0</v>
      </c>
    </row>
    <row r="132" spans="1:32" ht="13.5" thickBot="1">
      <c r="A132" s="3" t="e">
        <f>CONCATENATE("Čtyřhra ",#REF!," - semifinále")</f>
        <v>#REF!</v>
      </c>
      <c r="B132" s="3">
        <f>U128</f>
        <v>0</v>
      </c>
      <c r="C132" s="26" t="str">
        <f>IF($B132=0,"",VLOOKUP($B132,'nejml.žákyně seznam'!$A$2:$D$269,2))</f>
        <v/>
      </c>
      <c r="D132" s="3" t="str">
        <f>IF($B132=0,"",VLOOKUP($B132,'nejml.žákyně seznam'!$A$2:$D$269,4))</f>
        <v/>
      </c>
      <c r="E132" s="3">
        <f>W128</f>
        <v>0</v>
      </c>
      <c r="F132" s="26" t="str">
        <f>IF($E132=0,"",VLOOKUP($E132,'nejml.žákyně seznam'!$A$2:$D$269,2))</f>
        <v/>
      </c>
      <c r="G132" s="3" t="str">
        <f>IF($E132=0,"",VLOOKUP($E132,'nejml.žákyně seznam'!$A$2:$D$269,4))</f>
        <v/>
      </c>
      <c r="H132" s="3">
        <f>U129</f>
        <v>0</v>
      </c>
      <c r="I132" s="27" t="str">
        <f>IF($H132=0,"",VLOOKUP($H132,'nejml.žákyně seznam'!$A$2:$D$269,2))</f>
        <v/>
      </c>
      <c r="J132" s="3" t="str">
        <f>IF($H132=0,"",VLOOKUP($H132,'nejml.žákyně seznam'!$A$2:$D$269,4))</f>
        <v/>
      </c>
      <c r="K132" s="3">
        <f>W129</f>
        <v>0</v>
      </c>
      <c r="L132" s="27" t="str">
        <f>IF($K132=0,"",VLOOKUP($K132,'nejml.žákyně seznam'!$A$2:$D$269,2))</f>
        <v/>
      </c>
      <c r="M132" s="3" t="str">
        <f>IF($K132=0,"",VLOOKUP($K132,'nejml.žákyně seznam'!$A$2:$D$269,4))</f>
        <v/>
      </c>
      <c r="N132" s="77"/>
      <c r="O132" s="78"/>
      <c r="P132" s="78"/>
      <c r="Q132" s="78"/>
      <c r="R132" s="79"/>
      <c r="S132" s="3">
        <f>COUNTIF(AB132:AF132,"&gt;0")</f>
        <v>0</v>
      </c>
      <c r="T132" s="3">
        <f>COUNTIF(AB132:AF132,"&lt;0")</f>
        <v>0</v>
      </c>
      <c r="U132" s="3">
        <f>IF(S132=T132,0,IF(S132&gt;T132,B132,H132))</f>
        <v>0</v>
      </c>
      <c r="V132" s="3" t="str">
        <f>IF($U132=0,"",VLOOKUP($U132,'nejml.žákyně seznam'!$A$2:$D$269,2))</f>
        <v/>
      </c>
      <c r="W132" s="3">
        <f>IF(S132=T132,0,IF(S132&gt;T132,E132,K132))</f>
        <v>0</v>
      </c>
      <c r="X132" s="3" t="str">
        <f>IF($W132=0,"",VLOOKUP($W132,'nejml.žákyně seznam'!$A$2:$D$269,2))</f>
        <v/>
      </c>
      <c r="Y132" s="3" t="str">
        <f>IF(S132=T132,"",IF(S132&gt;T132,CONCATENATE(S132,":",T132," (",N132,",",O132,",",P132,IF(SUM(S132:T132)&gt;3,",",""),Q132,IF(SUM(S132:T132)&gt;4,",",""),R132,")"),CONCATENATE(T132,":",S132," (",-N132,",",-O132,",",-P132,IF(SUM(S132:T132)&gt;3,",",""),IF(SUM(S132:T132)&gt;3,-Q132,""),IF(SUM(S132:T132)&gt;4,",",""),IF(SUM(S132:T132)&gt;4,-R132,""),")")))</f>
        <v/>
      </c>
      <c r="Z132" s="3" t="str">
        <f>IF(MAX(S132:T132)=3,Y132,"")</f>
        <v/>
      </c>
      <c r="AB132" s="30">
        <f t="shared" si="52"/>
        <v>0</v>
      </c>
      <c r="AC132" s="30">
        <f t="shared" si="52"/>
        <v>0</v>
      </c>
      <c r="AD132" s="30">
        <f t="shared" si="52"/>
        <v>0</v>
      </c>
      <c r="AE132" s="30">
        <f t="shared" si="52"/>
        <v>0</v>
      </c>
      <c r="AF132" s="30">
        <f t="shared" si="52"/>
        <v>0</v>
      </c>
    </row>
    <row r="133" spans="1:32" ht="14.25" thickTop="1" thickBot="1">
      <c r="N133" s="21"/>
      <c r="O133" s="21"/>
      <c r="P133" s="21"/>
      <c r="Q133" s="21"/>
      <c r="R133" s="21"/>
    </row>
    <row r="134" spans="1:32" ht="14.25" thickTop="1" thickBot="1">
      <c r="A134" s="3" t="e">
        <f>CONCATENATE("Čtyřhra ",#REF!," - finále")</f>
        <v>#REF!</v>
      </c>
      <c r="B134" s="3">
        <f>U131</f>
        <v>0</v>
      </c>
      <c r="C134" s="26" t="str">
        <f>IF($B134=0,"",VLOOKUP($B134,'nejml.žákyně seznam'!$A$2:$D$269,2))</f>
        <v/>
      </c>
      <c r="D134" s="3" t="str">
        <f>IF($B134=0,"",VLOOKUP($B134,'nejml.žákyně seznam'!$A$2:$D$269,4))</f>
        <v/>
      </c>
      <c r="E134" s="3">
        <f>W131</f>
        <v>0</v>
      </c>
      <c r="F134" s="26" t="str">
        <f>IF($E134=0,"",VLOOKUP($E134,'nejml.žákyně seznam'!$A$2:$D$269,2))</f>
        <v/>
      </c>
      <c r="G134" s="3" t="str">
        <f>IF($E134=0,"",VLOOKUP($E134,'nejml.žákyně seznam'!$A$2:$D$269,4))</f>
        <v/>
      </c>
      <c r="H134" s="3">
        <f>U132</f>
        <v>0</v>
      </c>
      <c r="I134" s="27" t="str">
        <f>IF($H134=0,"",VLOOKUP($H134,'nejml.žákyně seznam'!$A$2:$D$269,2))</f>
        <v/>
      </c>
      <c r="J134" s="3" t="str">
        <f>IF($H134=0,"",VLOOKUP($H134,'nejml.žákyně seznam'!$A$2:$D$269,4))</f>
        <v/>
      </c>
      <c r="K134" s="3">
        <f>W132</f>
        <v>0</v>
      </c>
      <c r="L134" s="27" t="str">
        <f>IF($K134=0,"",VLOOKUP($K134,'nejml.žákyně seznam'!$A$2:$D$269,2))</f>
        <v/>
      </c>
      <c r="M134" s="3" t="str">
        <f>IF($K134=0,"",VLOOKUP($K134,'nejml.žákyně seznam'!$A$2:$D$269,4))</f>
        <v/>
      </c>
      <c r="N134" s="80"/>
      <c r="O134" s="81"/>
      <c r="P134" s="81"/>
      <c r="Q134" s="81"/>
      <c r="R134" s="82"/>
      <c r="S134" s="3">
        <f>COUNTIF(AB134:AF134,"&gt;0")</f>
        <v>0</v>
      </c>
      <c r="T134" s="3">
        <f>COUNTIF(AB134:AF134,"&lt;0")</f>
        <v>0</v>
      </c>
      <c r="U134" s="3">
        <f>IF(S134=T134,0,IF(S134&gt;T134,B134,H134))</f>
        <v>0</v>
      </c>
      <c r="V134" s="3" t="str">
        <f>IF($U134=0,"",VLOOKUP($U134,'nejml.žákyně seznam'!$A$2:$D$269,2))</f>
        <v/>
      </c>
      <c r="W134" s="3">
        <f>IF(S134=T134,0,IF(S134&gt;T134,E134,K134))</f>
        <v>0</v>
      </c>
      <c r="X134" s="3" t="str">
        <f>IF($W134=0,"",VLOOKUP($W134,'nejml.žákyně seznam'!$A$2:$D$269,2))</f>
        <v/>
      </c>
      <c r="Y134" s="3" t="str">
        <f>IF(S134=T134,"",IF(S134&gt;T134,CONCATENATE(S134,":",T134," (",N134,",",O134,",",P134,IF(SUM(S134:T134)&gt;3,",",""),Q134,IF(SUM(S134:T134)&gt;4,",",""),R134,")"),CONCATENATE(T134,":",S134," (",-N134,",",-O134,",",-P134,IF(SUM(S134:T134)&gt;3,",",""),IF(SUM(S134:T134)&gt;3,-Q134,""),IF(SUM(S134:T134)&gt;4,",",""),IF(SUM(S134:T134)&gt;4,-R134,""),")")))</f>
        <v/>
      </c>
      <c r="Z134" s="3" t="str">
        <f>IF(MAX(S134:T134)=3,Y134,"")</f>
        <v/>
      </c>
      <c r="AB134" s="30">
        <f>IF(N134="",0,IF(MID(N134,1,1)="-",-1,1))</f>
        <v>0</v>
      </c>
      <c r="AC134" s="30">
        <f>IF(O134="",0,IF(MID(O134,1,1)="-",-1,1))</f>
        <v>0</v>
      </c>
      <c r="AD134" s="30">
        <f>IF(P134="",0,IF(MID(P134,1,1)="-",-1,1))</f>
        <v>0</v>
      </c>
      <c r="AE134" s="30">
        <f>IF(Q134="",0,IF(MID(Q134,1,1)="-",-1,1))</f>
        <v>0</v>
      </c>
      <c r="AF134" s="30">
        <f>IF(R134="",0,IF(MID(R134,1,1)="-",-1,1))</f>
        <v>0</v>
      </c>
    </row>
    <row r="135" spans="1:32" ht="13.5" thickTop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topLeftCell="A60" zoomScaleNormal="100" workbookViewId="0">
      <selection activeCell="H72" sqref="H72"/>
    </sheetView>
  </sheetViews>
  <sheetFormatPr defaultRowHeight="12.75"/>
  <cols>
    <col min="1" max="1" width="3.5703125" style="3" bestFit="1" customWidth="1"/>
    <col min="2" max="2" width="4.140625" style="3" customWidth="1"/>
    <col min="3" max="3" width="32" style="3" customWidth="1"/>
    <col min="4" max="4" width="0.85546875" style="3" customWidth="1"/>
    <col min="5" max="6" width="18.28515625" style="3" bestFit="1" customWidth="1"/>
    <col min="7" max="7" width="19.140625" style="3" bestFit="1" customWidth="1"/>
    <col min="8" max="8" width="19.28515625" style="3" customWidth="1"/>
    <col min="9" max="16384" width="9.140625" style="3"/>
  </cols>
  <sheetData>
    <row r="1" spans="1:8" ht="27" customHeight="1">
      <c r="B1" s="4" t="str">
        <f>'nejml.žákyně 2.st.'!B1</f>
        <v>BTM NMŽ Děčín</v>
      </c>
      <c r="H1" s="106" t="s">
        <v>60</v>
      </c>
    </row>
    <row r="2" spans="1:8" ht="21" customHeight="1">
      <c r="B2" s="5" t="s">
        <v>48</v>
      </c>
      <c r="H2" s="23" t="e">
        <f>CONCATENATE("Čtyřhra ",#REF!)</f>
        <v>#REF!</v>
      </c>
    </row>
    <row r="3" spans="1:8" ht="13.5">
      <c r="C3" s="3" t="str">
        <f>IF($B3="","",CONCATENATE(VLOOKUP($B3,'nejml.žákyně seznam'!$A$2:$B$269,2)," (",VLOOKUP($B3,'nejml.žákyně seznam'!$A$2:$E$269,4),")"))</f>
        <v/>
      </c>
      <c r="D3" s="5"/>
      <c r="H3" s="17" t="e">
        <f>#REF!</f>
        <v>#REF!</v>
      </c>
    </row>
    <row r="4" spans="1:8">
      <c r="A4" s="3">
        <v>1</v>
      </c>
      <c r="B4" s="6" t="str">
        <f>IF(B3="","",VLOOKUP(B3,debl!$B$1:$C$128,2,FALSE))</f>
        <v/>
      </c>
      <c r="C4" s="6" t="str">
        <f>IF($B4="","bye",CONCATENATE(VLOOKUP($B4,'nejml.žákyně seznam'!$A$2:$B$269,2)," (",VLOOKUP($B4,'nejml.žákyně seznam'!$A$2:$E$269,4),")"))</f>
        <v>bye</v>
      </c>
      <c r="E4" s="3" t="str">
        <f>'V-D 64'!V2</f>
        <v/>
      </c>
    </row>
    <row r="5" spans="1:8">
      <c r="C5" s="3" t="str">
        <f>IF($B5="","",CONCATENATE(VLOOKUP($B5,'nejml.žákyně seznam'!$A$2:$B$269,2)," (",VLOOKUP($B5,'nejml.žákyně seznam'!$A$2:$E$269,4),")"))</f>
        <v/>
      </c>
      <c r="D5" s="15"/>
      <c r="E5" s="6" t="str">
        <f>'V-D 64'!X2</f>
        <v/>
      </c>
    </row>
    <row r="6" spans="1:8">
      <c r="A6" s="3">
        <v>2</v>
      </c>
      <c r="B6" s="6" t="str">
        <f>IF(B5="","",VLOOKUP(B5,debl!$B$1:$C$128,2,FALSE))</f>
        <v/>
      </c>
      <c r="C6" s="6" t="str">
        <f>IF($B6="","bye",CONCATENATE(VLOOKUP($B6,'nejml.žákyně seznam'!$A$2:$B$269,2)," (",VLOOKUP($B6,'nejml.žákyně seznam'!$A$2:$E$269,4),")"))</f>
        <v>bye</v>
      </c>
      <c r="D6" s="16"/>
      <c r="E6" s="7" t="str">
        <f>'V-D 64'!Z2</f>
        <v/>
      </c>
      <c r="F6" s="3" t="str">
        <f>'V-D 64'!V35</f>
        <v/>
      </c>
    </row>
    <row r="7" spans="1:8">
      <c r="C7" s="3" t="str">
        <f>IF($B7="","",CONCATENATE(VLOOKUP($B7,'nejml.žákyně seznam'!$A$2:$B$269,2)," (",VLOOKUP($B7,'nejml.žákyně seznam'!$A$2:$E$269,4),")"))</f>
        <v/>
      </c>
      <c r="D7" s="17"/>
      <c r="E7" s="9"/>
      <c r="F7" s="10" t="str">
        <f>'V-D 64'!X35</f>
        <v/>
      </c>
    </row>
    <row r="8" spans="1:8">
      <c r="A8" s="3">
        <v>3</v>
      </c>
      <c r="B8" s="6" t="str">
        <f>IF(B7="","",VLOOKUP(B7,debl!$B$1:$C$128,2,FALSE))</f>
        <v/>
      </c>
      <c r="C8" s="6" t="str">
        <f>IF($B8="","bye",CONCATENATE(VLOOKUP($B8,'nejml.žákyně seznam'!$A$2:$B$269,2)," (",VLOOKUP($B8,'nejml.žákyně seznam'!$A$2:$E$269,4),")"))</f>
        <v>bye</v>
      </c>
      <c r="D8" s="14"/>
      <c r="E8" s="9" t="str">
        <f>'V-D 64'!V3</f>
        <v/>
      </c>
      <c r="F8" s="7" t="str">
        <f>'V-D 64'!Z35</f>
        <v/>
      </c>
    </row>
    <row r="9" spans="1:8">
      <c r="C9" s="3" t="str">
        <f>IF($B9="","",CONCATENATE(VLOOKUP($B9,'nejml.žákyně seznam'!$A$2:$B$269,2)," (",VLOOKUP($B9,'nejml.žákyně seznam'!$A$2:$E$269,4),")"))</f>
        <v/>
      </c>
      <c r="D9" s="15"/>
      <c r="E9" s="8" t="str">
        <f>'V-D 64'!X3</f>
        <v/>
      </c>
      <c r="F9" s="9"/>
    </row>
    <row r="10" spans="1:8">
      <c r="A10" s="3">
        <v>4</v>
      </c>
      <c r="B10" s="6" t="str">
        <f>IF(B9="","",VLOOKUP(B9,debl!$B$1:$C$128,2,FALSE))</f>
        <v/>
      </c>
      <c r="C10" s="6" t="str">
        <f>IF($B10="","bye",CONCATENATE(VLOOKUP($B10,'nejml.žákyně seznam'!$A$2:$B$269,2)," (",VLOOKUP($B10,'nejml.žákyně seznam'!$A$2:$E$269,4),")"))</f>
        <v>bye</v>
      </c>
      <c r="D10" s="16"/>
      <c r="E10" s="3" t="str">
        <f>'V-D 64'!Z3</f>
        <v/>
      </c>
      <c r="F10" s="9"/>
      <c r="G10" s="3" t="str">
        <f>'V-D 64'!V52</f>
        <v/>
      </c>
    </row>
    <row r="11" spans="1:8">
      <c r="C11" s="3" t="str">
        <f>IF($B11="","",CONCATENATE(VLOOKUP($B11,'nejml.žákyně seznam'!$A$2:$B$269,2)," (",VLOOKUP($B11,'nejml.žákyně seznam'!$A$2:$E$269,4),")"))</f>
        <v/>
      </c>
      <c r="D11" s="17"/>
      <c r="F11" s="9"/>
      <c r="G11" s="10" t="str">
        <f>'V-D 64'!X52</f>
        <v/>
      </c>
    </row>
    <row r="12" spans="1:8">
      <c r="A12" s="3">
        <v>5</v>
      </c>
      <c r="B12" s="6" t="str">
        <f>IF(B11="","",VLOOKUP(B11,debl!$B$1:$C$128,2,FALSE))</f>
        <v/>
      </c>
      <c r="C12" s="6" t="str">
        <f>IF($B12="","bye",CONCATENATE(VLOOKUP($B12,'nejml.žákyně seznam'!$A$2:$B$269,2)," (",VLOOKUP($B12,'nejml.žákyně seznam'!$A$2:$E$269,4),")"))</f>
        <v>bye</v>
      </c>
      <c r="D12" s="14"/>
      <c r="E12" s="3" t="str">
        <f>'V-D 64'!V4</f>
        <v/>
      </c>
      <c r="F12" s="9"/>
      <c r="G12" s="7" t="str">
        <f>'V-D 64'!Z52</f>
        <v/>
      </c>
    </row>
    <row r="13" spans="1:8">
      <c r="C13" s="3" t="str">
        <f>IF($B13="","",CONCATENATE(VLOOKUP($B13,'nejml.žákyně seznam'!$A$2:$B$269,2)," (",VLOOKUP($B13,'nejml.žákyně seznam'!$A$2:$E$269,4),")"))</f>
        <v/>
      </c>
      <c r="D13" s="15"/>
      <c r="E13" s="6" t="str">
        <f>'V-D 64'!X4</f>
        <v/>
      </c>
      <c r="F13" s="9"/>
      <c r="G13" s="9"/>
    </row>
    <row r="14" spans="1:8">
      <c r="A14" s="3">
        <v>6</v>
      </c>
      <c r="B14" s="6" t="str">
        <f>IF(B13="","",VLOOKUP(B13,debl!$B$1:$C$128,2,FALSE))</f>
        <v/>
      </c>
      <c r="C14" s="6" t="str">
        <f>IF($B14="","bye",CONCATENATE(VLOOKUP($B14,'nejml.žákyně seznam'!$A$2:$B$269,2)," (",VLOOKUP($B14,'nejml.žákyně seznam'!$A$2:$E$269,4),")"))</f>
        <v>bye</v>
      </c>
      <c r="D14" s="16"/>
      <c r="E14" s="7" t="str">
        <f>'V-D 64'!Z4</f>
        <v/>
      </c>
      <c r="F14" s="9" t="str">
        <f>'V-D 64'!V36</f>
        <v/>
      </c>
      <c r="G14" s="9"/>
    </row>
    <row r="15" spans="1:8">
      <c r="C15" s="3" t="str">
        <f>IF($B15="","",CONCATENATE(VLOOKUP($B15,'nejml.žákyně seznam'!$A$2:$B$269,2)," (",VLOOKUP($B15,'nejml.žákyně seznam'!$A$2:$E$269,4),")"))</f>
        <v/>
      </c>
      <c r="D15" s="17"/>
      <c r="E15" s="9"/>
      <c r="F15" s="11" t="str">
        <f>'V-D 64'!X36</f>
        <v/>
      </c>
      <c r="G15" s="9"/>
    </row>
    <row r="16" spans="1:8">
      <c r="A16" s="3">
        <v>7</v>
      </c>
      <c r="B16" s="6" t="str">
        <f>IF(B15="","",VLOOKUP(B15,debl!$B$1:$C$128,2,FALSE))</f>
        <v/>
      </c>
      <c r="C16" s="6" t="str">
        <f>IF($B16="","bye",CONCATENATE(VLOOKUP($B16,'nejml.žákyně seznam'!$A$2:$B$269,2)," (",VLOOKUP($B16,'nejml.žákyně seznam'!$A$2:$E$269,4),")"))</f>
        <v>bye</v>
      </c>
      <c r="D16" s="14"/>
      <c r="E16" s="9" t="str">
        <f>'V-D 64'!V5</f>
        <v/>
      </c>
      <c r="F16" s="3" t="str">
        <f>'V-D 64'!Z36</f>
        <v/>
      </c>
      <c r="G16" s="9"/>
    </row>
    <row r="17" spans="1:8">
      <c r="C17" s="3" t="str">
        <f>IF($B17="","",CONCATENATE(VLOOKUP($B17,'nejml.žákyně seznam'!$A$2:$B$269,2)," (",VLOOKUP($B17,'nejml.žákyně seznam'!$A$2:$E$269,4),")"))</f>
        <v/>
      </c>
      <c r="D17" s="15"/>
      <c r="E17" s="8" t="str">
        <f>'V-D 64'!X5</f>
        <v/>
      </c>
      <c r="G17" s="9"/>
    </row>
    <row r="18" spans="1:8">
      <c r="A18" s="3">
        <v>8</v>
      </c>
      <c r="B18" s="6" t="str">
        <f>IF(B17="","",VLOOKUP(B17,debl!$B$1:$C$128,2,FALSE))</f>
        <v/>
      </c>
      <c r="C18" s="6" t="str">
        <f>IF($B18="","bye",CONCATENATE(VLOOKUP($B18,'nejml.žákyně seznam'!$A$2:$B$269,2)," (",VLOOKUP($B18,'nejml.žákyně seznam'!$A$2:$E$269,4),")"))</f>
        <v>bye</v>
      </c>
      <c r="D18" s="16"/>
      <c r="E18" s="3" t="str">
        <f>'V-D 64'!Z5</f>
        <v/>
      </c>
      <c r="G18" s="9"/>
      <c r="H18" s="2" t="str">
        <f>'V-D 64'!V61</f>
        <v/>
      </c>
    </row>
    <row r="19" spans="1:8">
      <c r="C19" s="3" t="str">
        <f>IF($B19="","",CONCATENATE(VLOOKUP($B19,'nejml.žákyně seznam'!$A$2:$B$269,2)," (",VLOOKUP($B19,'nejml.žákyně seznam'!$A$2:$E$269,4),")"))</f>
        <v/>
      </c>
      <c r="D19" s="17"/>
      <c r="G19" s="9"/>
      <c r="H19" s="24" t="str">
        <f>'V-D 64'!X61</f>
        <v/>
      </c>
    </row>
    <row r="20" spans="1:8">
      <c r="A20" s="3">
        <v>9</v>
      </c>
      <c r="B20" s="6" t="str">
        <f>IF(B19="","",VLOOKUP(B19,debl!$B$1:$C$128,2,FALSE))</f>
        <v/>
      </c>
      <c r="C20" s="6" t="str">
        <f>IF($B20="","bye",CONCATENATE(VLOOKUP($B20,'nejml.žákyně seznam'!$A$2:$B$269,2)," (",VLOOKUP($B20,'nejml.žákyně seznam'!$A$2:$E$269,4),")"))</f>
        <v>bye</v>
      </c>
      <c r="D20" s="14"/>
      <c r="E20" s="3" t="str">
        <f>'V-D 64'!V6</f>
        <v/>
      </c>
      <c r="G20" s="9"/>
      <c r="H20" s="7" t="str">
        <f>'V-D 64'!Z61</f>
        <v/>
      </c>
    </row>
    <row r="21" spans="1:8">
      <c r="C21" s="3" t="str">
        <f>IF($B21="","",CONCATENATE(VLOOKUP($B21,'nejml.žákyně seznam'!$A$2:$B$269,2)," (",VLOOKUP($B21,'nejml.žákyně seznam'!$A$2:$E$269,4),")"))</f>
        <v/>
      </c>
      <c r="D21" s="15"/>
      <c r="E21" s="6" t="str">
        <f>'V-D 64'!X6</f>
        <v/>
      </c>
      <c r="G21" s="9"/>
      <c r="H21" s="9"/>
    </row>
    <row r="22" spans="1:8">
      <c r="A22" s="3">
        <v>10</v>
      </c>
      <c r="B22" s="6" t="str">
        <f>IF(B21="","",VLOOKUP(B21,debl!$B$1:$C$128,2,FALSE))</f>
        <v/>
      </c>
      <c r="C22" s="6" t="str">
        <f>IF($B22="","bye",CONCATENATE(VLOOKUP($B22,'nejml.žákyně seznam'!$A$2:$B$269,2)," (",VLOOKUP($B22,'nejml.žákyně seznam'!$A$2:$E$269,4),")"))</f>
        <v>bye</v>
      </c>
      <c r="D22" s="16"/>
      <c r="E22" s="7" t="str">
        <f>'V-D 64'!Z6</f>
        <v/>
      </c>
      <c r="F22" s="3" t="str">
        <f>'V-D 64'!V37</f>
        <v/>
      </c>
      <c r="G22" s="9"/>
      <c r="H22" s="9"/>
    </row>
    <row r="23" spans="1:8">
      <c r="C23" s="3" t="str">
        <f>IF($B23="","",CONCATENATE(VLOOKUP($B23,'nejml.žákyně seznam'!$A$2:$B$269,2)," (",VLOOKUP($B23,'nejml.žákyně seznam'!$A$2:$E$269,4),")"))</f>
        <v/>
      </c>
      <c r="D23" s="17"/>
      <c r="E23" s="9"/>
      <c r="F23" s="10" t="str">
        <f>'V-D 64'!X37</f>
        <v/>
      </c>
      <c r="G23" s="9"/>
      <c r="H23" s="9"/>
    </row>
    <row r="24" spans="1:8">
      <c r="A24" s="3">
        <v>11</v>
      </c>
      <c r="B24" s="6" t="str">
        <f>IF(B23="","",VLOOKUP(B23,debl!$B$1:$C$128,2,FALSE))</f>
        <v/>
      </c>
      <c r="C24" s="6" t="str">
        <f>IF($B24="","bye",CONCATENATE(VLOOKUP($B24,'nejml.žákyně seznam'!$A$2:$B$269,2)," (",VLOOKUP($B24,'nejml.žákyně seznam'!$A$2:$E$269,4),")"))</f>
        <v>bye</v>
      </c>
      <c r="D24" s="14"/>
      <c r="E24" s="9" t="str">
        <f>'V-D 64'!V7</f>
        <v/>
      </c>
      <c r="F24" s="7" t="str">
        <f>'V-D 64'!Z37</f>
        <v/>
      </c>
      <c r="G24" s="9"/>
      <c r="H24" s="9"/>
    </row>
    <row r="25" spans="1:8">
      <c r="C25" s="3" t="str">
        <f>IF($B25="","",CONCATENATE(VLOOKUP($B25,'nejml.žákyně seznam'!$A$2:$B$269,2)," (",VLOOKUP($B25,'nejml.žákyně seznam'!$A$2:$E$269,4),")"))</f>
        <v/>
      </c>
      <c r="D25" s="15"/>
      <c r="E25" s="8" t="str">
        <f>'V-D 64'!X7</f>
        <v/>
      </c>
      <c r="F25" s="9"/>
      <c r="G25" s="9"/>
      <c r="H25" s="9"/>
    </row>
    <row r="26" spans="1:8">
      <c r="A26" s="3">
        <v>12</v>
      </c>
      <c r="B26" s="6" t="str">
        <f>IF(B25="","",VLOOKUP(B25,debl!$B$1:$C$128,2,FALSE))</f>
        <v/>
      </c>
      <c r="C26" s="6" t="str">
        <f>IF($B26="","bye",CONCATENATE(VLOOKUP($B26,'nejml.žákyně seznam'!$A$2:$B$269,2)," (",VLOOKUP($B26,'nejml.žákyně seznam'!$A$2:$E$269,4),")"))</f>
        <v>bye</v>
      </c>
      <c r="D26" s="16"/>
      <c r="E26" s="3" t="str">
        <f>'V-D 64'!Z7</f>
        <v/>
      </c>
      <c r="F26" s="9"/>
      <c r="G26" s="9" t="str">
        <f>'V-D 64'!V53</f>
        <v/>
      </c>
      <c r="H26" s="9"/>
    </row>
    <row r="27" spans="1:8">
      <c r="C27" s="3" t="str">
        <f>IF($B27="","",CONCATENATE(VLOOKUP($B27,'nejml.žákyně seznam'!$A$2:$B$269,2)," (",VLOOKUP($B27,'nejml.žákyně seznam'!$A$2:$E$269,4),")"))</f>
        <v/>
      </c>
      <c r="D27" s="17"/>
      <c r="F27" s="9"/>
      <c r="G27" s="11" t="str">
        <f>'V-D 64'!X53</f>
        <v/>
      </c>
      <c r="H27" s="9"/>
    </row>
    <row r="28" spans="1:8">
      <c r="A28" s="3">
        <v>13</v>
      </c>
      <c r="B28" s="6" t="str">
        <f>IF(B27="","",VLOOKUP(B27,debl!$B$1:$C$128,2,FALSE))</f>
        <v/>
      </c>
      <c r="C28" s="6" t="str">
        <f>IF($B28="","bye",CONCATENATE(VLOOKUP($B28,'nejml.žákyně seznam'!$A$2:$B$269,2)," (",VLOOKUP($B28,'nejml.žákyně seznam'!$A$2:$E$269,4),")"))</f>
        <v>bye</v>
      </c>
      <c r="D28" s="14"/>
      <c r="E28" s="3" t="str">
        <f>'V-D 64'!V8</f>
        <v/>
      </c>
      <c r="F28" s="9"/>
      <c r="G28" s="3" t="str">
        <f>'V-D 64'!Z53</f>
        <v/>
      </c>
      <c r="H28" s="9"/>
    </row>
    <row r="29" spans="1:8">
      <c r="C29" s="3" t="str">
        <f>IF($B29="","",CONCATENATE(VLOOKUP($B29,'nejml.žákyně seznam'!$A$2:$B$269,2)," (",VLOOKUP($B29,'nejml.žákyně seznam'!$A$2:$E$269,4),")"))</f>
        <v/>
      </c>
      <c r="D29" s="15"/>
      <c r="E29" s="6" t="str">
        <f>'V-D 64'!X8</f>
        <v/>
      </c>
      <c r="F29" s="9"/>
      <c r="H29" s="9"/>
    </row>
    <row r="30" spans="1:8">
      <c r="A30" s="3">
        <v>14</v>
      </c>
      <c r="B30" s="6" t="str">
        <f>IF(B29="","",VLOOKUP(B29,debl!$B$1:$C$128,2,FALSE))</f>
        <v/>
      </c>
      <c r="C30" s="6" t="str">
        <f>IF($B30="","bye",CONCATENATE(VLOOKUP($B30,'nejml.žákyně seznam'!$A$2:$B$269,2)," (",VLOOKUP($B30,'nejml.žákyně seznam'!$A$2:$E$269,4),")"))</f>
        <v>bye</v>
      </c>
      <c r="D30" s="16"/>
      <c r="E30" s="7" t="str">
        <f>'V-D 64'!Z8</f>
        <v/>
      </c>
      <c r="F30" s="9" t="str">
        <f>'V-D 64'!V38</f>
        <v/>
      </c>
      <c r="H30" s="9"/>
    </row>
    <row r="31" spans="1:8">
      <c r="C31" s="3" t="str">
        <f>IF($B31="","",CONCATENATE(VLOOKUP($B31,'nejml.žákyně seznam'!$A$2:$B$269,2)," (",VLOOKUP($B31,'nejml.žákyně seznam'!$A$2:$E$269,4),")"))</f>
        <v/>
      </c>
      <c r="D31" s="17"/>
      <c r="E31" s="9"/>
      <c r="F31" s="11" t="str">
        <f>'V-D 64'!X38</f>
        <v/>
      </c>
      <c r="H31" s="9"/>
    </row>
    <row r="32" spans="1:8">
      <c r="A32" s="3">
        <v>15</v>
      </c>
      <c r="B32" s="6" t="str">
        <f>IF(B31="","",VLOOKUP(B31,debl!$B$1:$C$128,2,FALSE))</f>
        <v/>
      </c>
      <c r="C32" s="6" t="str">
        <f>IF($B32="","bye",CONCATENATE(VLOOKUP($B32,'nejml.žákyně seznam'!$A$2:$B$269,2)," (",VLOOKUP($B32,'nejml.žákyně seznam'!$A$2:$E$269,4),")"))</f>
        <v>bye</v>
      </c>
      <c r="D32" s="14"/>
      <c r="E32" s="9" t="str">
        <f>'V-D 64'!V9</f>
        <v/>
      </c>
      <c r="F32" s="3" t="str">
        <f>'V-D 64'!Z38</f>
        <v/>
      </c>
      <c r="H32" s="9"/>
    </row>
    <row r="33" spans="1:8">
      <c r="C33" s="3" t="str">
        <f>IF($B33="","",CONCATENATE(VLOOKUP($B33,'nejml.žákyně seznam'!$A$2:$B$269,2)," (",VLOOKUP($B33,'nejml.žákyně seznam'!$A$2:$E$269,4),")"))</f>
        <v/>
      </c>
      <c r="D33" s="15"/>
      <c r="E33" s="8" t="str">
        <f>'V-D 64'!X9</f>
        <v/>
      </c>
      <c r="H33" s="9"/>
    </row>
    <row r="34" spans="1:8">
      <c r="A34" s="3">
        <v>16</v>
      </c>
      <c r="B34" s="6" t="str">
        <f>IF(B33="","",VLOOKUP(B33,debl!$B$1:$C$128,2,FALSE))</f>
        <v/>
      </c>
      <c r="C34" s="6" t="str">
        <f>IF($B34="","bye",CONCATENATE(VLOOKUP($B34,'nejml.žákyně seznam'!$A$2:$B$269,2)," (",VLOOKUP($B34,'nejml.žákyně seznam'!$A$2:$E$269,4),")"))</f>
        <v>bye</v>
      </c>
      <c r="D34" s="16"/>
      <c r="E34" s="3" t="str">
        <f>'V-D 64'!Z9</f>
        <v/>
      </c>
      <c r="H34" s="29" t="str">
        <f>'V-D 64'!V66</f>
        <v/>
      </c>
    </row>
    <row r="35" spans="1:8">
      <c r="C35" s="3" t="str">
        <f>IF($B35="","",CONCATENATE(VLOOKUP($B35,'nejml.žákyně seznam'!$A$2:$B$269,2)," (",VLOOKUP($B35,'nejml.žákyně seznam'!$A$2:$E$269,4),")"))</f>
        <v/>
      </c>
      <c r="D35" s="17"/>
      <c r="H35" s="13" t="str">
        <f>'V-D 64'!X66</f>
        <v/>
      </c>
    </row>
    <row r="36" spans="1:8">
      <c r="A36" s="3">
        <v>17</v>
      </c>
      <c r="B36" s="6" t="str">
        <f>IF(B35="","",VLOOKUP(B35,debl!$B$1:$C$128,2,FALSE))</f>
        <v/>
      </c>
      <c r="C36" s="6" t="str">
        <f>IF($B36="","bye",CONCATENATE(VLOOKUP($B36,'nejml.žákyně seznam'!$A$2:$B$269,2)," (",VLOOKUP($B36,'nejml.žákyně seznam'!$A$2:$E$269,4),")"))</f>
        <v>bye</v>
      </c>
      <c r="D36" s="14"/>
      <c r="E36" s="3" t="str">
        <f>'V-D 64'!V10</f>
        <v/>
      </c>
      <c r="H36" s="9" t="str">
        <f>'V-D 64'!Z66</f>
        <v/>
      </c>
    </row>
    <row r="37" spans="1:8">
      <c r="C37" s="3" t="str">
        <f>IF($B37="","",CONCATENATE(VLOOKUP($B37,'nejml.žákyně seznam'!$A$2:$B$269,2)," (",VLOOKUP($B37,'nejml.žákyně seznam'!$A$2:$E$269,4),")"))</f>
        <v/>
      </c>
      <c r="D37" s="15"/>
      <c r="E37" s="6" t="str">
        <f>'V-D 64'!X10</f>
        <v/>
      </c>
      <c r="H37" s="9"/>
    </row>
    <row r="38" spans="1:8">
      <c r="A38" s="3">
        <v>18</v>
      </c>
      <c r="B38" s="6" t="str">
        <f>IF(B37="","",VLOOKUP(B37,debl!$B$1:$C$128,2,FALSE))</f>
        <v/>
      </c>
      <c r="C38" s="6" t="str">
        <f>IF($B38="","bye",CONCATENATE(VLOOKUP($B38,'nejml.žákyně seznam'!$A$2:$B$269,2)," (",VLOOKUP($B38,'nejml.žákyně seznam'!$A$2:$E$269,4),")"))</f>
        <v>bye</v>
      </c>
      <c r="D38" s="16"/>
      <c r="E38" s="7" t="str">
        <f>'V-D 64'!Z10</f>
        <v/>
      </c>
      <c r="F38" s="3" t="str">
        <f>'V-D 64'!V39</f>
        <v/>
      </c>
      <c r="H38" s="9"/>
    </row>
    <row r="39" spans="1:8">
      <c r="C39" s="3" t="str">
        <f>IF($B39="","",CONCATENATE(VLOOKUP($B39,'nejml.žákyně seznam'!$A$2:$B$269,2)," (",VLOOKUP($B39,'nejml.žákyně seznam'!$A$2:$E$269,4),")"))</f>
        <v/>
      </c>
      <c r="D39" s="17"/>
      <c r="E39" s="9"/>
      <c r="F39" s="10" t="str">
        <f>'V-D 64'!X39</f>
        <v/>
      </c>
      <c r="H39" s="9"/>
    </row>
    <row r="40" spans="1:8">
      <c r="A40" s="3">
        <v>19</v>
      </c>
      <c r="B40" s="6" t="str">
        <f>IF(B39="","",VLOOKUP(B39,debl!$B$1:$C$128,2,FALSE))</f>
        <v/>
      </c>
      <c r="C40" s="6" t="str">
        <f>IF($B40="","bye",CONCATENATE(VLOOKUP($B40,'nejml.žákyně seznam'!$A$2:$B$269,2)," (",VLOOKUP($B40,'nejml.žákyně seznam'!$A$2:$E$269,4),")"))</f>
        <v>bye</v>
      </c>
      <c r="D40" s="14"/>
      <c r="E40" s="9" t="str">
        <f>'V-D 64'!V11</f>
        <v/>
      </c>
      <c r="F40" s="7" t="str">
        <f>'V-D 64'!Z39</f>
        <v/>
      </c>
      <c r="H40" s="9"/>
    </row>
    <row r="41" spans="1:8">
      <c r="C41" s="3" t="str">
        <f>IF($B41="","",CONCATENATE(VLOOKUP($B41,'nejml.žákyně seznam'!$A$2:$B$269,2)," (",VLOOKUP($B41,'nejml.žákyně seznam'!$A$2:$E$269,4),")"))</f>
        <v/>
      </c>
      <c r="D41" s="15"/>
      <c r="E41" s="8" t="str">
        <f>'V-D 64'!X11</f>
        <v/>
      </c>
      <c r="F41" s="9"/>
      <c r="H41" s="9"/>
    </row>
    <row r="42" spans="1:8">
      <c r="A42" s="3">
        <v>20</v>
      </c>
      <c r="B42" s="6" t="str">
        <f>IF(B41="","",VLOOKUP(B41,debl!$B$1:$C$128,2,FALSE))</f>
        <v/>
      </c>
      <c r="C42" s="6" t="str">
        <f>IF($B42="","bye",CONCATENATE(VLOOKUP($B42,'nejml.žákyně seznam'!$A$2:$B$269,2)," (",VLOOKUP($B42,'nejml.žákyně seznam'!$A$2:$E$269,4),")"))</f>
        <v>bye</v>
      </c>
      <c r="D42" s="16"/>
      <c r="E42" s="3" t="str">
        <f>'V-D 64'!Z11</f>
        <v/>
      </c>
      <c r="F42" s="9"/>
      <c r="G42" s="3" t="str">
        <f>'V-D 64'!V54</f>
        <v/>
      </c>
      <c r="H42" s="9"/>
    </row>
    <row r="43" spans="1:8">
      <c r="C43" s="3" t="str">
        <f>IF($B43="","",CONCATENATE(VLOOKUP($B43,'nejml.žákyně seznam'!$A$2:$B$269,2)," (",VLOOKUP($B43,'nejml.žákyně seznam'!$A$2:$E$269,4),")"))</f>
        <v/>
      </c>
      <c r="D43" s="17"/>
      <c r="F43" s="9"/>
      <c r="G43" s="10" t="str">
        <f>'V-D 64'!X54</f>
        <v/>
      </c>
      <c r="H43" s="9"/>
    </row>
    <row r="44" spans="1:8">
      <c r="A44" s="3">
        <v>21</v>
      </c>
      <c r="B44" s="6" t="str">
        <f>IF(B43="","",VLOOKUP(B43,debl!$B$1:$C$128,2,FALSE))</f>
        <v/>
      </c>
      <c r="C44" s="6" t="str">
        <f>IF($B44="","bye",CONCATENATE(VLOOKUP($B44,'nejml.žákyně seznam'!$A$2:$B$269,2)," (",VLOOKUP($B44,'nejml.žákyně seznam'!$A$2:$E$269,4),")"))</f>
        <v>bye</v>
      </c>
      <c r="D44" s="14"/>
      <c r="E44" s="3" t="str">
        <f>'V-D 64'!V12</f>
        <v/>
      </c>
      <c r="F44" s="9"/>
      <c r="G44" s="7" t="str">
        <f>'V-D 64'!Z54</f>
        <v/>
      </c>
      <c r="H44" s="9"/>
    </row>
    <row r="45" spans="1:8">
      <c r="C45" s="3" t="str">
        <f>IF($B45="","",CONCATENATE(VLOOKUP($B45,'nejml.žákyně seznam'!$A$2:$B$269,2)," (",VLOOKUP($B45,'nejml.žákyně seznam'!$A$2:$E$269,4),")"))</f>
        <v/>
      </c>
      <c r="D45" s="15"/>
      <c r="E45" s="6" t="str">
        <f>'V-D 64'!X12</f>
        <v/>
      </c>
      <c r="F45" s="9"/>
      <c r="G45" s="9"/>
      <c r="H45" s="9"/>
    </row>
    <row r="46" spans="1:8">
      <c r="A46" s="3">
        <v>22</v>
      </c>
      <c r="B46" s="6" t="str">
        <f>IF(B45="","",VLOOKUP(B45,debl!$B$1:$C$128,2,FALSE))</f>
        <v/>
      </c>
      <c r="C46" s="6" t="str">
        <f>IF($B46="","bye",CONCATENATE(VLOOKUP($B46,'nejml.žákyně seznam'!$A$2:$B$269,2)," (",VLOOKUP($B46,'nejml.žákyně seznam'!$A$2:$E$269,4),")"))</f>
        <v>bye</v>
      </c>
      <c r="D46" s="16"/>
      <c r="E46" s="7" t="str">
        <f>'V-D 64'!Z12</f>
        <v/>
      </c>
      <c r="F46" s="9" t="str">
        <f>'V-D 64'!V40</f>
        <v/>
      </c>
      <c r="G46" s="9"/>
      <c r="H46" s="9"/>
    </row>
    <row r="47" spans="1:8">
      <c r="C47" s="3" t="str">
        <f>IF($B47="","",CONCATENATE(VLOOKUP($B47,'nejml.žákyně seznam'!$A$2:$B$269,2)," (",VLOOKUP($B47,'nejml.žákyně seznam'!$A$2:$E$269,4),")"))</f>
        <v/>
      </c>
      <c r="D47" s="17"/>
      <c r="E47" s="9"/>
      <c r="F47" s="11" t="str">
        <f>'V-D 64'!X40</f>
        <v/>
      </c>
      <c r="G47" s="9"/>
      <c r="H47" s="9"/>
    </row>
    <row r="48" spans="1:8">
      <c r="A48" s="3">
        <v>23</v>
      </c>
      <c r="B48" s="6" t="str">
        <f>IF(B47="","",VLOOKUP(B47,debl!$B$1:$C$128,2,FALSE))</f>
        <v/>
      </c>
      <c r="C48" s="6" t="str">
        <f>IF($B48="","bye",CONCATENATE(VLOOKUP($B48,'nejml.žákyně seznam'!$A$2:$B$269,2)," (",VLOOKUP($B48,'nejml.žákyně seznam'!$A$2:$E$269,4),")"))</f>
        <v>bye</v>
      </c>
      <c r="D48" s="14"/>
      <c r="E48" s="9" t="str">
        <f>'V-D 64'!V13</f>
        <v/>
      </c>
      <c r="F48" s="3" t="str">
        <f>'V-D 64'!Z40</f>
        <v/>
      </c>
      <c r="G48" s="9"/>
      <c r="H48" s="9"/>
    </row>
    <row r="49" spans="1:8">
      <c r="C49" s="3" t="str">
        <f>IF($B49="","",CONCATENATE(VLOOKUP($B49,'nejml.žákyně seznam'!$A$2:$B$269,2)," (",VLOOKUP($B49,'nejml.žákyně seznam'!$A$2:$E$269,4),")"))</f>
        <v/>
      </c>
      <c r="D49" s="15"/>
      <c r="E49" s="8" t="str">
        <f>'V-D 64'!X13</f>
        <v/>
      </c>
      <c r="G49" s="9"/>
      <c r="H49" s="9"/>
    </row>
    <row r="50" spans="1:8">
      <c r="A50" s="3">
        <v>24</v>
      </c>
      <c r="B50" s="6" t="str">
        <f>IF(B49="","",VLOOKUP(B49,debl!$B$1:$C$128,2,FALSE))</f>
        <v/>
      </c>
      <c r="C50" s="6" t="str">
        <f>IF($B50="","bye",CONCATENATE(VLOOKUP($B50,'nejml.žákyně seznam'!$A$2:$B$269,2)," (",VLOOKUP($B50,'nejml.žákyně seznam'!$A$2:$E$269,4),")"))</f>
        <v>bye</v>
      </c>
      <c r="D50" s="16"/>
      <c r="E50" s="3" t="str">
        <f>'V-D 64'!Z13</f>
        <v/>
      </c>
      <c r="G50" s="9"/>
      <c r="H50" s="29" t="str">
        <f>'V-D 64'!V62</f>
        <v/>
      </c>
    </row>
    <row r="51" spans="1:8">
      <c r="C51" s="3" t="str">
        <f>IF($B51="","",CONCATENATE(VLOOKUP($B51,'nejml.žákyně seznam'!$A$2:$B$269,2)," (",VLOOKUP($B51,'nejml.žákyně seznam'!$A$2:$E$269,4),")"))</f>
        <v/>
      </c>
      <c r="D51" s="17"/>
      <c r="G51" s="9"/>
      <c r="H51" s="13" t="str">
        <f>'V-D 64'!X62</f>
        <v/>
      </c>
    </row>
    <row r="52" spans="1:8">
      <c r="A52" s="3">
        <v>25</v>
      </c>
      <c r="B52" s="6" t="str">
        <f>IF(B51="","",VLOOKUP(B51,debl!$B$1:$C$128,2,FALSE))</f>
        <v/>
      </c>
      <c r="C52" s="6" t="str">
        <f>IF($B52="","bye",CONCATENATE(VLOOKUP($B52,'nejml.žákyně seznam'!$A$2:$B$269,2)," (",VLOOKUP($B52,'nejml.žákyně seznam'!$A$2:$E$269,4),")"))</f>
        <v>bye</v>
      </c>
      <c r="D52" s="14"/>
      <c r="E52" s="3" t="str">
        <f>'V-D 64'!V14</f>
        <v/>
      </c>
      <c r="G52" s="9"/>
      <c r="H52" s="3" t="str">
        <f>'V-D 64'!Z62</f>
        <v/>
      </c>
    </row>
    <row r="53" spans="1:8">
      <c r="C53" s="3" t="str">
        <f>IF($B53="","",CONCATENATE(VLOOKUP($B53,'nejml.žákyně seznam'!$A$2:$B$269,2)," (",VLOOKUP($B53,'nejml.žákyně seznam'!$A$2:$E$269,4),")"))</f>
        <v/>
      </c>
      <c r="D53" s="15"/>
      <c r="E53" s="6" t="str">
        <f>'V-D 64'!X14</f>
        <v/>
      </c>
      <c r="G53" s="9"/>
    </row>
    <row r="54" spans="1:8">
      <c r="A54" s="3">
        <v>26</v>
      </c>
      <c r="B54" s="6" t="str">
        <f>IF(B53="","",VLOOKUP(B53,debl!$B$1:$C$128,2,FALSE))</f>
        <v/>
      </c>
      <c r="C54" s="6" t="str">
        <f>IF($B54="","bye",CONCATENATE(VLOOKUP($B54,'nejml.žákyně seznam'!$A$2:$B$269,2)," (",VLOOKUP($B54,'nejml.žákyně seznam'!$A$2:$E$269,4),")"))</f>
        <v>bye</v>
      </c>
      <c r="D54" s="16"/>
      <c r="E54" s="7" t="str">
        <f>'V-D 64'!Z14</f>
        <v/>
      </c>
      <c r="F54" s="3" t="str">
        <f>'V-D 64'!V41</f>
        <v/>
      </c>
      <c r="G54" s="9"/>
    </row>
    <row r="55" spans="1:8">
      <c r="C55" s="3" t="str">
        <f>IF($B55="","",CONCATENATE(VLOOKUP($B55,'nejml.žákyně seznam'!$A$2:$B$269,2)," (",VLOOKUP($B55,'nejml.žákyně seznam'!$A$2:$E$269,4),")"))</f>
        <v/>
      </c>
      <c r="D55" s="17"/>
      <c r="E55" s="9"/>
      <c r="F55" s="10" t="str">
        <f>'V-D 64'!X41</f>
        <v/>
      </c>
      <c r="G55" s="9"/>
    </row>
    <row r="56" spans="1:8">
      <c r="A56" s="3">
        <v>27</v>
      </c>
      <c r="B56" s="6" t="str">
        <f>IF(B55="","",VLOOKUP(B55,debl!$B$1:$C$128,2,FALSE))</f>
        <v/>
      </c>
      <c r="C56" s="6" t="str">
        <f>IF($B56="","bye",CONCATENATE(VLOOKUP($B56,'nejml.žákyně seznam'!$A$2:$B$269,2)," (",VLOOKUP($B56,'nejml.žákyně seznam'!$A$2:$E$269,4),")"))</f>
        <v>bye</v>
      </c>
      <c r="D56" s="14"/>
      <c r="E56" s="9" t="str">
        <f>'V-D 64'!V15</f>
        <v/>
      </c>
      <c r="F56" s="7" t="str">
        <f>'V-D 64'!Z41</f>
        <v/>
      </c>
      <c r="G56" s="9"/>
    </row>
    <row r="57" spans="1:8">
      <c r="C57" s="3" t="str">
        <f>IF($B57="","",CONCATENATE(VLOOKUP($B57,'nejml.žákyně seznam'!$A$2:$B$269,2)," (",VLOOKUP($B57,'nejml.žákyně seznam'!$A$2:$E$269,4),")"))</f>
        <v/>
      </c>
      <c r="D57" s="15"/>
      <c r="E57" s="8" t="str">
        <f>'V-D 64'!X15</f>
        <v/>
      </c>
      <c r="F57" s="9"/>
      <c r="G57" s="9"/>
    </row>
    <row r="58" spans="1:8">
      <c r="A58" s="3">
        <v>28</v>
      </c>
      <c r="B58" s="6" t="str">
        <f>IF(B57="","",VLOOKUP(B57,debl!$B$1:$C$128,2,FALSE))</f>
        <v/>
      </c>
      <c r="C58" s="6" t="str">
        <f>IF($B58="","bye",CONCATENATE(VLOOKUP($B58,'nejml.žákyně seznam'!$A$2:$B$269,2)," (",VLOOKUP($B58,'nejml.žákyně seznam'!$A$2:$E$269,4),")"))</f>
        <v>bye</v>
      </c>
      <c r="D58" s="16"/>
      <c r="E58" s="3" t="str">
        <f>'V-D 64'!Z15</f>
        <v/>
      </c>
      <c r="F58" s="9"/>
      <c r="G58" s="9" t="str">
        <f>'V-D 64'!V55</f>
        <v/>
      </c>
    </row>
    <row r="59" spans="1:8">
      <c r="C59" s="3" t="str">
        <f>IF($B59="","",CONCATENATE(VLOOKUP($B59,'nejml.žákyně seznam'!$A$2:$B$269,2)," (",VLOOKUP($B59,'nejml.žákyně seznam'!$A$2:$E$269,4),")"))</f>
        <v/>
      </c>
      <c r="D59" s="17"/>
      <c r="F59" s="9"/>
      <c r="G59" s="11" t="str">
        <f>'V-D 64'!X55</f>
        <v/>
      </c>
    </row>
    <row r="60" spans="1:8">
      <c r="A60" s="3">
        <v>29</v>
      </c>
      <c r="B60" s="6" t="str">
        <f>IF(B59="","",VLOOKUP(B59,debl!$B$1:$C$128,2,FALSE))</f>
        <v/>
      </c>
      <c r="C60" s="6" t="str">
        <f>IF($B60="","bye",CONCATENATE(VLOOKUP($B60,'nejml.žákyně seznam'!$A$2:$B$269,2)," (",VLOOKUP($B60,'nejml.žákyně seznam'!$A$2:$E$269,4),")"))</f>
        <v>bye</v>
      </c>
      <c r="D60" s="14"/>
      <c r="E60" s="3" t="str">
        <f>'V-D 64'!V16</f>
        <v/>
      </c>
      <c r="F60" s="9"/>
      <c r="G60" s="3" t="str">
        <f>'V-D 64'!Z55</f>
        <v/>
      </c>
    </row>
    <row r="61" spans="1:8">
      <c r="C61" s="3" t="str">
        <f>IF($B61="","",CONCATENATE(VLOOKUP($B61,'nejml.žákyně seznam'!$A$2:$B$269,2)," (",VLOOKUP($B61,'nejml.žákyně seznam'!$A$2:$E$269,4),")"))</f>
        <v/>
      </c>
      <c r="D61" s="15"/>
      <c r="E61" s="6" t="str">
        <f>'V-D 64'!X16</f>
        <v/>
      </c>
      <c r="F61" s="9"/>
    </row>
    <row r="62" spans="1:8">
      <c r="A62" s="3">
        <v>30</v>
      </c>
      <c r="B62" s="6" t="str">
        <f>IF(B61="","",VLOOKUP(B61,debl!$B$1:$C$128,2,FALSE))</f>
        <v/>
      </c>
      <c r="C62" s="6" t="str">
        <f>IF($B62="","bye",CONCATENATE(VLOOKUP($B62,'nejml.žákyně seznam'!$A$2:$B$269,2)," (",VLOOKUP($B62,'nejml.žákyně seznam'!$A$2:$E$269,4),")"))</f>
        <v>bye</v>
      </c>
      <c r="D62" s="16"/>
      <c r="E62" s="7" t="str">
        <f>'V-D 64'!Z16</f>
        <v/>
      </c>
      <c r="F62" s="9" t="str">
        <f>'V-D 64'!V42</f>
        <v/>
      </c>
    </row>
    <row r="63" spans="1:8">
      <c r="C63" s="3" t="str">
        <f>IF($B63="","",CONCATENATE(VLOOKUP($B63,'nejml.žákyně seznam'!$A$2:$B$269,2)," (",VLOOKUP($B63,'nejml.žákyně seznam'!$A$2:$E$269,4),")"))</f>
        <v/>
      </c>
      <c r="D63" s="17"/>
      <c r="E63" s="9"/>
      <c r="F63" s="11" t="str">
        <f>'V-D 64'!X42</f>
        <v/>
      </c>
    </row>
    <row r="64" spans="1:8">
      <c r="A64" s="3">
        <v>31</v>
      </c>
      <c r="B64" s="6" t="str">
        <f>IF(B63="","",VLOOKUP(B63,debl!$B$1:$C$128,2,FALSE))</f>
        <v/>
      </c>
      <c r="C64" s="6" t="str">
        <f>IF($B64="","bye",CONCATENATE(VLOOKUP($B64,'nejml.žákyně seznam'!$A$2:$B$269,2)," (",VLOOKUP($B64,'nejml.žákyně seznam'!$A$2:$E$269,4),")"))</f>
        <v>bye</v>
      </c>
      <c r="D64" s="14"/>
      <c r="E64" s="9" t="str">
        <f>'V-D 64'!V17</f>
        <v/>
      </c>
      <c r="F64" s="3" t="str">
        <f>'V-D 64'!Z42</f>
        <v/>
      </c>
    </row>
    <row r="65" spans="1:8">
      <c r="C65" s="3" t="str">
        <f>IF($B65="","",CONCATENATE(VLOOKUP($B65,'nejml.žákyně seznam'!$A$2:$B$269,2)," (",VLOOKUP($B65,'nejml.žákyně seznam'!$A$2:$E$269,4),")"))</f>
        <v/>
      </c>
      <c r="D65" s="15"/>
      <c r="E65" s="8" t="str">
        <f>'V-D 64'!X17</f>
        <v/>
      </c>
      <c r="G65" s="3" t="str">
        <f>H34</f>
        <v/>
      </c>
    </row>
    <row r="66" spans="1:8" ht="13.5" thickBot="1">
      <c r="A66" s="3">
        <v>32</v>
      </c>
      <c r="B66" s="6" t="str">
        <f>IF(B65="","",VLOOKUP(B65,debl!$B$1:$C$128,2,FALSE))</f>
        <v/>
      </c>
      <c r="C66" s="6" t="str">
        <f>IF($B66="","bye",CONCATENATE(VLOOKUP($B66,'nejml.žákyně seznam'!$A$2:$B$269,2)," (",VLOOKUP($B66,'nejml.žákyně seznam'!$A$2:$E$269,4),")"))</f>
        <v>bye</v>
      </c>
      <c r="D66" s="16"/>
      <c r="E66" s="3" t="str">
        <f>'V-D 64'!Z17</f>
        <v/>
      </c>
      <c r="G66" s="90" t="str">
        <f>H35</f>
        <v/>
      </c>
      <c r="H66" s="2" t="str">
        <f>'V-D 64'!V69</f>
        <v/>
      </c>
    </row>
    <row r="67" spans="1:8" ht="13.5" thickBot="1">
      <c r="D67" s="22"/>
      <c r="G67" s="91" t="str">
        <f>H104</f>
        <v/>
      </c>
      <c r="H67" s="98" t="str">
        <f>'V-D 64'!X69</f>
        <v/>
      </c>
    </row>
    <row r="68" spans="1:8" ht="13.5" thickBot="1">
      <c r="G68" s="92" t="str">
        <f>H105</f>
        <v/>
      </c>
      <c r="H68" s="2" t="str">
        <f>'V-D 64'!Z69</f>
        <v/>
      </c>
    </row>
    <row r="71" spans="1:8" ht="21">
      <c r="B71" s="4" t="e">
        <f>#REF!</f>
        <v>#REF!</v>
      </c>
      <c r="H71" s="106" t="s">
        <v>59</v>
      </c>
    </row>
    <row r="72" spans="1:8" ht="20.25">
      <c r="B72" s="5" t="s">
        <v>48</v>
      </c>
      <c r="H72" s="23" t="e">
        <f>CONCATENATE("Čtyřhra ",#REF!)</f>
        <v>#REF!</v>
      </c>
    </row>
    <row r="73" spans="1:8" ht="13.5">
      <c r="C73" s="3" t="str">
        <f>IF($B73="","",CONCATENATE(VLOOKUP($B73,'nejml.žákyně seznam'!$A$2:$B$269,2)," (",VLOOKUP($B73,'nejml.žákyně seznam'!$A$2:$E$269,4),")"))</f>
        <v/>
      </c>
      <c r="D73" s="5"/>
      <c r="H73" s="17" t="e">
        <f>#REF!</f>
        <v>#REF!</v>
      </c>
    </row>
    <row r="74" spans="1:8">
      <c r="A74" s="3">
        <f>A4+32</f>
        <v>33</v>
      </c>
      <c r="B74" s="6" t="str">
        <f>IF(B73="","",VLOOKUP(B73,debl!$B$1:$C$128,2,FALSE))</f>
        <v/>
      </c>
      <c r="C74" s="6" t="str">
        <f>IF($B74="","bye",CONCATENATE(VLOOKUP($B74,'nejml.žákyně seznam'!$A$2:$B$269,2)," (",VLOOKUP($B74,'nejml.žákyně seznam'!$A$2:$E$269,4),")"))</f>
        <v>bye</v>
      </c>
      <c r="E74" s="3" t="str">
        <f>'V-D 64'!V18</f>
        <v/>
      </c>
    </row>
    <row r="75" spans="1:8">
      <c r="C75" s="3" t="str">
        <f>IF($B75="","",CONCATENATE(VLOOKUP($B75,'nejml.žákyně seznam'!$A$2:$B$269,2)," (",VLOOKUP($B75,'nejml.žákyně seznam'!$A$2:$E$269,4),")"))</f>
        <v/>
      </c>
      <c r="D75" s="15"/>
      <c r="E75" s="6" t="str">
        <f>'V-D 64'!X18</f>
        <v/>
      </c>
    </row>
    <row r="76" spans="1:8">
      <c r="A76" s="3">
        <f>A6+32</f>
        <v>34</v>
      </c>
      <c r="B76" s="6" t="str">
        <f>IF(B75="","",VLOOKUP(B75,debl!$B$1:$C$128,2,FALSE))</f>
        <v/>
      </c>
      <c r="C76" s="6" t="str">
        <f>IF($B76="","bye",CONCATENATE(VLOOKUP($B76,'nejml.žákyně seznam'!$A$2:$B$269,2)," (",VLOOKUP($B76,'nejml.žákyně seznam'!$A$2:$E$269,4),")"))</f>
        <v>bye</v>
      </c>
      <c r="D76" s="16"/>
      <c r="E76" s="7" t="str">
        <f>'V-D 64'!Z18</f>
        <v/>
      </c>
      <c r="F76" s="3" t="str">
        <f>'V-D 64'!V43</f>
        <v/>
      </c>
    </row>
    <row r="77" spans="1:8">
      <c r="C77" s="3" t="str">
        <f>IF($B77="","",CONCATENATE(VLOOKUP($B77,'nejml.žákyně seznam'!$A$2:$B$269,2)," (",VLOOKUP($B77,'nejml.žákyně seznam'!$A$2:$E$269,4),")"))</f>
        <v/>
      </c>
      <c r="D77" s="17"/>
      <c r="E77" s="9"/>
      <c r="F77" s="10" t="str">
        <f>'V-D 64'!X43</f>
        <v/>
      </c>
    </row>
    <row r="78" spans="1:8">
      <c r="A78" s="3">
        <f>A8+32</f>
        <v>35</v>
      </c>
      <c r="B78" s="6" t="str">
        <f>IF(B77="","",VLOOKUP(B77,debl!$B$1:$C$128,2,FALSE))</f>
        <v/>
      </c>
      <c r="C78" s="6" t="str">
        <f>IF($B78="","bye",CONCATENATE(VLOOKUP($B78,'nejml.žákyně seznam'!$A$2:$B$269,2)," (",VLOOKUP($B78,'nejml.žákyně seznam'!$A$2:$E$269,4),")"))</f>
        <v>bye</v>
      </c>
      <c r="D78" s="14"/>
      <c r="E78" s="9" t="str">
        <f>'V-D 64'!V19</f>
        <v/>
      </c>
      <c r="F78" s="7" t="str">
        <f>'V-D 64'!Z43</f>
        <v/>
      </c>
    </row>
    <row r="79" spans="1:8">
      <c r="C79" s="3" t="str">
        <f>IF($B79="","",CONCATENATE(VLOOKUP($B79,'nejml.žákyně seznam'!$A$2:$B$269,2)," (",VLOOKUP($B79,'nejml.žákyně seznam'!$A$2:$E$269,4),")"))</f>
        <v/>
      </c>
      <c r="D79" s="15"/>
      <c r="E79" s="8" t="str">
        <f>'V-D 64'!X19</f>
        <v/>
      </c>
      <c r="F79" s="9"/>
    </row>
    <row r="80" spans="1:8">
      <c r="A80" s="3">
        <f>A10+32</f>
        <v>36</v>
      </c>
      <c r="B80" s="6" t="str">
        <f>IF(B79="","",VLOOKUP(B79,debl!$B$1:$C$128,2,FALSE))</f>
        <v/>
      </c>
      <c r="C80" s="6" t="str">
        <f>IF($B80="","bye",CONCATENATE(VLOOKUP($B80,'nejml.žákyně seznam'!$A$2:$B$269,2)," (",VLOOKUP($B80,'nejml.žákyně seznam'!$A$2:$E$269,4),")"))</f>
        <v>bye</v>
      </c>
      <c r="D80" s="16"/>
      <c r="E80" s="3" t="str">
        <f>'V-D 64'!Z19</f>
        <v/>
      </c>
      <c r="F80" s="9"/>
      <c r="G80" s="3" t="str">
        <f>'V-D 64'!V56</f>
        <v/>
      </c>
    </row>
    <row r="81" spans="1:8">
      <c r="C81" s="3" t="str">
        <f>IF($B81="","",CONCATENATE(VLOOKUP($B81,'nejml.žákyně seznam'!$A$2:$B$269,2)," (",VLOOKUP($B81,'nejml.žákyně seznam'!$A$2:$E$269,4),")"))</f>
        <v/>
      </c>
      <c r="D81" s="17"/>
      <c r="F81" s="9"/>
      <c r="G81" s="10" t="str">
        <f>'V-D 64'!X56</f>
        <v/>
      </c>
    </row>
    <row r="82" spans="1:8">
      <c r="A82" s="3">
        <f>A12+32</f>
        <v>37</v>
      </c>
      <c r="B82" s="6" t="str">
        <f>IF(B81="","",VLOOKUP(B81,debl!$B$1:$C$128,2,FALSE))</f>
        <v/>
      </c>
      <c r="C82" s="6" t="str">
        <f>IF($B82="","bye",CONCATENATE(VLOOKUP($B82,'nejml.žákyně seznam'!$A$2:$B$269,2)," (",VLOOKUP($B82,'nejml.žákyně seznam'!$A$2:$E$269,4),")"))</f>
        <v>bye</v>
      </c>
      <c r="D82" s="14"/>
      <c r="E82" s="3" t="str">
        <f>'V-D 64'!V20</f>
        <v/>
      </c>
      <c r="F82" s="9"/>
      <c r="G82" s="7" t="str">
        <f>'V-D 64'!Z56</f>
        <v/>
      </c>
    </row>
    <row r="83" spans="1:8">
      <c r="C83" s="3" t="str">
        <f>IF($B83="","",CONCATENATE(VLOOKUP($B83,'nejml.žákyně seznam'!$A$2:$B$269,2)," (",VLOOKUP($B83,'nejml.žákyně seznam'!$A$2:$E$269,4),")"))</f>
        <v/>
      </c>
      <c r="D83" s="15"/>
      <c r="E83" s="6" t="str">
        <f>'V-D 64'!X20</f>
        <v/>
      </c>
      <c r="F83" s="9"/>
      <c r="G83" s="9"/>
    </row>
    <row r="84" spans="1:8">
      <c r="A84" s="3">
        <f>A14+32</f>
        <v>38</v>
      </c>
      <c r="B84" s="6" t="str">
        <f>IF(B83="","",VLOOKUP(B83,debl!$B$1:$C$128,2,FALSE))</f>
        <v/>
      </c>
      <c r="C84" s="6" t="str">
        <f>IF($B84="","bye",CONCATENATE(VLOOKUP($B84,'nejml.žákyně seznam'!$A$2:$B$269,2)," (",VLOOKUP($B84,'nejml.žákyně seznam'!$A$2:$E$269,4),")"))</f>
        <v>bye</v>
      </c>
      <c r="D84" s="16"/>
      <c r="E84" s="7" t="str">
        <f>'V-D 64'!Z20</f>
        <v/>
      </c>
      <c r="F84" s="9" t="str">
        <f>'V-D 64'!V44</f>
        <v/>
      </c>
      <c r="G84" s="9"/>
    </row>
    <row r="85" spans="1:8">
      <c r="C85" s="3" t="str">
        <f>IF($B85="","",CONCATENATE(VLOOKUP($B85,'nejml.žákyně seznam'!$A$2:$B$269,2)," (",VLOOKUP($B85,'nejml.žákyně seznam'!$A$2:$E$269,4),")"))</f>
        <v/>
      </c>
      <c r="D85" s="17"/>
      <c r="E85" s="9"/>
      <c r="F85" s="11" t="str">
        <f>'V-D 64'!X44</f>
        <v/>
      </c>
      <c r="G85" s="9"/>
    </row>
    <row r="86" spans="1:8">
      <c r="A86" s="3">
        <f>A16+32</f>
        <v>39</v>
      </c>
      <c r="B86" s="6" t="str">
        <f>IF(B85="","",VLOOKUP(B85,debl!$B$1:$C$128,2,FALSE))</f>
        <v/>
      </c>
      <c r="C86" s="6" t="str">
        <f>IF($B86="","bye",CONCATENATE(VLOOKUP($B86,'nejml.žákyně seznam'!$A$2:$B$269,2)," (",VLOOKUP($B86,'nejml.žákyně seznam'!$A$2:$E$269,4),")"))</f>
        <v>bye</v>
      </c>
      <c r="D86" s="14"/>
      <c r="E86" s="9" t="str">
        <f>'V-D 64'!V21</f>
        <v/>
      </c>
      <c r="F86" s="3" t="str">
        <f>'V-D 64'!Z44</f>
        <v/>
      </c>
      <c r="G86" s="9"/>
    </row>
    <row r="87" spans="1:8">
      <c r="C87" s="3" t="str">
        <f>IF($B87="","",CONCATENATE(VLOOKUP($B87,'nejml.žákyně seznam'!$A$2:$B$269,2)," (",VLOOKUP($B87,'nejml.žákyně seznam'!$A$2:$E$269,4),")"))</f>
        <v/>
      </c>
      <c r="D87" s="15"/>
      <c r="E87" s="8" t="str">
        <f>'V-D 64'!X21</f>
        <v/>
      </c>
      <c r="G87" s="9"/>
    </row>
    <row r="88" spans="1:8">
      <c r="A88" s="3">
        <f>A18+32</f>
        <v>40</v>
      </c>
      <c r="B88" s="6" t="str">
        <f>IF(B87="","",VLOOKUP(B87,debl!$B$1:$C$128,2,FALSE))</f>
        <v/>
      </c>
      <c r="C88" s="6" t="str">
        <f>IF($B88="","bye",CONCATENATE(VLOOKUP($B88,'nejml.žákyně seznam'!$A$2:$B$269,2)," (",VLOOKUP($B88,'nejml.žákyně seznam'!$A$2:$E$269,4),")"))</f>
        <v>bye</v>
      </c>
      <c r="D88" s="16"/>
      <c r="E88" s="3" t="str">
        <f>'V-D 64'!Z21</f>
        <v/>
      </c>
      <c r="G88" s="9"/>
      <c r="H88" s="2" t="str">
        <f>'V-D 64'!V63</f>
        <v/>
      </c>
    </row>
    <row r="89" spans="1:8">
      <c r="C89" s="3" t="str">
        <f>IF($B89="","",CONCATENATE(VLOOKUP($B89,'nejml.žákyně seznam'!$A$2:$B$269,2)," (",VLOOKUP($B89,'nejml.žákyně seznam'!$A$2:$E$269,4),")"))</f>
        <v/>
      </c>
      <c r="D89" s="17"/>
      <c r="G89" s="9"/>
      <c r="H89" s="24" t="str">
        <f>'V-D 64'!X63</f>
        <v/>
      </c>
    </row>
    <row r="90" spans="1:8">
      <c r="A90" s="3">
        <f>A20+32</f>
        <v>41</v>
      </c>
      <c r="B90" s="6" t="str">
        <f>IF(B89="","",VLOOKUP(B89,debl!$B$1:$C$128,2,FALSE))</f>
        <v/>
      </c>
      <c r="C90" s="6" t="str">
        <f>IF($B90="","bye",CONCATENATE(VLOOKUP($B90,'nejml.žákyně seznam'!$A$2:$B$269,2)," (",VLOOKUP($B90,'nejml.žákyně seznam'!$A$2:$E$269,4),")"))</f>
        <v>bye</v>
      </c>
      <c r="D90" s="14"/>
      <c r="E90" s="3" t="str">
        <f>'V-D 64'!V22</f>
        <v/>
      </c>
      <c r="G90" s="9"/>
      <c r="H90" s="7" t="str">
        <f>'V-D 64'!Z63</f>
        <v/>
      </c>
    </row>
    <row r="91" spans="1:8">
      <c r="C91" s="3" t="str">
        <f>IF($B91="","",CONCATENATE(VLOOKUP($B91,'nejml.žákyně seznam'!$A$2:$B$269,2)," (",VLOOKUP($B91,'nejml.žákyně seznam'!$A$2:$E$269,4),")"))</f>
        <v/>
      </c>
      <c r="D91" s="15"/>
      <c r="E91" s="6" t="str">
        <f>'V-D 64'!X22</f>
        <v/>
      </c>
      <c r="G91" s="9"/>
      <c r="H91" s="9"/>
    </row>
    <row r="92" spans="1:8">
      <c r="A92" s="3">
        <f>A22+32</f>
        <v>42</v>
      </c>
      <c r="B92" s="6" t="str">
        <f>IF(B91="","",VLOOKUP(B91,debl!$B$1:$C$128,2,FALSE))</f>
        <v/>
      </c>
      <c r="C92" s="6" t="str">
        <f>IF($B92="","bye",CONCATENATE(VLOOKUP($B92,'nejml.žákyně seznam'!$A$2:$B$269,2)," (",VLOOKUP($B92,'nejml.žákyně seznam'!$A$2:$E$269,4),")"))</f>
        <v>bye</v>
      </c>
      <c r="D92" s="16"/>
      <c r="E92" s="7" t="str">
        <f>'V-D 64'!Z22</f>
        <v/>
      </c>
      <c r="F92" s="3" t="str">
        <f>'V-D 64'!V45</f>
        <v/>
      </c>
      <c r="G92" s="9"/>
      <c r="H92" s="9"/>
    </row>
    <row r="93" spans="1:8">
      <c r="C93" s="3" t="str">
        <f>IF($B93="","",CONCATENATE(VLOOKUP($B93,'nejml.žákyně seznam'!$A$2:$B$269,2)," (",VLOOKUP($B93,'nejml.žákyně seznam'!$A$2:$E$269,4),")"))</f>
        <v/>
      </c>
      <c r="D93" s="17"/>
      <c r="E93" s="9"/>
      <c r="F93" s="10" t="str">
        <f>'V-D 64'!X45</f>
        <v/>
      </c>
      <c r="G93" s="9"/>
      <c r="H93" s="9"/>
    </row>
    <row r="94" spans="1:8">
      <c r="A94" s="3">
        <f>A24+32</f>
        <v>43</v>
      </c>
      <c r="B94" s="6" t="str">
        <f>IF(B93="","",VLOOKUP(B93,debl!$B$1:$C$128,2,FALSE))</f>
        <v/>
      </c>
      <c r="C94" s="6" t="str">
        <f>IF($B94="","bye",CONCATENATE(VLOOKUP($B94,'nejml.žákyně seznam'!$A$2:$B$269,2)," (",VLOOKUP($B94,'nejml.žákyně seznam'!$A$2:$E$269,4),")"))</f>
        <v>bye</v>
      </c>
      <c r="D94" s="14"/>
      <c r="E94" s="9" t="str">
        <f>'V-D 64'!V23</f>
        <v/>
      </c>
      <c r="F94" s="7" t="str">
        <f>'V-D 64'!Z45</f>
        <v/>
      </c>
      <c r="G94" s="9"/>
      <c r="H94" s="9"/>
    </row>
    <row r="95" spans="1:8">
      <c r="C95" s="3" t="str">
        <f>IF($B95="","",CONCATENATE(VLOOKUP($B95,'nejml.žákyně seznam'!$A$2:$B$269,2)," (",VLOOKUP($B95,'nejml.žákyně seznam'!$A$2:$E$269,4),")"))</f>
        <v/>
      </c>
      <c r="D95" s="15"/>
      <c r="E95" s="8" t="str">
        <f>'V-D 64'!X23</f>
        <v/>
      </c>
      <c r="F95" s="9"/>
      <c r="G95" s="9"/>
      <c r="H95" s="9"/>
    </row>
    <row r="96" spans="1:8">
      <c r="A96" s="3">
        <f>A26+32</f>
        <v>44</v>
      </c>
      <c r="B96" s="6" t="str">
        <f>IF(B95="","",VLOOKUP(B95,debl!$B$1:$C$128,2,FALSE))</f>
        <v/>
      </c>
      <c r="C96" s="6" t="str">
        <f>IF($B96="","bye",CONCATENATE(VLOOKUP($B96,'nejml.žákyně seznam'!$A$2:$B$269,2)," (",VLOOKUP($B96,'nejml.žákyně seznam'!$A$2:$E$269,4),")"))</f>
        <v>bye</v>
      </c>
      <c r="D96" s="16"/>
      <c r="E96" s="3" t="str">
        <f>'V-D 64'!Z23</f>
        <v/>
      </c>
      <c r="F96" s="9"/>
      <c r="G96" s="9" t="str">
        <f>'V-D 64'!V57</f>
        <v/>
      </c>
      <c r="H96" s="9"/>
    </row>
    <row r="97" spans="1:8">
      <c r="C97" s="3" t="str">
        <f>IF($B97="","",CONCATENATE(VLOOKUP($B97,'nejml.žákyně seznam'!$A$2:$B$269,2)," (",VLOOKUP($B97,'nejml.žákyně seznam'!$A$2:$E$269,4),")"))</f>
        <v/>
      </c>
      <c r="D97" s="17"/>
      <c r="F97" s="9"/>
      <c r="G97" s="11" t="str">
        <f>'V-D 64'!X57</f>
        <v/>
      </c>
      <c r="H97" s="9"/>
    </row>
    <row r="98" spans="1:8">
      <c r="A98" s="3">
        <f>A28+32</f>
        <v>45</v>
      </c>
      <c r="B98" s="6" t="str">
        <f>IF(B97="","",VLOOKUP(B97,debl!$B$1:$C$128,2,FALSE))</f>
        <v/>
      </c>
      <c r="C98" s="6" t="str">
        <f>IF($B98="","bye",CONCATENATE(VLOOKUP($B98,'nejml.žákyně seznam'!$A$2:$B$269,2)," (",VLOOKUP($B98,'nejml.žákyně seznam'!$A$2:$E$269,4),")"))</f>
        <v>bye</v>
      </c>
      <c r="D98" s="14"/>
      <c r="E98" s="3" t="str">
        <f>'V-D 64'!V24</f>
        <v/>
      </c>
      <c r="F98" s="9"/>
      <c r="G98" s="3" t="str">
        <f>'V-D 64'!Z57</f>
        <v/>
      </c>
      <c r="H98" s="9"/>
    </row>
    <row r="99" spans="1:8">
      <c r="C99" s="3" t="str">
        <f>IF($B99="","",CONCATENATE(VLOOKUP($B99,'nejml.žákyně seznam'!$A$2:$B$269,2)," (",VLOOKUP($B99,'nejml.žákyně seznam'!$A$2:$E$269,4),")"))</f>
        <v/>
      </c>
      <c r="D99" s="15"/>
      <c r="E99" s="6" t="str">
        <f>'V-D 64'!X24</f>
        <v/>
      </c>
      <c r="F99" s="9"/>
      <c r="H99" s="9"/>
    </row>
    <row r="100" spans="1:8">
      <c r="A100" s="3">
        <f>A30+32</f>
        <v>46</v>
      </c>
      <c r="B100" s="6" t="str">
        <f>IF(B99="","",VLOOKUP(B99,debl!$B$1:$C$128,2,FALSE))</f>
        <v/>
      </c>
      <c r="C100" s="6" t="str">
        <f>IF($B100="","bye",CONCATENATE(VLOOKUP($B100,'nejml.žákyně seznam'!$A$2:$B$269,2)," (",VLOOKUP($B100,'nejml.žákyně seznam'!$A$2:$E$269,4),")"))</f>
        <v>bye</v>
      </c>
      <c r="D100" s="16"/>
      <c r="E100" s="7" t="str">
        <f>'V-D 64'!Z24</f>
        <v/>
      </c>
      <c r="F100" s="9" t="str">
        <f>'V-D 64'!V46</f>
        <v/>
      </c>
      <c r="H100" s="9"/>
    </row>
    <row r="101" spans="1:8">
      <c r="C101" s="3" t="str">
        <f>IF($B101="","",CONCATENATE(VLOOKUP($B101,'nejml.žákyně seznam'!$A$2:$B$269,2)," (",VLOOKUP($B101,'nejml.žákyně seznam'!$A$2:$E$269,4),")"))</f>
        <v/>
      </c>
      <c r="D101" s="17"/>
      <c r="E101" s="9"/>
      <c r="F101" s="11" t="str">
        <f>'V-D 64'!X46</f>
        <v/>
      </c>
      <c r="H101" s="9"/>
    </row>
    <row r="102" spans="1:8">
      <c r="A102" s="3">
        <f>A32+32</f>
        <v>47</v>
      </c>
      <c r="B102" s="6" t="str">
        <f>IF(B101="","",VLOOKUP(B101,debl!$B$1:$C$128,2,FALSE))</f>
        <v/>
      </c>
      <c r="C102" s="6" t="str">
        <f>IF($B102="","bye",CONCATENATE(VLOOKUP($B102,'nejml.žákyně seznam'!$A$2:$B$269,2)," (",VLOOKUP($B102,'nejml.žákyně seznam'!$A$2:$E$269,4),")"))</f>
        <v>bye</v>
      </c>
      <c r="D102" s="14"/>
      <c r="E102" s="9" t="str">
        <f>'V-D 64'!V25</f>
        <v/>
      </c>
      <c r="F102" s="3" t="str">
        <f>'V-D 64'!Z46</f>
        <v/>
      </c>
      <c r="H102" s="9"/>
    </row>
    <row r="103" spans="1:8">
      <c r="C103" s="3" t="str">
        <f>IF($B103="","",CONCATENATE(VLOOKUP($B103,'nejml.žákyně seznam'!$A$2:$B$269,2)," (",VLOOKUP($B103,'nejml.žákyně seznam'!$A$2:$E$269,4),")"))</f>
        <v/>
      </c>
      <c r="D103" s="15"/>
      <c r="E103" s="8" t="str">
        <f>'V-D 64'!X25</f>
        <v/>
      </c>
      <c r="H103" s="9"/>
    </row>
    <row r="104" spans="1:8">
      <c r="A104" s="3">
        <f>A34+32</f>
        <v>48</v>
      </c>
      <c r="B104" s="6" t="str">
        <f>IF(B103="","",VLOOKUP(B103,debl!$B$1:$C$128,2,FALSE))</f>
        <v/>
      </c>
      <c r="C104" s="6" t="str">
        <f>IF($B104="","bye",CONCATENATE(VLOOKUP($B104,'nejml.žákyně seznam'!$A$2:$B$269,2)," (",VLOOKUP($B104,'nejml.žákyně seznam'!$A$2:$E$269,4),")"))</f>
        <v>bye</v>
      </c>
      <c r="D104" s="16"/>
      <c r="E104" s="3" t="str">
        <f>'V-D 64'!Z25</f>
        <v/>
      </c>
      <c r="H104" s="29" t="str">
        <f>'V-D 64'!V67</f>
        <v/>
      </c>
    </row>
    <row r="105" spans="1:8">
      <c r="C105" s="3" t="str">
        <f>IF($B105="","",CONCATENATE(VLOOKUP($B105,'nejml.žákyně seznam'!$A$2:$B$269,2)," (",VLOOKUP($B105,'nejml.žákyně seznam'!$A$2:$E$269,4),")"))</f>
        <v/>
      </c>
      <c r="D105" s="17"/>
      <c r="H105" s="13" t="str">
        <f>'V-D 64'!X67</f>
        <v/>
      </c>
    </row>
    <row r="106" spans="1:8">
      <c r="A106" s="3">
        <f>A36+32</f>
        <v>49</v>
      </c>
      <c r="B106" s="6" t="str">
        <f>IF(B105="","",VLOOKUP(B105,debl!$B$1:$C$128,2,FALSE))</f>
        <v/>
      </c>
      <c r="C106" s="6" t="str">
        <f>IF($B106="","bye",CONCATENATE(VLOOKUP($B106,'nejml.žákyně seznam'!$A$2:$B$269,2)," (",VLOOKUP($B106,'nejml.žákyně seznam'!$A$2:$E$269,4),")"))</f>
        <v>bye</v>
      </c>
      <c r="D106" s="14"/>
      <c r="E106" s="3" t="str">
        <f>'V-D 64'!V26</f>
        <v/>
      </c>
      <c r="H106" s="9" t="str">
        <f>'V-D 64'!Z67</f>
        <v/>
      </c>
    </row>
    <row r="107" spans="1:8">
      <c r="C107" s="3" t="str">
        <f>IF($B107="","",CONCATENATE(VLOOKUP($B107,'nejml.žákyně seznam'!$A$2:$B$269,2)," (",VLOOKUP($B107,'nejml.žákyně seznam'!$A$2:$E$269,4),")"))</f>
        <v/>
      </c>
      <c r="D107" s="15"/>
      <c r="E107" s="6" t="str">
        <f>'V-D 64'!X26</f>
        <v/>
      </c>
      <c r="H107" s="9"/>
    </row>
    <row r="108" spans="1:8">
      <c r="A108" s="3">
        <f>A38+32</f>
        <v>50</v>
      </c>
      <c r="B108" s="6" t="str">
        <f>IF(B107="","",VLOOKUP(B107,debl!$B$1:$C$128,2,FALSE))</f>
        <v/>
      </c>
      <c r="C108" s="6" t="str">
        <f>IF($B108="","bye",CONCATENATE(VLOOKUP($B108,'nejml.žákyně seznam'!$A$2:$B$269,2)," (",VLOOKUP($B108,'nejml.žákyně seznam'!$A$2:$E$269,4),")"))</f>
        <v>bye</v>
      </c>
      <c r="D108" s="16"/>
      <c r="E108" s="7" t="str">
        <f>'V-D 64'!Z26</f>
        <v/>
      </c>
      <c r="F108" s="3" t="str">
        <f>'V-D 64'!V47</f>
        <v/>
      </c>
      <c r="H108" s="9"/>
    </row>
    <row r="109" spans="1:8">
      <c r="C109" s="3" t="str">
        <f>IF($B109="","",CONCATENATE(VLOOKUP($B109,'nejml.žákyně seznam'!$A$2:$B$269,2)," (",VLOOKUP($B109,'nejml.žákyně seznam'!$A$2:$E$269,4),")"))</f>
        <v/>
      </c>
      <c r="D109" s="17"/>
      <c r="E109" s="9"/>
      <c r="F109" s="10" t="str">
        <f>'V-D 64'!X47</f>
        <v/>
      </c>
      <c r="H109" s="9"/>
    </row>
    <row r="110" spans="1:8">
      <c r="A110" s="3">
        <f>A40+32</f>
        <v>51</v>
      </c>
      <c r="B110" s="6" t="str">
        <f>IF(B109="","",VLOOKUP(B109,debl!$B$1:$C$128,2,FALSE))</f>
        <v/>
      </c>
      <c r="C110" s="6" t="str">
        <f>IF($B110="","bye",CONCATENATE(VLOOKUP($B110,'nejml.žákyně seznam'!$A$2:$B$269,2)," (",VLOOKUP($B110,'nejml.žákyně seznam'!$A$2:$E$269,4),")"))</f>
        <v>bye</v>
      </c>
      <c r="D110" s="14"/>
      <c r="E110" s="9" t="str">
        <f>'V-D 64'!V27</f>
        <v/>
      </c>
      <c r="F110" s="7" t="str">
        <f>'V-D 64'!Z47</f>
        <v/>
      </c>
      <c r="H110" s="9"/>
    </row>
    <row r="111" spans="1:8">
      <c r="C111" s="3" t="str">
        <f>IF($B111="","",CONCATENATE(VLOOKUP($B111,'nejml.žákyně seznam'!$A$2:$B$269,2)," (",VLOOKUP($B111,'nejml.žákyně seznam'!$A$2:$E$269,4),")"))</f>
        <v/>
      </c>
      <c r="D111" s="15"/>
      <c r="E111" s="8" t="str">
        <f>'V-D 64'!X27</f>
        <v/>
      </c>
      <c r="F111" s="9"/>
      <c r="H111" s="9"/>
    </row>
    <row r="112" spans="1:8">
      <c r="A112" s="3">
        <f>A42+32</f>
        <v>52</v>
      </c>
      <c r="B112" s="6" t="str">
        <f>IF(B111="","",VLOOKUP(B111,debl!$B$1:$C$128,2,FALSE))</f>
        <v/>
      </c>
      <c r="C112" s="6" t="str">
        <f>IF($B112="","bye",CONCATENATE(VLOOKUP($B112,'nejml.žákyně seznam'!$A$2:$B$269,2)," (",VLOOKUP($B112,'nejml.žákyně seznam'!$A$2:$E$269,4),")"))</f>
        <v>bye</v>
      </c>
      <c r="D112" s="16"/>
      <c r="E112" s="3" t="str">
        <f>'V-D 64'!Z27</f>
        <v/>
      </c>
      <c r="F112" s="9"/>
      <c r="G112" s="3" t="str">
        <f>'V-D 64'!V58</f>
        <v/>
      </c>
      <c r="H112" s="9"/>
    </row>
    <row r="113" spans="1:8">
      <c r="C113" s="3" t="str">
        <f>IF($B113="","",CONCATENATE(VLOOKUP($B113,'nejml.žákyně seznam'!$A$2:$B$269,2)," (",VLOOKUP($B113,'nejml.žákyně seznam'!$A$2:$E$269,4),")"))</f>
        <v/>
      </c>
      <c r="D113" s="17"/>
      <c r="F113" s="9"/>
      <c r="G113" s="10" t="str">
        <f>'V-D 64'!X58</f>
        <v/>
      </c>
      <c r="H113" s="9"/>
    </row>
    <row r="114" spans="1:8">
      <c r="A114" s="3">
        <f>A44+32</f>
        <v>53</v>
      </c>
      <c r="B114" s="6" t="str">
        <f>IF(B113="","",VLOOKUP(B113,debl!$B$1:$C$128,2,FALSE))</f>
        <v/>
      </c>
      <c r="C114" s="6" t="str">
        <f>IF($B114="","bye",CONCATENATE(VLOOKUP($B114,'nejml.žákyně seznam'!$A$2:$B$269,2)," (",VLOOKUP($B114,'nejml.žákyně seznam'!$A$2:$E$269,4),")"))</f>
        <v>bye</v>
      </c>
      <c r="D114" s="14"/>
      <c r="E114" s="3" t="str">
        <f>'V-D 64'!V28</f>
        <v/>
      </c>
      <c r="F114" s="9"/>
      <c r="G114" s="7" t="str">
        <f>'V-D 64'!Z58</f>
        <v/>
      </c>
      <c r="H114" s="9"/>
    </row>
    <row r="115" spans="1:8">
      <c r="C115" s="3" t="str">
        <f>IF($B115="","",CONCATENATE(VLOOKUP($B115,'nejml.žákyně seznam'!$A$2:$B$269,2)," (",VLOOKUP($B115,'nejml.žákyně seznam'!$A$2:$E$269,4),")"))</f>
        <v/>
      </c>
      <c r="D115" s="15"/>
      <c r="E115" s="6" t="str">
        <f>'V-D 64'!X28</f>
        <v/>
      </c>
      <c r="F115" s="9"/>
      <c r="G115" s="9"/>
      <c r="H115" s="9"/>
    </row>
    <row r="116" spans="1:8">
      <c r="A116" s="3">
        <f>A46+32</f>
        <v>54</v>
      </c>
      <c r="B116" s="6" t="str">
        <f>IF(B115="","",VLOOKUP(B115,debl!$B$1:$C$128,2,FALSE))</f>
        <v/>
      </c>
      <c r="C116" s="6" t="str">
        <f>IF($B116="","bye",CONCATENATE(VLOOKUP($B116,'nejml.žákyně seznam'!$A$2:$B$269,2)," (",VLOOKUP($B116,'nejml.žákyně seznam'!$A$2:$E$269,4),")"))</f>
        <v>bye</v>
      </c>
      <c r="D116" s="16"/>
      <c r="E116" s="7" t="str">
        <f>'V-D 64'!Z28</f>
        <v/>
      </c>
      <c r="F116" s="9" t="str">
        <f>'V-D 64'!V48</f>
        <v/>
      </c>
      <c r="G116" s="9"/>
      <c r="H116" s="9"/>
    </row>
    <row r="117" spans="1:8">
      <c r="C117" s="3" t="str">
        <f>IF($B117="","",CONCATENATE(VLOOKUP($B117,'nejml.žákyně seznam'!$A$2:$B$269,2)," (",VLOOKUP($B117,'nejml.žákyně seznam'!$A$2:$E$269,4),")"))</f>
        <v/>
      </c>
      <c r="D117" s="17"/>
      <c r="E117" s="9"/>
      <c r="F117" s="11" t="str">
        <f>'V-D 64'!X48</f>
        <v/>
      </c>
      <c r="G117" s="9"/>
      <c r="H117" s="9"/>
    </row>
    <row r="118" spans="1:8">
      <c r="A118" s="3">
        <f>A48+32</f>
        <v>55</v>
      </c>
      <c r="B118" s="6" t="str">
        <f>IF(B117="","",VLOOKUP(B117,debl!$B$1:$C$128,2,FALSE))</f>
        <v/>
      </c>
      <c r="C118" s="6" t="str">
        <f>IF($B118="","bye",CONCATENATE(VLOOKUP($B118,'nejml.žákyně seznam'!$A$2:$B$269,2)," (",VLOOKUP($B118,'nejml.žákyně seznam'!$A$2:$E$269,4),")"))</f>
        <v>bye</v>
      </c>
      <c r="D118" s="14"/>
      <c r="E118" s="9" t="str">
        <f>'V-D 64'!V29</f>
        <v/>
      </c>
      <c r="F118" s="3" t="str">
        <f>'V-D 64'!Z48</f>
        <v/>
      </c>
      <c r="G118" s="9"/>
      <c r="H118" s="9"/>
    </row>
    <row r="119" spans="1:8">
      <c r="C119" s="3" t="str">
        <f>IF($B119="","",CONCATENATE(VLOOKUP($B119,'nejml.žákyně seznam'!$A$2:$B$269,2)," (",VLOOKUP($B119,'nejml.žákyně seznam'!$A$2:$E$269,4),")"))</f>
        <v/>
      </c>
      <c r="D119" s="15"/>
      <c r="E119" s="8" t="str">
        <f>'V-D 64'!X29</f>
        <v/>
      </c>
      <c r="G119" s="9"/>
      <c r="H119" s="9"/>
    </row>
    <row r="120" spans="1:8">
      <c r="A120" s="3">
        <f>A50+32</f>
        <v>56</v>
      </c>
      <c r="B120" s="6" t="str">
        <f>IF(B119="","",VLOOKUP(B119,debl!$B$1:$C$128,2,FALSE))</f>
        <v/>
      </c>
      <c r="C120" s="6" t="str">
        <f>IF($B120="","bye",CONCATENATE(VLOOKUP($B120,'nejml.žákyně seznam'!$A$2:$B$269,2)," (",VLOOKUP($B120,'nejml.žákyně seznam'!$A$2:$E$269,4),")"))</f>
        <v>bye</v>
      </c>
      <c r="D120" s="16"/>
      <c r="E120" s="3" t="str">
        <f>'V-D 64'!Z29</f>
        <v/>
      </c>
      <c r="G120" s="9"/>
      <c r="H120" s="29" t="str">
        <f>'V-D 64'!V64</f>
        <v/>
      </c>
    </row>
    <row r="121" spans="1:8">
      <c r="C121" s="3" t="str">
        <f>IF($B121="","",CONCATENATE(VLOOKUP($B121,'nejml.žákyně seznam'!$A$2:$B$269,2)," (",VLOOKUP($B121,'nejml.žákyně seznam'!$A$2:$E$269,4),")"))</f>
        <v/>
      </c>
      <c r="D121" s="17"/>
      <c r="G121" s="9"/>
      <c r="H121" s="13" t="str">
        <f>'V-D 64'!X64</f>
        <v/>
      </c>
    </row>
    <row r="122" spans="1:8">
      <c r="A122" s="3">
        <f>A52+32</f>
        <v>57</v>
      </c>
      <c r="B122" s="6" t="str">
        <f>IF(B121="","",VLOOKUP(B121,debl!$B$1:$C$128,2,FALSE))</f>
        <v/>
      </c>
      <c r="C122" s="6" t="str">
        <f>IF($B122="","bye",CONCATENATE(VLOOKUP($B122,'nejml.žákyně seznam'!$A$2:$B$269,2)," (",VLOOKUP($B122,'nejml.žákyně seznam'!$A$2:$E$269,4),")"))</f>
        <v>bye</v>
      </c>
      <c r="D122" s="14"/>
      <c r="E122" s="3" t="str">
        <f>'V-D 64'!V30</f>
        <v/>
      </c>
      <c r="G122" s="9"/>
      <c r="H122" s="3" t="str">
        <f>'V-D 64'!Z64</f>
        <v/>
      </c>
    </row>
    <row r="123" spans="1:8">
      <c r="C123" s="3" t="str">
        <f>IF($B123="","",CONCATENATE(VLOOKUP($B123,'nejml.žákyně seznam'!$A$2:$B$269,2)," (",VLOOKUP($B123,'nejml.žákyně seznam'!$A$2:$E$269,4),")"))</f>
        <v/>
      </c>
      <c r="D123" s="15"/>
      <c r="E123" s="6" t="str">
        <f>'V-D 64'!X30</f>
        <v/>
      </c>
      <c r="G123" s="9"/>
    </row>
    <row r="124" spans="1:8">
      <c r="A124" s="3">
        <f>A54+32</f>
        <v>58</v>
      </c>
      <c r="B124" s="6" t="str">
        <f>IF(B123="","",VLOOKUP(B123,debl!$B$1:$C$128,2,FALSE))</f>
        <v/>
      </c>
      <c r="C124" s="6" t="str">
        <f>IF($B124="","bye",CONCATENATE(VLOOKUP($B124,'nejml.žákyně seznam'!$A$2:$B$269,2)," (",VLOOKUP($B124,'nejml.žákyně seznam'!$A$2:$E$269,4),")"))</f>
        <v>bye</v>
      </c>
      <c r="D124" s="16"/>
      <c r="E124" s="7" t="str">
        <f>'V-D 64'!Z30</f>
        <v/>
      </c>
      <c r="F124" s="3" t="str">
        <f>'V-D 64'!V49</f>
        <v/>
      </c>
      <c r="G124" s="9"/>
    </row>
    <row r="125" spans="1:8">
      <c r="C125" s="3" t="str">
        <f>IF($B125="","",CONCATENATE(VLOOKUP($B125,'nejml.žákyně seznam'!$A$2:$B$269,2)," (",VLOOKUP($B125,'nejml.žákyně seznam'!$A$2:$E$269,4),")"))</f>
        <v/>
      </c>
      <c r="D125" s="17"/>
      <c r="E125" s="9"/>
      <c r="F125" s="10" t="str">
        <f>'V-D 64'!X49</f>
        <v/>
      </c>
      <c r="G125" s="9"/>
    </row>
    <row r="126" spans="1:8">
      <c r="A126" s="3">
        <f>A56+32</f>
        <v>59</v>
      </c>
      <c r="B126" s="6" t="str">
        <f>IF(B125="","",VLOOKUP(B125,debl!$B$1:$C$128,2,FALSE))</f>
        <v/>
      </c>
      <c r="C126" s="6" t="str">
        <f>IF($B126="","bye",CONCATENATE(VLOOKUP($B126,'nejml.žákyně seznam'!$A$2:$B$269,2)," (",VLOOKUP($B126,'nejml.žákyně seznam'!$A$2:$E$269,4),")"))</f>
        <v>bye</v>
      </c>
      <c r="D126" s="14"/>
      <c r="E126" s="9" t="str">
        <f>'V-D 64'!V31</f>
        <v/>
      </c>
      <c r="F126" s="7" t="str">
        <f>'V-D 64'!Z49</f>
        <v/>
      </c>
      <c r="G126" s="9"/>
    </row>
    <row r="127" spans="1:8">
      <c r="C127" s="3" t="str">
        <f>IF($B127="","",CONCATENATE(VLOOKUP($B127,'nejml.žákyně seznam'!$A$2:$B$269,2)," (",VLOOKUP($B127,'nejml.žákyně seznam'!$A$2:$E$269,4),")"))</f>
        <v/>
      </c>
      <c r="D127" s="15"/>
      <c r="E127" s="8" t="str">
        <f>'V-D 64'!X31</f>
        <v/>
      </c>
      <c r="F127" s="9"/>
      <c r="G127" s="9"/>
    </row>
    <row r="128" spans="1:8">
      <c r="A128" s="3">
        <f>A58+32</f>
        <v>60</v>
      </c>
      <c r="B128" s="6" t="str">
        <f>IF(B127="","",VLOOKUP(B127,debl!$B$1:$C$128,2,FALSE))</f>
        <v/>
      </c>
      <c r="C128" s="6" t="str">
        <f>IF($B128="","bye",CONCATENATE(VLOOKUP($B128,'nejml.žákyně seznam'!$A$2:$B$269,2)," (",VLOOKUP($B128,'nejml.žákyně seznam'!$A$2:$E$269,4),")"))</f>
        <v>bye</v>
      </c>
      <c r="D128" s="16"/>
      <c r="E128" s="3" t="str">
        <f>'V-D 64'!Z31</f>
        <v/>
      </c>
      <c r="F128" s="9"/>
      <c r="G128" s="9" t="str">
        <f>'V-D 64'!V59</f>
        <v/>
      </c>
    </row>
    <row r="129" spans="1:7">
      <c r="C129" s="3" t="str">
        <f>IF($B129="","",CONCATENATE(VLOOKUP($B129,'nejml.žákyně seznam'!$A$2:$B$269,2)," (",VLOOKUP($B129,'nejml.žákyně seznam'!$A$2:$E$269,4),")"))</f>
        <v/>
      </c>
      <c r="D129" s="17"/>
      <c r="F129" s="9"/>
      <c r="G129" s="11" t="str">
        <f>'V-D 64'!X59</f>
        <v/>
      </c>
    </row>
    <row r="130" spans="1:7">
      <c r="A130" s="3">
        <f>A60+32</f>
        <v>61</v>
      </c>
      <c r="B130" s="6" t="str">
        <f>IF(B129="","",VLOOKUP(B129,debl!$B$1:$C$128,2,FALSE))</f>
        <v/>
      </c>
      <c r="C130" s="6" t="str">
        <f>IF($B130="","bye",CONCATENATE(VLOOKUP($B130,'nejml.žákyně seznam'!$A$2:$B$269,2)," (",VLOOKUP($B130,'nejml.žákyně seznam'!$A$2:$E$269,4),")"))</f>
        <v>bye</v>
      </c>
      <c r="D130" s="14"/>
      <c r="E130" s="3" t="str">
        <f>'V-D 64'!V32</f>
        <v/>
      </c>
      <c r="F130" s="9"/>
      <c r="G130" s="3" t="str">
        <f>'V-D 64'!Z59</f>
        <v/>
      </c>
    </row>
    <row r="131" spans="1:7">
      <c r="C131" s="3" t="str">
        <f>IF($B131="","",CONCATENATE(VLOOKUP($B131,'nejml.žákyně seznam'!$A$2:$B$269,2)," (",VLOOKUP($B131,'nejml.žákyně seznam'!$A$2:$E$269,4),")"))</f>
        <v/>
      </c>
      <c r="D131" s="15"/>
      <c r="E131" s="6" t="str">
        <f>'V-D 64'!X32</f>
        <v/>
      </c>
      <c r="F131" s="9"/>
    </row>
    <row r="132" spans="1:7">
      <c r="A132" s="3">
        <f>A62+32</f>
        <v>62</v>
      </c>
      <c r="B132" s="6" t="str">
        <f>IF(B131="","",VLOOKUP(B131,debl!$B$1:$C$128,2,FALSE))</f>
        <v/>
      </c>
      <c r="C132" s="6" t="str">
        <f>IF($B132="","bye",CONCATENATE(VLOOKUP($B132,'nejml.žákyně seznam'!$A$2:$B$269,2)," (",VLOOKUP($B132,'nejml.žákyně seznam'!$A$2:$E$269,4),")"))</f>
        <v>bye</v>
      </c>
      <c r="D132" s="16"/>
      <c r="E132" s="7" t="str">
        <f>'V-D 64'!Z32</f>
        <v/>
      </c>
      <c r="F132" s="9" t="str">
        <f>'V-D 64'!V50</f>
        <v/>
      </c>
    </row>
    <row r="133" spans="1:7">
      <c r="C133" s="3" t="str">
        <f>IF($B133="","",CONCATENATE(VLOOKUP($B133,'nejml.žákyně seznam'!$A$2:$B$269,2)," (",VLOOKUP($B133,'nejml.žákyně seznam'!$A$2:$E$269,4),")"))</f>
        <v/>
      </c>
      <c r="D133" s="17"/>
      <c r="E133" s="9"/>
      <c r="F133" s="11" t="str">
        <f>'V-D 64'!X50</f>
        <v/>
      </c>
    </row>
    <row r="134" spans="1:7">
      <c r="A134" s="3">
        <f>A64+32</f>
        <v>63</v>
      </c>
      <c r="B134" s="6" t="str">
        <f>IF(B133="","",VLOOKUP(B133,debl!$B$1:$C$128,2,FALSE))</f>
        <v/>
      </c>
      <c r="C134" s="6" t="str">
        <f>IF($B134="","bye",CONCATENATE(VLOOKUP($B134,'nejml.žákyně seznam'!$A$2:$B$269,2)," (",VLOOKUP($B134,'nejml.žákyně seznam'!$A$2:$E$269,4),")"))</f>
        <v>bye</v>
      </c>
      <c r="D134" s="14"/>
      <c r="E134" s="9" t="str">
        <f>'V-D 64'!V33</f>
        <v/>
      </c>
      <c r="F134" s="3" t="str">
        <f>'V-D 64'!Z50</f>
        <v/>
      </c>
    </row>
    <row r="135" spans="1:7">
      <c r="C135" s="3" t="str">
        <f>IF($B135="","",CONCATENATE(VLOOKUP($B135,'nejml.žákyně seznam'!$A$2:$B$269,2)," (",VLOOKUP($B135,'nejml.žákyně seznam'!$A$2:$E$269,4),")"))</f>
        <v/>
      </c>
      <c r="D135" s="15"/>
      <c r="E135" s="8" t="str">
        <f>'V-D 64'!X33</f>
        <v/>
      </c>
    </row>
    <row r="136" spans="1:7">
      <c r="A136" s="3">
        <f>A66+32</f>
        <v>64</v>
      </c>
      <c r="B136" s="6" t="str">
        <f>IF(B135="","",VLOOKUP(B135,debl!$B$1:$C$128,2,FALSE))</f>
        <v/>
      </c>
      <c r="C136" s="6" t="str">
        <f>IF($B136="","bye",CONCATENATE(VLOOKUP($B136,'nejml.žákyně seznam'!$A$2:$B$269,2)," (",VLOOKUP($B136,'nejml.žákyně seznam'!$A$2:$E$269,4),")"))</f>
        <v>bye</v>
      </c>
      <c r="D136" s="16"/>
      <c r="E136" s="3" t="str">
        <f>'V-D 64'!Z33</f>
        <v/>
      </c>
    </row>
    <row r="137" spans="1:7">
      <c r="D137" s="22"/>
    </row>
  </sheetData>
  <phoneticPr fontId="0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4" fitToHeight="0" orientation="portrait" horizontalDpi="300" verticalDpi="300" r:id="rId1"/>
  <headerFooter alignWithMargins="0"/>
  <rowBreaks count="1" manualBreakCount="1">
    <brk id="70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F69"/>
  <sheetViews>
    <sheetView zoomScale="75" workbookViewId="0">
      <pane ySplit="1" topLeftCell="A8" activePane="bottomLeft" state="frozen"/>
      <selection activeCell="H19" sqref="H19"/>
      <selection pane="bottomLeft" activeCell="C76" sqref="C76"/>
    </sheetView>
  </sheetViews>
  <sheetFormatPr defaultRowHeight="12.75"/>
  <cols>
    <col min="1" max="1" width="19.5703125" style="3" customWidth="1"/>
    <col min="2" max="2" width="4.5703125" style="3" bestFit="1" customWidth="1"/>
    <col min="3" max="3" width="16" style="3" bestFit="1" customWidth="1"/>
    <col min="4" max="4" width="7" style="3" bestFit="1" customWidth="1"/>
    <col min="5" max="5" width="4.5703125" style="3" bestFit="1" customWidth="1"/>
    <col min="6" max="6" width="16" style="3" bestFit="1" customWidth="1"/>
    <col min="7" max="7" width="7" style="3" bestFit="1" customWidth="1"/>
    <col min="8" max="8" width="4.85546875" style="3" bestFit="1" customWidth="1"/>
    <col min="9" max="9" width="16" style="3" bestFit="1" customWidth="1"/>
    <col min="10" max="10" width="7" style="3" bestFit="1" customWidth="1"/>
    <col min="11" max="11" width="4.85546875" style="3" bestFit="1" customWidth="1"/>
    <col min="12" max="12" width="14.42578125" style="3" bestFit="1" customWidth="1"/>
    <col min="13" max="13" width="7" style="3" bestFit="1" customWidth="1"/>
    <col min="14" max="15" width="3.85546875" style="3" customWidth="1"/>
    <col min="16" max="20" width="4.28515625" style="3" customWidth="1"/>
    <col min="21" max="21" width="4.5703125" style="3" bestFit="1" customWidth="1"/>
    <col min="22" max="22" width="12" style="3" customWidth="1"/>
    <col min="23" max="23" width="4.140625" style="3" customWidth="1"/>
    <col min="24" max="24" width="11" style="3" customWidth="1"/>
    <col min="25" max="25" width="3.140625" style="3" customWidth="1"/>
    <col min="26" max="26" width="21.7109375" style="3" bestFit="1" customWidth="1"/>
    <col min="27" max="27" width="2.7109375" style="3" customWidth="1"/>
    <col min="28" max="32" width="4.140625" style="3" customWidth="1"/>
    <col min="33" max="16384" width="9.140625" style="3"/>
  </cols>
  <sheetData>
    <row r="1" spans="1:32" ht="13.5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2" t="s">
        <v>0</v>
      </c>
      <c r="I1" s="2" t="s">
        <v>19</v>
      </c>
      <c r="J1" s="2" t="s">
        <v>2</v>
      </c>
      <c r="K1" s="2" t="s">
        <v>0</v>
      </c>
      <c r="L1" s="2" t="s">
        <v>20</v>
      </c>
      <c r="M1" s="2" t="s">
        <v>2</v>
      </c>
      <c r="N1" s="28" t="s">
        <v>5</v>
      </c>
      <c r="O1" s="28" t="s">
        <v>6</v>
      </c>
      <c r="P1" s="28" t="s">
        <v>7</v>
      </c>
      <c r="Q1" s="28" t="s">
        <v>8</v>
      </c>
      <c r="R1" s="28" t="s">
        <v>9</v>
      </c>
      <c r="S1" s="2" t="s">
        <v>10</v>
      </c>
      <c r="T1" s="2" t="s">
        <v>11</v>
      </c>
      <c r="U1" s="2" t="s">
        <v>12</v>
      </c>
    </row>
    <row r="2" spans="1:32" ht="13.5" thickTop="1">
      <c r="A2" s="3" t="e">
        <f>CONCATENATE("Čtyřhra ",#REF!," - 1.kolo")</f>
        <v>#REF!</v>
      </c>
      <c r="B2" s="3">
        <f>'P-D 64'!$B$3</f>
        <v>0</v>
      </c>
      <c r="C2" s="26" t="str">
        <f>IF($B2=0,"bye",VLOOKUP($B2,'nejml.žákyně seznam'!$A$2:$D$269,2))</f>
        <v>bye</v>
      </c>
      <c r="D2" s="3" t="str">
        <f>IF($B2=0,"",VLOOKUP($B2,'nejml.žákyně seznam'!$A$2:$D$269,4))</f>
        <v/>
      </c>
      <c r="E2" s="3" t="str">
        <f>'P-D 64'!$B$4</f>
        <v/>
      </c>
      <c r="F2" s="26" t="str">
        <f>IF($E2="","bye",VLOOKUP($E2,'nejml.žákyně seznam'!$A$2:$D$269,2))</f>
        <v>bye</v>
      </c>
      <c r="G2" s="3" t="str">
        <f>IF($E2="","",VLOOKUP($E2,'nejml.žákyně seznam'!$A$2:$D$269,4))</f>
        <v/>
      </c>
      <c r="H2" s="3">
        <f>'P-D 64'!$B$5</f>
        <v>0</v>
      </c>
      <c r="I2" s="27" t="str">
        <f>IF($H2=0,"bye",VLOOKUP($H2,'nejml.žákyně seznam'!$A$2:$D$269,2))</f>
        <v>bye</v>
      </c>
      <c r="J2" s="3" t="str">
        <f>IF($H2=0,"",VLOOKUP($H2,'nejml.žákyně seznam'!$A$2:$D$269,4))</f>
        <v/>
      </c>
      <c r="K2" s="3" t="str">
        <f>'P-D 64'!$B$6</f>
        <v/>
      </c>
      <c r="L2" s="27" t="str">
        <f>IF($K2="","bye",VLOOKUP($K2,'nejml.žákyně seznam'!$A$2:$D$269,2))</f>
        <v>bye</v>
      </c>
      <c r="M2" s="3" t="str">
        <f>IF($K2="","",VLOOKUP($K2,'nejml.žákyně seznam'!$A$2:$D$269,4))</f>
        <v/>
      </c>
      <c r="N2" s="71"/>
      <c r="O2" s="72"/>
      <c r="P2" s="72"/>
      <c r="Q2" s="72"/>
      <c r="R2" s="73"/>
      <c r="S2" s="3">
        <f t="shared" ref="S2:S33" si="0">COUNTIF(AB2:AF2,"&gt;0")</f>
        <v>0</v>
      </c>
      <c r="T2" s="3">
        <f t="shared" ref="T2:T33" si="1">COUNTIF(AB2:AF2,"&lt;0")</f>
        <v>0</v>
      </c>
      <c r="U2" s="3">
        <f t="shared" ref="U2:U33" si="2">IF(S2=T2,0,IF(S2&gt;T2,B2,H2))</f>
        <v>0</v>
      </c>
      <c r="V2" s="3" t="str">
        <f>IF($U2=0,"",VLOOKUP($U2,'nejml.žákyně seznam'!$A$2:$D$269,2))</f>
        <v/>
      </c>
      <c r="W2" s="3">
        <f t="shared" ref="W2:W33" si="3">IF(S2=T2,0,IF(S2&gt;T2,E2,K2))</f>
        <v>0</v>
      </c>
      <c r="X2" s="3" t="str">
        <f>IF($W2=0,"",VLOOKUP($W2,'nejml.žákyně seznam'!$A$2:$D$269,2))</f>
        <v/>
      </c>
      <c r="Y2" s="3" t="str">
        <f t="shared" ref="Y2:Y33" si="4">IF(S2=T2,"",IF(S2&gt;T2,CONCATENATE(S2,":",T2," (",N2,",",O2,",",P2,IF(SUM(S2:T2)&gt;3,",",""),Q2,IF(SUM(S2:T2)&gt;4,",",""),R2,")"),CONCATENATE(T2,":",S2," (",-N2,",",-O2,",",-P2,IF(SUM(S2:T2)&gt;3,",",""),IF(SUM(S2:T2)&gt;3,-Q2,""),IF(SUM(S2:T2)&gt;4,",",""),IF(SUM(S2:T2)&gt;4,-R2,""),")")))</f>
        <v/>
      </c>
      <c r="Z2" s="3" t="str">
        <f t="shared" ref="Z2:Z33" si="5">IF(MAX(S2:T2)=3,Y2,"")</f>
        <v/>
      </c>
      <c r="AB2" s="30">
        <f t="shared" ref="AB2:AB33" si="6">IF(N2="",0,IF(MID(N2,1,1)="-",-1,1))</f>
        <v>0</v>
      </c>
      <c r="AC2" s="30">
        <f t="shared" ref="AC2:AC33" si="7">IF(O2="",0,IF(MID(O2,1,1)="-",-1,1))</f>
        <v>0</v>
      </c>
      <c r="AD2" s="30">
        <f t="shared" ref="AD2:AD33" si="8">IF(P2="",0,IF(MID(P2,1,1)="-",-1,1))</f>
        <v>0</v>
      </c>
      <c r="AE2" s="30">
        <f t="shared" ref="AE2:AE33" si="9">IF(Q2="",0,IF(MID(Q2,1,1)="-",-1,1))</f>
        <v>0</v>
      </c>
      <c r="AF2" s="30">
        <f t="shared" ref="AF2:AF33" si="10">IF(R2="",0,IF(MID(R2,1,1)="-",-1,1))</f>
        <v>0</v>
      </c>
    </row>
    <row r="3" spans="1:32">
      <c r="A3" s="3" t="e">
        <f>CONCATENATE("Čtyřhra ",#REF!," - 1.kolo")</f>
        <v>#REF!</v>
      </c>
      <c r="B3" s="3">
        <f>'P-D 64'!$B$7</f>
        <v>0</v>
      </c>
      <c r="C3" s="26" t="str">
        <f>IF($B3=0,"bye",VLOOKUP($B3,'nejml.žákyně seznam'!$A$2:$D$269,2))</f>
        <v>bye</v>
      </c>
      <c r="D3" s="3" t="str">
        <f>IF($B3=0,"",VLOOKUP($B3,'nejml.žákyně seznam'!$A$2:$D$269,4))</f>
        <v/>
      </c>
      <c r="E3" s="3" t="str">
        <f>'P-D 64'!$B$8</f>
        <v/>
      </c>
      <c r="F3" s="26" t="str">
        <f>IF($E3="","bye",VLOOKUP($E3,'nejml.žákyně seznam'!$A$2:$D$269,2))</f>
        <v>bye</v>
      </c>
      <c r="G3" s="3" t="str">
        <f>IF($E3="","",VLOOKUP($E3,'nejml.žákyně seznam'!$A$2:$D$269,4))</f>
        <v/>
      </c>
      <c r="H3" s="3">
        <f>'P-D 64'!$B$9</f>
        <v>0</v>
      </c>
      <c r="I3" s="27" t="str">
        <f>IF($H3=0,"bye",VLOOKUP($H3,'nejml.žákyně seznam'!$A$2:$D$269,2))</f>
        <v>bye</v>
      </c>
      <c r="J3" s="3" t="str">
        <f>IF($H3=0,"",VLOOKUP($H3,'nejml.žákyně seznam'!$A$2:$D$269,4))</f>
        <v/>
      </c>
      <c r="K3" s="3" t="str">
        <f>'P-D 64'!$B$10</f>
        <v/>
      </c>
      <c r="L3" s="27" t="str">
        <f>IF($K3="","bye",VLOOKUP($K3,'nejml.žákyně seznam'!$A$2:$D$269,2))</f>
        <v>bye</v>
      </c>
      <c r="M3" s="3" t="str">
        <f>IF($K3="","",VLOOKUP($K3,'nejml.žákyně seznam'!$A$2:$D$269,4))</f>
        <v/>
      </c>
      <c r="N3" s="74"/>
      <c r="O3" s="75"/>
      <c r="P3" s="75"/>
      <c r="Q3" s="75"/>
      <c r="R3" s="76"/>
      <c r="S3" s="3">
        <f t="shared" si="0"/>
        <v>0</v>
      </c>
      <c r="T3" s="3">
        <f t="shared" si="1"/>
        <v>0</v>
      </c>
      <c r="U3" s="3">
        <f t="shared" si="2"/>
        <v>0</v>
      </c>
      <c r="V3" s="3" t="str">
        <f>IF($U3=0,"",VLOOKUP($U3,'nejml.žákyně seznam'!$A$2:$D$269,2))</f>
        <v/>
      </c>
      <c r="W3" s="3">
        <f t="shared" si="3"/>
        <v>0</v>
      </c>
      <c r="X3" s="3" t="str">
        <f>IF($W3=0,"",VLOOKUP($W3,'nejml.žákyně seznam'!$A$2:$D$269,2))</f>
        <v/>
      </c>
      <c r="Y3" s="3" t="str">
        <f t="shared" si="4"/>
        <v/>
      </c>
      <c r="Z3" s="3" t="str">
        <f t="shared" si="5"/>
        <v/>
      </c>
      <c r="AB3" s="30">
        <f t="shared" si="6"/>
        <v>0</v>
      </c>
      <c r="AC3" s="30">
        <f t="shared" si="7"/>
        <v>0</v>
      </c>
      <c r="AD3" s="30">
        <f t="shared" si="8"/>
        <v>0</v>
      </c>
      <c r="AE3" s="30">
        <f t="shared" si="9"/>
        <v>0</v>
      </c>
      <c r="AF3" s="30">
        <f t="shared" si="10"/>
        <v>0</v>
      </c>
    </row>
    <row r="4" spans="1:32">
      <c r="A4" s="3" t="e">
        <f>CONCATENATE("Čtyřhra ",#REF!," - 1.kolo")</f>
        <v>#REF!</v>
      </c>
      <c r="B4" s="3">
        <f>'P-D 64'!$B$11</f>
        <v>0</v>
      </c>
      <c r="C4" s="26" t="str">
        <f>IF($B4=0,"bye",VLOOKUP($B4,'nejml.žákyně seznam'!$A$2:$D$269,2))</f>
        <v>bye</v>
      </c>
      <c r="D4" s="3" t="str">
        <f>IF($B4=0,"",VLOOKUP($B4,'nejml.žákyně seznam'!$A$2:$D$269,4))</f>
        <v/>
      </c>
      <c r="E4" s="3" t="str">
        <f>'P-D 64'!$B$12</f>
        <v/>
      </c>
      <c r="F4" s="26" t="str">
        <f>IF($E4="","bye",VLOOKUP($E4,'nejml.žákyně seznam'!$A$2:$D$269,2))</f>
        <v>bye</v>
      </c>
      <c r="G4" s="3" t="str">
        <f>IF($E4="","",VLOOKUP($E4,'nejml.žákyně seznam'!$A$2:$D$269,4))</f>
        <v/>
      </c>
      <c r="H4" s="3">
        <f>'P-D 64'!$B$13</f>
        <v>0</v>
      </c>
      <c r="I4" s="27" t="str">
        <f>IF($H4=0,"bye",VLOOKUP($H4,'nejml.žákyně seznam'!$A$2:$D$269,2))</f>
        <v>bye</v>
      </c>
      <c r="J4" s="3" t="str">
        <f>IF($H4=0,"",VLOOKUP($H4,'nejml.žákyně seznam'!$A$2:$D$269,4))</f>
        <v/>
      </c>
      <c r="K4" s="3" t="str">
        <f>'P-D 64'!$B$14</f>
        <v/>
      </c>
      <c r="L4" s="27" t="str">
        <f>IF($K4="","bye",VLOOKUP($K4,'nejml.žákyně seznam'!$A$2:$D$269,2))</f>
        <v>bye</v>
      </c>
      <c r="M4" s="3" t="str">
        <f>IF($K4="","",VLOOKUP($K4,'nejml.žákyně seznam'!$A$2:$D$269,4))</f>
        <v/>
      </c>
      <c r="N4" s="74"/>
      <c r="O4" s="75"/>
      <c r="P4" s="75"/>
      <c r="Q4" s="75"/>
      <c r="R4" s="76"/>
      <c r="S4" s="3">
        <f t="shared" si="0"/>
        <v>0</v>
      </c>
      <c r="T4" s="3">
        <f t="shared" si="1"/>
        <v>0</v>
      </c>
      <c r="U4" s="3">
        <f t="shared" si="2"/>
        <v>0</v>
      </c>
      <c r="V4" s="3" t="str">
        <f>IF($U4=0,"",VLOOKUP($U4,'nejml.žákyně seznam'!$A$2:$D$269,2))</f>
        <v/>
      </c>
      <c r="W4" s="3">
        <f t="shared" si="3"/>
        <v>0</v>
      </c>
      <c r="X4" s="3" t="str">
        <f>IF($W4=0,"",VLOOKUP($W4,'nejml.žákyně seznam'!$A$2:$D$269,2))</f>
        <v/>
      </c>
      <c r="Y4" s="3" t="str">
        <f t="shared" si="4"/>
        <v/>
      </c>
      <c r="Z4" s="3" t="str">
        <f t="shared" si="5"/>
        <v/>
      </c>
      <c r="AB4" s="30">
        <f t="shared" si="6"/>
        <v>0</v>
      </c>
      <c r="AC4" s="30">
        <f t="shared" si="7"/>
        <v>0</v>
      </c>
      <c r="AD4" s="30">
        <f t="shared" si="8"/>
        <v>0</v>
      </c>
      <c r="AE4" s="30">
        <f t="shared" si="9"/>
        <v>0</v>
      </c>
      <c r="AF4" s="30">
        <f t="shared" si="10"/>
        <v>0</v>
      </c>
    </row>
    <row r="5" spans="1:32">
      <c r="A5" s="3" t="e">
        <f>CONCATENATE("Čtyřhra ",#REF!," - 1.kolo")</f>
        <v>#REF!</v>
      </c>
      <c r="B5" s="3">
        <f>'P-D 64'!$B$15</f>
        <v>0</v>
      </c>
      <c r="C5" s="26" t="str">
        <f>IF($B5=0,"bye",VLOOKUP($B5,'nejml.žákyně seznam'!$A$2:$D$269,2))</f>
        <v>bye</v>
      </c>
      <c r="D5" s="3" t="str">
        <f>IF($B5=0,"",VLOOKUP($B5,'nejml.žákyně seznam'!$A$2:$D$269,4))</f>
        <v/>
      </c>
      <c r="E5" s="3" t="str">
        <f>'P-D 64'!$B$16</f>
        <v/>
      </c>
      <c r="F5" s="26" t="str">
        <f>IF($E5="","bye",VLOOKUP($E5,'nejml.žákyně seznam'!$A$2:$D$269,2))</f>
        <v>bye</v>
      </c>
      <c r="G5" s="3" t="str">
        <f>IF($E5="","",VLOOKUP($E5,'nejml.žákyně seznam'!$A$2:$D$269,4))</f>
        <v/>
      </c>
      <c r="H5" s="3">
        <f>'P-D 64'!$B$17</f>
        <v>0</v>
      </c>
      <c r="I5" s="27" t="str">
        <f>IF($H5=0,"bye",VLOOKUP($H5,'nejml.žákyně seznam'!$A$2:$D$269,2))</f>
        <v>bye</v>
      </c>
      <c r="J5" s="3" t="str">
        <f>IF($H5=0,"",VLOOKUP($H5,'nejml.žákyně seznam'!$A$2:$D$269,4))</f>
        <v/>
      </c>
      <c r="K5" s="3" t="str">
        <f>'P-D 64'!$B$18</f>
        <v/>
      </c>
      <c r="L5" s="27" t="str">
        <f>IF($K5="","bye",VLOOKUP($K5,'nejml.žákyně seznam'!$A$2:$D$269,2))</f>
        <v>bye</v>
      </c>
      <c r="M5" s="3" t="str">
        <f>IF($K5="","",VLOOKUP($K5,'nejml.žákyně seznam'!$A$2:$D$269,4))</f>
        <v/>
      </c>
      <c r="N5" s="74"/>
      <c r="O5" s="75"/>
      <c r="P5" s="75"/>
      <c r="Q5" s="75"/>
      <c r="R5" s="76"/>
      <c r="S5" s="3">
        <f t="shared" si="0"/>
        <v>0</v>
      </c>
      <c r="T5" s="3">
        <f t="shared" si="1"/>
        <v>0</v>
      </c>
      <c r="U5" s="3">
        <f t="shared" si="2"/>
        <v>0</v>
      </c>
      <c r="V5" s="3" t="str">
        <f>IF($U5=0,"",VLOOKUP($U5,'nejml.žákyně seznam'!$A$2:$D$269,2))</f>
        <v/>
      </c>
      <c r="W5" s="3">
        <f t="shared" si="3"/>
        <v>0</v>
      </c>
      <c r="X5" s="3" t="str">
        <f>IF($W5=0,"",VLOOKUP($W5,'nejml.žákyně seznam'!$A$2:$D$269,2))</f>
        <v/>
      </c>
      <c r="Y5" s="3" t="str">
        <f t="shared" si="4"/>
        <v/>
      </c>
      <c r="Z5" s="3" t="str">
        <f t="shared" si="5"/>
        <v/>
      </c>
      <c r="AB5" s="30">
        <f t="shared" si="6"/>
        <v>0</v>
      </c>
      <c r="AC5" s="30">
        <f t="shared" si="7"/>
        <v>0</v>
      </c>
      <c r="AD5" s="30">
        <f t="shared" si="8"/>
        <v>0</v>
      </c>
      <c r="AE5" s="30">
        <f t="shared" si="9"/>
        <v>0</v>
      </c>
      <c r="AF5" s="30">
        <f t="shared" si="10"/>
        <v>0</v>
      </c>
    </row>
    <row r="6" spans="1:32">
      <c r="A6" s="3" t="e">
        <f>CONCATENATE("Čtyřhra ",#REF!," - 1.kolo")</f>
        <v>#REF!</v>
      </c>
      <c r="B6" s="3">
        <f>'P-D 64'!$B$19</f>
        <v>0</v>
      </c>
      <c r="C6" s="26" t="str">
        <f>IF($B6=0,"bye",VLOOKUP($B6,'nejml.žákyně seznam'!$A$2:$D$269,2))</f>
        <v>bye</v>
      </c>
      <c r="D6" s="3" t="str">
        <f>IF($B6=0,"",VLOOKUP($B6,'nejml.žákyně seznam'!$A$2:$D$269,4))</f>
        <v/>
      </c>
      <c r="E6" s="3" t="str">
        <f>'P-D 64'!$B$20</f>
        <v/>
      </c>
      <c r="F6" s="26" t="str">
        <f>IF($E6="","bye",VLOOKUP($E6,'nejml.žákyně seznam'!$A$2:$D$269,2))</f>
        <v>bye</v>
      </c>
      <c r="G6" s="3" t="str">
        <f>IF($E6="","",VLOOKUP($E6,'nejml.žákyně seznam'!$A$2:$D$269,4))</f>
        <v/>
      </c>
      <c r="H6" s="3">
        <f>'P-D 64'!$B$21</f>
        <v>0</v>
      </c>
      <c r="I6" s="27" t="str">
        <f>IF($H6=0,"bye",VLOOKUP($H6,'nejml.žákyně seznam'!$A$2:$D$269,2))</f>
        <v>bye</v>
      </c>
      <c r="J6" s="3" t="str">
        <f>IF($H6=0,"",VLOOKUP($H6,'nejml.žákyně seznam'!$A$2:$D$269,4))</f>
        <v/>
      </c>
      <c r="K6" s="3" t="str">
        <f>'P-D 64'!$B$22</f>
        <v/>
      </c>
      <c r="L6" s="27" t="str">
        <f>IF($K6="","bye",VLOOKUP($K6,'nejml.žákyně seznam'!$A$2:$D$269,2))</f>
        <v>bye</v>
      </c>
      <c r="M6" s="3" t="str">
        <f>IF($K6="","",VLOOKUP($K6,'nejml.žákyně seznam'!$A$2:$D$269,4))</f>
        <v/>
      </c>
      <c r="N6" s="74"/>
      <c r="O6" s="75"/>
      <c r="P6" s="75"/>
      <c r="Q6" s="75"/>
      <c r="R6" s="76"/>
      <c r="S6" s="3">
        <f t="shared" si="0"/>
        <v>0</v>
      </c>
      <c r="T6" s="3">
        <f t="shared" si="1"/>
        <v>0</v>
      </c>
      <c r="U6" s="3">
        <f t="shared" si="2"/>
        <v>0</v>
      </c>
      <c r="V6" s="3" t="str">
        <f>IF($U6=0,"",VLOOKUP($U6,'nejml.žákyně seznam'!$A$2:$D$269,2))</f>
        <v/>
      </c>
      <c r="W6" s="3">
        <f t="shared" si="3"/>
        <v>0</v>
      </c>
      <c r="X6" s="3" t="str">
        <f>IF($W6=0,"",VLOOKUP($W6,'nejml.žákyně seznam'!$A$2:$D$269,2))</f>
        <v/>
      </c>
      <c r="Y6" s="3" t="str">
        <f t="shared" si="4"/>
        <v/>
      </c>
      <c r="Z6" s="3" t="str">
        <f t="shared" si="5"/>
        <v/>
      </c>
      <c r="AB6" s="30">
        <f t="shared" si="6"/>
        <v>0</v>
      </c>
      <c r="AC6" s="30">
        <f t="shared" si="7"/>
        <v>0</v>
      </c>
      <c r="AD6" s="30">
        <f t="shared" si="8"/>
        <v>0</v>
      </c>
      <c r="AE6" s="30">
        <f t="shared" si="9"/>
        <v>0</v>
      </c>
      <c r="AF6" s="30">
        <f t="shared" si="10"/>
        <v>0</v>
      </c>
    </row>
    <row r="7" spans="1:32">
      <c r="A7" s="3" t="e">
        <f>CONCATENATE("Čtyřhra ",#REF!," - 1.kolo")</f>
        <v>#REF!</v>
      </c>
      <c r="B7" s="3">
        <f>'P-D 64'!$B$23</f>
        <v>0</v>
      </c>
      <c r="C7" s="26" t="str">
        <f>IF($B7=0,"bye",VLOOKUP($B7,'nejml.žákyně seznam'!$A$2:$D$269,2))</f>
        <v>bye</v>
      </c>
      <c r="D7" s="3" t="str">
        <f>IF($B7=0,"",VLOOKUP($B7,'nejml.žákyně seznam'!$A$2:$D$269,4))</f>
        <v/>
      </c>
      <c r="E7" s="3" t="str">
        <f>'P-D 64'!$B$24</f>
        <v/>
      </c>
      <c r="F7" s="26" t="str">
        <f>IF($E7="","bye",VLOOKUP($E7,'nejml.žákyně seznam'!$A$2:$D$269,2))</f>
        <v>bye</v>
      </c>
      <c r="G7" s="3" t="str">
        <f>IF($E7="","",VLOOKUP($E7,'nejml.žákyně seznam'!$A$2:$D$269,4))</f>
        <v/>
      </c>
      <c r="H7" s="3">
        <f>'P-D 64'!$B$25</f>
        <v>0</v>
      </c>
      <c r="I7" s="27" t="str">
        <f>IF($H7=0,"bye",VLOOKUP($H7,'nejml.žákyně seznam'!$A$2:$D$269,2))</f>
        <v>bye</v>
      </c>
      <c r="J7" s="3" t="str">
        <f>IF($H7=0,"",VLOOKUP($H7,'nejml.žákyně seznam'!$A$2:$D$269,4))</f>
        <v/>
      </c>
      <c r="K7" s="3" t="str">
        <f>'P-D 64'!$B$26</f>
        <v/>
      </c>
      <c r="L7" s="27" t="str">
        <f>IF($K7="","bye",VLOOKUP($K7,'nejml.žákyně seznam'!$A$2:$D$269,2))</f>
        <v>bye</v>
      </c>
      <c r="M7" s="3" t="str">
        <f>IF($K7="","",VLOOKUP($K7,'nejml.žákyně seznam'!$A$2:$D$269,4))</f>
        <v/>
      </c>
      <c r="N7" s="74"/>
      <c r="O7" s="75"/>
      <c r="P7" s="75"/>
      <c r="Q7" s="75"/>
      <c r="R7" s="76"/>
      <c r="S7" s="3">
        <f t="shared" si="0"/>
        <v>0</v>
      </c>
      <c r="T7" s="3">
        <f t="shared" si="1"/>
        <v>0</v>
      </c>
      <c r="U7" s="3">
        <f t="shared" si="2"/>
        <v>0</v>
      </c>
      <c r="V7" s="3" t="str">
        <f>IF($U7=0,"",VLOOKUP($U7,'nejml.žákyně seznam'!$A$2:$D$269,2))</f>
        <v/>
      </c>
      <c r="W7" s="3">
        <f t="shared" si="3"/>
        <v>0</v>
      </c>
      <c r="X7" s="3" t="str">
        <f>IF($W7=0,"",VLOOKUP($W7,'nejml.žákyně seznam'!$A$2:$D$269,2))</f>
        <v/>
      </c>
      <c r="Y7" s="3" t="str">
        <f t="shared" si="4"/>
        <v/>
      </c>
      <c r="Z7" s="3" t="str">
        <f t="shared" si="5"/>
        <v/>
      </c>
      <c r="AB7" s="30">
        <f t="shared" si="6"/>
        <v>0</v>
      </c>
      <c r="AC7" s="30">
        <f t="shared" si="7"/>
        <v>0</v>
      </c>
      <c r="AD7" s="30">
        <f t="shared" si="8"/>
        <v>0</v>
      </c>
      <c r="AE7" s="30">
        <f t="shared" si="9"/>
        <v>0</v>
      </c>
      <c r="AF7" s="30">
        <f t="shared" si="10"/>
        <v>0</v>
      </c>
    </row>
    <row r="8" spans="1:32">
      <c r="A8" s="3" t="e">
        <f>CONCATENATE("Čtyřhra ",#REF!," - 1.kolo")</f>
        <v>#REF!</v>
      </c>
      <c r="B8" s="3">
        <f>'P-D 64'!$B$27</f>
        <v>0</v>
      </c>
      <c r="C8" s="26" t="str">
        <f>IF($B8=0,"bye",VLOOKUP($B8,'nejml.žákyně seznam'!$A$2:$D$269,2))</f>
        <v>bye</v>
      </c>
      <c r="D8" s="3" t="str">
        <f>IF($B8=0,"",VLOOKUP($B8,'nejml.žákyně seznam'!$A$2:$D$269,4))</f>
        <v/>
      </c>
      <c r="E8" s="3" t="str">
        <f>'P-D 64'!$B$28</f>
        <v/>
      </c>
      <c r="F8" s="26" t="str">
        <f>IF($E8="","bye",VLOOKUP($E8,'nejml.žákyně seznam'!$A$2:$D$269,2))</f>
        <v>bye</v>
      </c>
      <c r="G8" s="3" t="str">
        <f>IF($E8="","",VLOOKUP($E8,'nejml.žákyně seznam'!$A$2:$D$269,4))</f>
        <v/>
      </c>
      <c r="H8" s="3">
        <f>'P-D 64'!$B$29</f>
        <v>0</v>
      </c>
      <c r="I8" s="27" t="str">
        <f>IF($H8=0,"bye",VLOOKUP($H8,'nejml.žákyně seznam'!$A$2:$D$269,2))</f>
        <v>bye</v>
      </c>
      <c r="J8" s="3" t="str">
        <f>IF($H8=0,"",VLOOKUP($H8,'nejml.žákyně seznam'!$A$2:$D$269,4))</f>
        <v/>
      </c>
      <c r="K8" s="3" t="str">
        <f>'P-D 64'!$B$30</f>
        <v/>
      </c>
      <c r="L8" s="27" t="str">
        <f>IF($K8="","bye",VLOOKUP($K8,'nejml.žákyně seznam'!$A$2:$D$269,2))</f>
        <v>bye</v>
      </c>
      <c r="M8" s="3" t="str">
        <f>IF($K8="","",VLOOKUP($K8,'nejml.žákyně seznam'!$A$2:$D$269,4))</f>
        <v/>
      </c>
      <c r="N8" s="74"/>
      <c r="O8" s="75"/>
      <c r="P8" s="75"/>
      <c r="Q8" s="75"/>
      <c r="R8" s="76"/>
      <c r="S8" s="3">
        <f t="shared" si="0"/>
        <v>0</v>
      </c>
      <c r="T8" s="3">
        <f t="shared" si="1"/>
        <v>0</v>
      </c>
      <c r="U8" s="3">
        <f t="shared" si="2"/>
        <v>0</v>
      </c>
      <c r="V8" s="3" t="str">
        <f>IF($U8=0,"",VLOOKUP($U8,'nejml.žákyně seznam'!$A$2:$D$269,2))</f>
        <v/>
      </c>
      <c r="W8" s="3">
        <f t="shared" si="3"/>
        <v>0</v>
      </c>
      <c r="X8" s="3" t="str">
        <f>IF($W8=0,"",VLOOKUP($W8,'nejml.žákyně seznam'!$A$2:$D$269,2))</f>
        <v/>
      </c>
      <c r="Y8" s="3" t="str">
        <f t="shared" si="4"/>
        <v/>
      </c>
      <c r="Z8" s="3" t="str">
        <f t="shared" si="5"/>
        <v/>
      </c>
      <c r="AB8" s="30">
        <f t="shared" si="6"/>
        <v>0</v>
      </c>
      <c r="AC8" s="30">
        <f t="shared" si="7"/>
        <v>0</v>
      </c>
      <c r="AD8" s="30">
        <f t="shared" si="8"/>
        <v>0</v>
      </c>
      <c r="AE8" s="30">
        <f t="shared" si="9"/>
        <v>0</v>
      </c>
      <c r="AF8" s="30">
        <f t="shared" si="10"/>
        <v>0</v>
      </c>
    </row>
    <row r="9" spans="1:32">
      <c r="A9" s="3" t="e">
        <f>CONCATENATE("Čtyřhra ",#REF!," - 1.kolo")</f>
        <v>#REF!</v>
      </c>
      <c r="B9" s="3">
        <f>'P-D 64'!$B$31</f>
        <v>0</v>
      </c>
      <c r="C9" s="26" t="str">
        <f>IF($B9=0,"bye",VLOOKUP($B9,'nejml.žákyně seznam'!$A$2:$D$269,2))</f>
        <v>bye</v>
      </c>
      <c r="D9" s="3" t="str">
        <f>IF($B9=0,"",VLOOKUP($B9,'nejml.žákyně seznam'!$A$2:$D$269,4))</f>
        <v/>
      </c>
      <c r="E9" s="3" t="str">
        <f>'P-D 64'!$B$32</f>
        <v/>
      </c>
      <c r="F9" s="26" t="str">
        <f>IF($E9="","bye",VLOOKUP($E9,'nejml.žákyně seznam'!$A$2:$D$269,2))</f>
        <v>bye</v>
      </c>
      <c r="G9" s="3" t="str">
        <f>IF($E9="","",VLOOKUP($E9,'nejml.žákyně seznam'!$A$2:$D$269,4))</f>
        <v/>
      </c>
      <c r="H9" s="3">
        <f>'P-D 64'!$B$33</f>
        <v>0</v>
      </c>
      <c r="I9" s="27" t="str">
        <f>IF($H9=0,"bye",VLOOKUP($H9,'nejml.žákyně seznam'!$A$2:$D$269,2))</f>
        <v>bye</v>
      </c>
      <c r="J9" s="3" t="str">
        <f>IF($H9=0,"",VLOOKUP($H9,'nejml.žákyně seznam'!$A$2:$D$269,4))</f>
        <v/>
      </c>
      <c r="K9" s="3" t="str">
        <f>'P-D 64'!$B$34</f>
        <v/>
      </c>
      <c r="L9" s="27" t="str">
        <f>IF($K9="","bye",VLOOKUP($K9,'nejml.žákyně seznam'!$A$2:$D$269,2))</f>
        <v>bye</v>
      </c>
      <c r="M9" s="3" t="str">
        <f>IF($K9="","",VLOOKUP($K9,'nejml.žákyně seznam'!$A$2:$D$269,4))</f>
        <v/>
      </c>
      <c r="N9" s="74"/>
      <c r="O9" s="75"/>
      <c r="P9" s="75"/>
      <c r="Q9" s="75"/>
      <c r="R9" s="76"/>
      <c r="S9" s="3">
        <f t="shared" si="0"/>
        <v>0</v>
      </c>
      <c r="T9" s="3">
        <f t="shared" si="1"/>
        <v>0</v>
      </c>
      <c r="U9" s="3">
        <f t="shared" si="2"/>
        <v>0</v>
      </c>
      <c r="V9" s="3" t="str">
        <f>IF($U9=0,"",VLOOKUP($U9,'nejml.žákyně seznam'!$A$2:$D$269,2))</f>
        <v/>
      </c>
      <c r="W9" s="3">
        <f t="shared" si="3"/>
        <v>0</v>
      </c>
      <c r="X9" s="3" t="str">
        <f>IF($W9=0,"",VLOOKUP($W9,'nejml.žákyně seznam'!$A$2:$D$269,2))</f>
        <v/>
      </c>
      <c r="Y9" s="3" t="str">
        <f t="shared" si="4"/>
        <v/>
      </c>
      <c r="Z9" s="3" t="str">
        <f t="shared" si="5"/>
        <v/>
      </c>
      <c r="AB9" s="30">
        <f t="shared" si="6"/>
        <v>0</v>
      </c>
      <c r="AC9" s="30">
        <f t="shared" si="7"/>
        <v>0</v>
      </c>
      <c r="AD9" s="30">
        <f t="shared" si="8"/>
        <v>0</v>
      </c>
      <c r="AE9" s="30">
        <f t="shared" si="9"/>
        <v>0</v>
      </c>
      <c r="AF9" s="30">
        <f t="shared" si="10"/>
        <v>0</v>
      </c>
    </row>
    <row r="10" spans="1:32">
      <c r="A10" s="3" t="e">
        <f>CONCATENATE("Čtyřhra ",#REF!," - 1.kolo")</f>
        <v>#REF!</v>
      </c>
      <c r="B10" s="3">
        <f>'P-D 64'!$B$35</f>
        <v>0</v>
      </c>
      <c r="C10" s="26" t="str">
        <f>IF($B10=0,"bye",VLOOKUP($B10,'nejml.žákyně seznam'!$A$2:$D$269,2))</f>
        <v>bye</v>
      </c>
      <c r="D10" s="3" t="str">
        <f>IF($B10=0,"",VLOOKUP($B10,'nejml.žákyně seznam'!$A$2:$D$269,4))</f>
        <v/>
      </c>
      <c r="E10" s="3" t="str">
        <f>'P-D 64'!$B$36</f>
        <v/>
      </c>
      <c r="F10" s="26" t="str">
        <f>IF($E10="","bye",VLOOKUP($E10,'nejml.žákyně seznam'!$A$2:$D$269,2))</f>
        <v>bye</v>
      </c>
      <c r="G10" s="3" t="str">
        <f>IF($E10="","",VLOOKUP($E10,'nejml.žákyně seznam'!$A$2:$D$269,4))</f>
        <v/>
      </c>
      <c r="H10" s="3">
        <f>'P-D 64'!$B$37</f>
        <v>0</v>
      </c>
      <c r="I10" s="27" t="str">
        <f>IF($H10=0,"bye",VLOOKUP($H10,'nejml.žákyně seznam'!$A$2:$D$269,2))</f>
        <v>bye</v>
      </c>
      <c r="J10" s="3" t="str">
        <f>IF($H10=0,"",VLOOKUP($H10,'nejml.žákyně seznam'!$A$2:$D$269,4))</f>
        <v/>
      </c>
      <c r="K10" s="3" t="str">
        <f>'P-D 64'!$B$38</f>
        <v/>
      </c>
      <c r="L10" s="27" t="str">
        <f>IF($K10="","bye",VLOOKUP($K10,'nejml.žákyně seznam'!$A$2:$D$269,2))</f>
        <v>bye</v>
      </c>
      <c r="M10" s="3" t="str">
        <f>IF($K10="","",VLOOKUP($K10,'nejml.žákyně seznam'!$A$2:$D$269,4))</f>
        <v/>
      </c>
      <c r="N10" s="74"/>
      <c r="O10" s="75"/>
      <c r="P10" s="75"/>
      <c r="Q10" s="75"/>
      <c r="R10" s="76"/>
      <c r="S10" s="3">
        <f t="shared" si="0"/>
        <v>0</v>
      </c>
      <c r="T10" s="3">
        <f t="shared" si="1"/>
        <v>0</v>
      </c>
      <c r="U10" s="3">
        <f t="shared" si="2"/>
        <v>0</v>
      </c>
      <c r="V10" s="3" t="str">
        <f>IF($U10=0,"",VLOOKUP($U10,'nejml.žákyně seznam'!$A$2:$D$269,2))</f>
        <v/>
      </c>
      <c r="W10" s="3">
        <f t="shared" si="3"/>
        <v>0</v>
      </c>
      <c r="X10" s="3" t="str">
        <f>IF($W10=0,"",VLOOKUP($W10,'nejml.žákyně seznam'!$A$2:$D$269,2))</f>
        <v/>
      </c>
      <c r="Y10" s="3" t="str">
        <f t="shared" si="4"/>
        <v/>
      </c>
      <c r="Z10" s="3" t="str">
        <f t="shared" si="5"/>
        <v/>
      </c>
      <c r="AB10" s="30">
        <f t="shared" si="6"/>
        <v>0</v>
      </c>
      <c r="AC10" s="30">
        <f t="shared" si="7"/>
        <v>0</v>
      </c>
      <c r="AD10" s="30">
        <f t="shared" si="8"/>
        <v>0</v>
      </c>
      <c r="AE10" s="30">
        <f t="shared" si="9"/>
        <v>0</v>
      </c>
      <c r="AF10" s="30">
        <f t="shared" si="10"/>
        <v>0</v>
      </c>
    </row>
    <row r="11" spans="1:32">
      <c r="A11" s="3" t="e">
        <f>CONCATENATE("Čtyřhra ",#REF!," - 1.kolo")</f>
        <v>#REF!</v>
      </c>
      <c r="B11" s="3">
        <f>'P-D 64'!$B$39</f>
        <v>0</v>
      </c>
      <c r="C11" s="26" t="str">
        <f>IF($B11=0,"bye",VLOOKUP($B11,'nejml.žákyně seznam'!$A$2:$D$269,2))</f>
        <v>bye</v>
      </c>
      <c r="D11" s="3" t="str">
        <f>IF($B11=0,"",VLOOKUP($B11,'nejml.žákyně seznam'!$A$2:$D$269,4))</f>
        <v/>
      </c>
      <c r="E11" s="3" t="str">
        <f>'P-D 64'!$B$40</f>
        <v/>
      </c>
      <c r="F11" s="26" t="str">
        <f>IF($E11="","bye",VLOOKUP($E11,'nejml.žákyně seznam'!$A$2:$D$269,2))</f>
        <v>bye</v>
      </c>
      <c r="G11" s="3" t="str">
        <f>IF($E11="","",VLOOKUP($E11,'nejml.žákyně seznam'!$A$2:$D$269,4))</f>
        <v/>
      </c>
      <c r="H11" s="3">
        <f>'P-D 64'!$B$41</f>
        <v>0</v>
      </c>
      <c r="I11" s="27" t="str">
        <f>IF($H11=0,"bye",VLOOKUP($H11,'nejml.žákyně seznam'!$A$2:$D$269,2))</f>
        <v>bye</v>
      </c>
      <c r="J11" s="3" t="str">
        <f>IF($H11=0,"",VLOOKUP($H11,'nejml.žákyně seznam'!$A$2:$D$269,4))</f>
        <v/>
      </c>
      <c r="K11" s="3" t="str">
        <f>'P-D 64'!$B$42</f>
        <v/>
      </c>
      <c r="L11" s="27" t="str">
        <f>IF($K11="","bye",VLOOKUP($K11,'nejml.žákyně seznam'!$A$2:$D$269,2))</f>
        <v>bye</v>
      </c>
      <c r="M11" s="3" t="str">
        <f>IF($K11="","",VLOOKUP($K11,'nejml.žákyně seznam'!$A$2:$D$269,4))</f>
        <v/>
      </c>
      <c r="N11" s="74"/>
      <c r="O11" s="75"/>
      <c r="P11" s="75"/>
      <c r="Q11" s="75"/>
      <c r="R11" s="76"/>
      <c r="S11" s="3">
        <f t="shared" si="0"/>
        <v>0</v>
      </c>
      <c r="T11" s="3">
        <f t="shared" si="1"/>
        <v>0</v>
      </c>
      <c r="U11" s="3">
        <f t="shared" si="2"/>
        <v>0</v>
      </c>
      <c r="V11" s="3" t="str">
        <f>IF($U11=0,"",VLOOKUP($U11,'nejml.žákyně seznam'!$A$2:$D$269,2))</f>
        <v/>
      </c>
      <c r="W11" s="3">
        <f t="shared" si="3"/>
        <v>0</v>
      </c>
      <c r="X11" s="3" t="str">
        <f>IF($W11=0,"",VLOOKUP($W11,'nejml.žákyně seznam'!$A$2:$D$269,2))</f>
        <v/>
      </c>
      <c r="Y11" s="3" t="str">
        <f t="shared" si="4"/>
        <v/>
      </c>
      <c r="Z11" s="3" t="str">
        <f t="shared" si="5"/>
        <v/>
      </c>
      <c r="AB11" s="30">
        <f t="shared" si="6"/>
        <v>0</v>
      </c>
      <c r="AC11" s="30">
        <f t="shared" si="7"/>
        <v>0</v>
      </c>
      <c r="AD11" s="30">
        <f t="shared" si="8"/>
        <v>0</v>
      </c>
      <c r="AE11" s="30">
        <f t="shared" si="9"/>
        <v>0</v>
      </c>
      <c r="AF11" s="30">
        <f t="shared" si="10"/>
        <v>0</v>
      </c>
    </row>
    <row r="12" spans="1:32">
      <c r="A12" s="3" t="e">
        <f>CONCATENATE("Čtyřhra ",#REF!," - 1.kolo")</f>
        <v>#REF!</v>
      </c>
      <c r="B12" s="3">
        <f>'P-D 64'!$B$43</f>
        <v>0</v>
      </c>
      <c r="C12" s="26" t="str">
        <f>IF($B12=0,"bye",VLOOKUP($B12,'nejml.žákyně seznam'!$A$2:$D$269,2))</f>
        <v>bye</v>
      </c>
      <c r="D12" s="3" t="str">
        <f>IF($B12=0,"",VLOOKUP($B12,'nejml.žákyně seznam'!$A$2:$D$269,4))</f>
        <v/>
      </c>
      <c r="E12" s="3" t="str">
        <f>'P-D 64'!$B$44</f>
        <v/>
      </c>
      <c r="F12" s="26" t="str">
        <f>IF($E12="","bye",VLOOKUP($E12,'nejml.žákyně seznam'!$A$2:$D$269,2))</f>
        <v>bye</v>
      </c>
      <c r="G12" s="3" t="str">
        <f>IF($E12="","",VLOOKUP($E12,'nejml.žákyně seznam'!$A$2:$D$269,4))</f>
        <v/>
      </c>
      <c r="H12" s="3">
        <f>'P-D 64'!$B$45</f>
        <v>0</v>
      </c>
      <c r="I12" s="27" t="str">
        <f>IF($H12=0,"bye",VLOOKUP($H12,'nejml.žákyně seznam'!$A$2:$D$269,2))</f>
        <v>bye</v>
      </c>
      <c r="J12" s="3" t="str">
        <f>IF($H12=0,"",VLOOKUP($H12,'nejml.žákyně seznam'!$A$2:$D$269,4))</f>
        <v/>
      </c>
      <c r="K12" s="3" t="str">
        <f>'P-D 64'!$B$46</f>
        <v/>
      </c>
      <c r="L12" s="27" t="str">
        <f>IF($K12="","bye",VLOOKUP($K12,'nejml.žákyně seznam'!$A$2:$D$269,2))</f>
        <v>bye</v>
      </c>
      <c r="M12" s="3" t="str">
        <f>IF($K12="","",VLOOKUP($K12,'nejml.žákyně seznam'!$A$2:$D$269,4))</f>
        <v/>
      </c>
      <c r="N12" s="74"/>
      <c r="O12" s="75"/>
      <c r="P12" s="75"/>
      <c r="Q12" s="75"/>
      <c r="R12" s="76"/>
      <c r="S12" s="3">
        <f t="shared" si="0"/>
        <v>0</v>
      </c>
      <c r="T12" s="3">
        <f t="shared" si="1"/>
        <v>0</v>
      </c>
      <c r="U12" s="3">
        <f t="shared" si="2"/>
        <v>0</v>
      </c>
      <c r="V12" s="3" t="str">
        <f>IF($U12=0,"",VLOOKUP($U12,'nejml.žákyně seznam'!$A$2:$D$269,2))</f>
        <v/>
      </c>
      <c r="W12" s="3">
        <f t="shared" si="3"/>
        <v>0</v>
      </c>
      <c r="X12" s="3" t="str">
        <f>IF($W12=0,"",VLOOKUP($W12,'nejml.žákyně seznam'!$A$2:$D$269,2))</f>
        <v/>
      </c>
      <c r="Y12" s="3" t="str">
        <f t="shared" si="4"/>
        <v/>
      </c>
      <c r="Z12" s="3" t="str">
        <f t="shared" si="5"/>
        <v/>
      </c>
      <c r="AB12" s="30">
        <f t="shared" si="6"/>
        <v>0</v>
      </c>
      <c r="AC12" s="30">
        <f t="shared" si="7"/>
        <v>0</v>
      </c>
      <c r="AD12" s="30">
        <f t="shared" si="8"/>
        <v>0</v>
      </c>
      <c r="AE12" s="30">
        <f t="shared" si="9"/>
        <v>0</v>
      </c>
      <c r="AF12" s="30">
        <f t="shared" si="10"/>
        <v>0</v>
      </c>
    </row>
    <row r="13" spans="1:32">
      <c r="A13" s="3" t="e">
        <f>CONCATENATE("Čtyřhra ",#REF!," - 1.kolo")</f>
        <v>#REF!</v>
      </c>
      <c r="B13" s="3">
        <f>'P-D 64'!$B$47</f>
        <v>0</v>
      </c>
      <c r="C13" s="26" t="str">
        <f>IF($B13=0,"bye",VLOOKUP($B13,'nejml.žákyně seznam'!$A$2:$D$269,2))</f>
        <v>bye</v>
      </c>
      <c r="D13" s="3" t="str">
        <f>IF($B13=0,"",VLOOKUP($B13,'nejml.žákyně seznam'!$A$2:$D$269,4))</f>
        <v/>
      </c>
      <c r="E13" s="3" t="str">
        <f>'P-D 64'!$B$48</f>
        <v/>
      </c>
      <c r="F13" s="26" t="str">
        <f>IF($E13="","bye",VLOOKUP($E13,'nejml.žákyně seznam'!$A$2:$D$269,2))</f>
        <v>bye</v>
      </c>
      <c r="G13" s="3" t="str">
        <f>IF($E13="","",VLOOKUP($E13,'nejml.žákyně seznam'!$A$2:$D$269,4))</f>
        <v/>
      </c>
      <c r="H13" s="3">
        <f>'P-D 64'!$B$49</f>
        <v>0</v>
      </c>
      <c r="I13" s="27" t="str">
        <f>IF($H13=0,"bye",VLOOKUP($H13,'nejml.žákyně seznam'!$A$2:$D$269,2))</f>
        <v>bye</v>
      </c>
      <c r="J13" s="3" t="str">
        <f>IF($H13=0,"",VLOOKUP($H13,'nejml.žákyně seznam'!$A$2:$D$269,4))</f>
        <v/>
      </c>
      <c r="K13" s="3" t="str">
        <f>'P-D 64'!$B$50</f>
        <v/>
      </c>
      <c r="L13" s="27" t="str">
        <f>IF($K13="","bye",VLOOKUP($K13,'nejml.žákyně seznam'!$A$2:$D$269,2))</f>
        <v>bye</v>
      </c>
      <c r="M13" s="3" t="str">
        <f>IF($K13="","",VLOOKUP($K13,'nejml.žákyně seznam'!$A$2:$D$269,4))</f>
        <v/>
      </c>
      <c r="N13" s="74"/>
      <c r="O13" s="75"/>
      <c r="P13" s="75"/>
      <c r="Q13" s="75"/>
      <c r="R13" s="76"/>
      <c r="S13" s="3">
        <f t="shared" si="0"/>
        <v>0</v>
      </c>
      <c r="T13" s="3">
        <f t="shared" si="1"/>
        <v>0</v>
      </c>
      <c r="U13" s="3">
        <f t="shared" si="2"/>
        <v>0</v>
      </c>
      <c r="V13" s="3" t="str">
        <f>IF($U13=0,"",VLOOKUP($U13,'nejml.žákyně seznam'!$A$2:$D$269,2))</f>
        <v/>
      </c>
      <c r="W13" s="3">
        <f t="shared" si="3"/>
        <v>0</v>
      </c>
      <c r="X13" s="3" t="str">
        <f>IF($W13=0,"",VLOOKUP($W13,'nejml.žákyně seznam'!$A$2:$D$269,2))</f>
        <v/>
      </c>
      <c r="Y13" s="3" t="str">
        <f t="shared" si="4"/>
        <v/>
      </c>
      <c r="Z13" s="3" t="str">
        <f t="shared" si="5"/>
        <v/>
      </c>
      <c r="AB13" s="30">
        <f t="shared" si="6"/>
        <v>0</v>
      </c>
      <c r="AC13" s="30">
        <f t="shared" si="7"/>
        <v>0</v>
      </c>
      <c r="AD13" s="30">
        <f t="shared" si="8"/>
        <v>0</v>
      </c>
      <c r="AE13" s="30">
        <f t="shared" si="9"/>
        <v>0</v>
      </c>
      <c r="AF13" s="30">
        <f t="shared" si="10"/>
        <v>0</v>
      </c>
    </row>
    <row r="14" spans="1:32">
      <c r="A14" s="3" t="e">
        <f>CONCATENATE("Čtyřhra ",#REF!," - 1.kolo")</f>
        <v>#REF!</v>
      </c>
      <c r="B14" s="3">
        <f>'P-D 64'!$B$51</f>
        <v>0</v>
      </c>
      <c r="C14" s="26" t="str">
        <f>IF($B14=0,"bye",VLOOKUP($B14,'nejml.žákyně seznam'!$A$2:$D$269,2))</f>
        <v>bye</v>
      </c>
      <c r="D14" s="3" t="str">
        <f>IF($B14=0,"",VLOOKUP($B14,'nejml.žákyně seznam'!$A$2:$D$269,4))</f>
        <v/>
      </c>
      <c r="E14" s="3" t="str">
        <f>'P-D 64'!$B$52</f>
        <v/>
      </c>
      <c r="F14" s="26" t="str">
        <f>IF($E14="","bye",VLOOKUP($E14,'nejml.žákyně seznam'!$A$2:$D$269,2))</f>
        <v>bye</v>
      </c>
      <c r="G14" s="3" t="str">
        <f>IF($E14="","",VLOOKUP($E14,'nejml.žákyně seznam'!$A$2:$D$269,4))</f>
        <v/>
      </c>
      <c r="H14" s="3">
        <f>'P-D 64'!$B$53</f>
        <v>0</v>
      </c>
      <c r="I14" s="27" t="str">
        <f>IF($H14=0,"bye",VLOOKUP($H14,'nejml.žákyně seznam'!$A$2:$D$269,2))</f>
        <v>bye</v>
      </c>
      <c r="J14" s="3" t="str">
        <f>IF($H14=0,"",VLOOKUP($H14,'nejml.žákyně seznam'!$A$2:$D$269,4))</f>
        <v/>
      </c>
      <c r="K14" s="3" t="str">
        <f>'P-D 64'!$B$54</f>
        <v/>
      </c>
      <c r="L14" s="27" t="str">
        <f>IF($K14="","bye",VLOOKUP($K14,'nejml.žákyně seznam'!$A$2:$D$269,2))</f>
        <v>bye</v>
      </c>
      <c r="M14" s="3" t="str">
        <f>IF($K14="","",VLOOKUP($K14,'nejml.žákyně seznam'!$A$2:$D$269,4))</f>
        <v/>
      </c>
      <c r="N14" s="74"/>
      <c r="O14" s="75"/>
      <c r="P14" s="75"/>
      <c r="Q14" s="75"/>
      <c r="R14" s="76"/>
      <c r="S14" s="3">
        <f t="shared" si="0"/>
        <v>0</v>
      </c>
      <c r="T14" s="3">
        <f t="shared" si="1"/>
        <v>0</v>
      </c>
      <c r="U14" s="3">
        <f t="shared" si="2"/>
        <v>0</v>
      </c>
      <c r="V14" s="3" t="str">
        <f>IF($U14=0,"",VLOOKUP($U14,'nejml.žákyně seznam'!$A$2:$D$269,2))</f>
        <v/>
      </c>
      <c r="W14" s="3">
        <f t="shared" si="3"/>
        <v>0</v>
      </c>
      <c r="X14" s="3" t="str">
        <f>IF($W14=0,"",VLOOKUP($W14,'nejml.žákyně seznam'!$A$2:$D$269,2))</f>
        <v/>
      </c>
      <c r="Y14" s="3" t="str">
        <f t="shared" si="4"/>
        <v/>
      </c>
      <c r="Z14" s="3" t="str">
        <f t="shared" si="5"/>
        <v/>
      </c>
      <c r="AB14" s="30">
        <f t="shared" si="6"/>
        <v>0</v>
      </c>
      <c r="AC14" s="30">
        <f t="shared" si="7"/>
        <v>0</v>
      </c>
      <c r="AD14" s="30">
        <f t="shared" si="8"/>
        <v>0</v>
      </c>
      <c r="AE14" s="30">
        <f t="shared" si="9"/>
        <v>0</v>
      </c>
      <c r="AF14" s="30">
        <f t="shared" si="10"/>
        <v>0</v>
      </c>
    </row>
    <row r="15" spans="1:32">
      <c r="A15" s="3" t="e">
        <f>CONCATENATE("Čtyřhra ",#REF!," - 1.kolo")</f>
        <v>#REF!</v>
      </c>
      <c r="B15" s="3">
        <f>'P-D 64'!$B$55</f>
        <v>0</v>
      </c>
      <c r="C15" s="26" t="str">
        <f>IF($B15=0,"bye",VLOOKUP($B15,'nejml.žákyně seznam'!$A$2:$D$269,2))</f>
        <v>bye</v>
      </c>
      <c r="D15" s="3" t="str">
        <f>IF($B15=0,"",VLOOKUP($B15,'nejml.žákyně seznam'!$A$2:$D$269,4))</f>
        <v/>
      </c>
      <c r="E15" s="3" t="str">
        <f>'P-D 64'!$B$56</f>
        <v/>
      </c>
      <c r="F15" s="26" t="str">
        <f>IF($E15="","bye",VLOOKUP($E15,'nejml.žákyně seznam'!$A$2:$D$269,2))</f>
        <v>bye</v>
      </c>
      <c r="G15" s="3" t="str">
        <f>IF($E15="","",VLOOKUP($E15,'nejml.žákyně seznam'!$A$2:$D$269,4))</f>
        <v/>
      </c>
      <c r="H15" s="3">
        <f>'P-D 64'!$B$57</f>
        <v>0</v>
      </c>
      <c r="I15" s="27" t="str">
        <f>IF($H15=0,"bye",VLOOKUP($H15,'nejml.žákyně seznam'!$A$2:$D$269,2))</f>
        <v>bye</v>
      </c>
      <c r="J15" s="3" t="str">
        <f>IF($H15=0,"",VLOOKUP($H15,'nejml.žákyně seznam'!$A$2:$D$269,4))</f>
        <v/>
      </c>
      <c r="K15" s="3" t="str">
        <f>'P-D 64'!$B$58</f>
        <v/>
      </c>
      <c r="L15" s="27" t="str">
        <f>IF($K15="","bye",VLOOKUP($K15,'nejml.žákyně seznam'!$A$2:$D$269,2))</f>
        <v>bye</v>
      </c>
      <c r="M15" s="3" t="str">
        <f>IF($K15="","",VLOOKUP($K15,'nejml.žákyně seznam'!$A$2:$D$269,4))</f>
        <v/>
      </c>
      <c r="N15" s="74"/>
      <c r="O15" s="75"/>
      <c r="P15" s="75"/>
      <c r="Q15" s="75"/>
      <c r="R15" s="76"/>
      <c r="S15" s="3">
        <f t="shared" si="0"/>
        <v>0</v>
      </c>
      <c r="T15" s="3">
        <f t="shared" si="1"/>
        <v>0</v>
      </c>
      <c r="U15" s="3">
        <f t="shared" si="2"/>
        <v>0</v>
      </c>
      <c r="V15" s="3" t="str">
        <f>IF($U15=0,"",VLOOKUP($U15,'nejml.žákyně seznam'!$A$2:$D$269,2))</f>
        <v/>
      </c>
      <c r="W15" s="3">
        <f t="shared" si="3"/>
        <v>0</v>
      </c>
      <c r="X15" s="3" t="str">
        <f>IF($W15=0,"",VLOOKUP($W15,'nejml.žákyně seznam'!$A$2:$D$269,2))</f>
        <v/>
      </c>
      <c r="Y15" s="3" t="str">
        <f t="shared" si="4"/>
        <v/>
      </c>
      <c r="Z15" s="3" t="str">
        <f t="shared" si="5"/>
        <v/>
      </c>
      <c r="AB15" s="30">
        <f t="shared" si="6"/>
        <v>0</v>
      </c>
      <c r="AC15" s="30">
        <f t="shared" si="7"/>
        <v>0</v>
      </c>
      <c r="AD15" s="30">
        <f t="shared" si="8"/>
        <v>0</v>
      </c>
      <c r="AE15" s="30">
        <f t="shared" si="9"/>
        <v>0</v>
      </c>
      <c r="AF15" s="30">
        <f t="shared" si="10"/>
        <v>0</v>
      </c>
    </row>
    <row r="16" spans="1:32">
      <c r="A16" s="3" t="e">
        <f>CONCATENATE("Čtyřhra ",#REF!," - 1.kolo")</f>
        <v>#REF!</v>
      </c>
      <c r="B16" s="3">
        <f>'P-D 64'!$B$59</f>
        <v>0</v>
      </c>
      <c r="C16" s="26" t="str">
        <f>IF($B16=0,"bye",VLOOKUP($B16,'nejml.žákyně seznam'!$A$2:$D$269,2))</f>
        <v>bye</v>
      </c>
      <c r="D16" s="3" t="str">
        <f>IF($B16=0,"",VLOOKUP($B16,'nejml.žákyně seznam'!$A$2:$D$269,4))</f>
        <v/>
      </c>
      <c r="E16" s="3" t="str">
        <f>'P-D 64'!$B$60</f>
        <v/>
      </c>
      <c r="F16" s="26" t="str">
        <f>IF($E16="","bye",VLOOKUP($E16,'nejml.žákyně seznam'!$A$2:$D$269,2))</f>
        <v>bye</v>
      </c>
      <c r="G16" s="3" t="str">
        <f>IF($E16="","",VLOOKUP($E16,'nejml.žákyně seznam'!$A$2:$D$269,4))</f>
        <v/>
      </c>
      <c r="H16" s="3">
        <f>'P-D 64'!$B$61</f>
        <v>0</v>
      </c>
      <c r="I16" s="27" t="str">
        <f>IF($H16=0,"bye",VLOOKUP($H16,'nejml.žákyně seznam'!$A$2:$D$269,2))</f>
        <v>bye</v>
      </c>
      <c r="J16" s="3" t="str">
        <f>IF($H16=0,"",VLOOKUP($H16,'nejml.žákyně seznam'!$A$2:$D$269,4))</f>
        <v/>
      </c>
      <c r="K16" s="3" t="str">
        <f>'P-D 64'!$B$62</f>
        <v/>
      </c>
      <c r="L16" s="27" t="str">
        <f>IF($K16="","bye",VLOOKUP($K16,'nejml.žákyně seznam'!$A$2:$D$269,2))</f>
        <v>bye</v>
      </c>
      <c r="M16" s="3" t="str">
        <f>IF($K16="","",VLOOKUP($K16,'nejml.žákyně seznam'!$A$2:$D$269,4))</f>
        <v/>
      </c>
      <c r="N16" s="74"/>
      <c r="O16" s="75"/>
      <c r="P16" s="75"/>
      <c r="Q16" s="75"/>
      <c r="R16" s="76"/>
      <c r="S16" s="3">
        <f t="shared" si="0"/>
        <v>0</v>
      </c>
      <c r="T16" s="3">
        <f t="shared" si="1"/>
        <v>0</v>
      </c>
      <c r="U16" s="3">
        <f t="shared" si="2"/>
        <v>0</v>
      </c>
      <c r="V16" s="3" t="str">
        <f>IF($U16=0,"",VLOOKUP($U16,'nejml.žákyně seznam'!$A$2:$D$269,2))</f>
        <v/>
      </c>
      <c r="W16" s="3">
        <f t="shared" si="3"/>
        <v>0</v>
      </c>
      <c r="X16" s="3" t="str">
        <f>IF($W16=0,"",VLOOKUP($W16,'nejml.žákyně seznam'!$A$2:$D$269,2))</f>
        <v/>
      </c>
      <c r="Y16" s="3" t="str">
        <f t="shared" si="4"/>
        <v/>
      </c>
      <c r="Z16" s="3" t="str">
        <f t="shared" si="5"/>
        <v/>
      </c>
      <c r="AB16" s="30">
        <f t="shared" si="6"/>
        <v>0</v>
      </c>
      <c r="AC16" s="30">
        <f t="shared" si="7"/>
        <v>0</v>
      </c>
      <c r="AD16" s="30">
        <f t="shared" si="8"/>
        <v>0</v>
      </c>
      <c r="AE16" s="30">
        <f t="shared" si="9"/>
        <v>0</v>
      </c>
      <c r="AF16" s="30">
        <f t="shared" si="10"/>
        <v>0</v>
      </c>
    </row>
    <row r="17" spans="1:32">
      <c r="A17" s="3" t="e">
        <f>CONCATENATE("Čtyřhra ",#REF!," - 1.kolo")</f>
        <v>#REF!</v>
      </c>
      <c r="B17" s="3">
        <f>'P-D 64'!$B$63</f>
        <v>0</v>
      </c>
      <c r="C17" s="26" t="str">
        <f>IF($B17=0,"bye",VLOOKUP($B17,'nejml.žákyně seznam'!$A$2:$D$269,2))</f>
        <v>bye</v>
      </c>
      <c r="D17" s="3" t="str">
        <f>IF($B17=0,"",VLOOKUP($B17,'nejml.žákyně seznam'!$A$2:$D$269,4))</f>
        <v/>
      </c>
      <c r="E17" s="3" t="str">
        <f>'P-D 64'!$B$64</f>
        <v/>
      </c>
      <c r="F17" s="26" t="str">
        <f>IF($E17="","bye",VLOOKUP($E17,'nejml.žákyně seznam'!$A$2:$D$269,2))</f>
        <v>bye</v>
      </c>
      <c r="G17" s="3" t="str">
        <f>IF($E17="","",VLOOKUP($E17,'nejml.žákyně seznam'!$A$2:$D$269,4))</f>
        <v/>
      </c>
      <c r="H17" s="3">
        <f>'P-D 64'!$B$65</f>
        <v>0</v>
      </c>
      <c r="I17" s="27" t="str">
        <f>IF($H17=0,"bye",VLOOKUP($H17,'nejml.žákyně seznam'!$A$2:$D$269,2))</f>
        <v>bye</v>
      </c>
      <c r="J17" s="3" t="str">
        <f>IF($H17=0,"",VLOOKUP($H17,'nejml.žákyně seznam'!$A$2:$D$269,4))</f>
        <v/>
      </c>
      <c r="K17" s="3" t="str">
        <f>'P-D 64'!$B$66</f>
        <v/>
      </c>
      <c r="L17" s="27" t="str">
        <f>IF($K17="","bye",VLOOKUP($K17,'nejml.žákyně seznam'!$A$2:$D$269,2))</f>
        <v>bye</v>
      </c>
      <c r="M17" s="3" t="str">
        <f>IF($K17="","",VLOOKUP($K17,'nejml.žákyně seznam'!$A$2:$D$269,4))</f>
        <v/>
      </c>
      <c r="N17" s="74"/>
      <c r="O17" s="75"/>
      <c r="P17" s="75"/>
      <c r="Q17" s="75"/>
      <c r="R17" s="76"/>
      <c r="S17" s="3">
        <f t="shared" si="0"/>
        <v>0</v>
      </c>
      <c r="T17" s="3">
        <f t="shared" si="1"/>
        <v>0</v>
      </c>
      <c r="U17" s="3">
        <f t="shared" si="2"/>
        <v>0</v>
      </c>
      <c r="V17" s="3" t="str">
        <f>IF($U17=0,"",VLOOKUP($U17,'nejml.žákyně seznam'!$A$2:$D$269,2))</f>
        <v/>
      </c>
      <c r="W17" s="3">
        <f t="shared" si="3"/>
        <v>0</v>
      </c>
      <c r="X17" s="3" t="str">
        <f>IF($W17=0,"",VLOOKUP($W17,'nejml.žákyně seznam'!$A$2:$D$269,2))</f>
        <v/>
      </c>
      <c r="Y17" s="3" t="str">
        <f t="shared" si="4"/>
        <v/>
      </c>
      <c r="Z17" s="3" t="str">
        <f t="shared" si="5"/>
        <v/>
      </c>
      <c r="AB17" s="30">
        <f t="shared" si="6"/>
        <v>0</v>
      </c>
      <c r="AC17" s="30">
        <f t="shared" si="7"/>
        <v>0</v>
      </c>
      <c r="AD17" s="30">
        <f t="shared" si="8"/>
        <v>0</v>
      </c>
      <c r="AE17" s="30">
        <f t="shared" si="9"/>
        <v>0</v>
      </c>
      <c r="AF17" s="30">
        <f t="shared" si="10"/>
        <v>0</v>
      </c>
    </row>
    <row r="18" spans="1:32">
      <c r="A18" s="3" t="e">
        <f>CONCATENATE("Čtyřhra ",#REF!," - 1.kolo")</f>
        <v>#REF!</v>
      </c>
      <c r="B18" s="3">
        <f>'P-D 64'!$B$73</f>
        <v>0</v>
      </c>
      <c r="C18" s="26" t="str">
        <f>IF($B18=0,"bye",VLOOKUP($B18,'nejml.žákyně seznam'!$A$2:$D$269,2))</f>
        <v>bye</v>
      </c>
      <c r="D18" s="3" t="str">
        <f>IF($B18=0,"",VLOOKUP($B18,'nejml.žákyně seznam'!$A$2:$D$269,4))</f>
        <v/>
      </c>
      <c r="E18" s="3" t="str">
        <f>'P-D 64'!$B$74</f>
        <v/>
      </c>
      <c r="F18" s="26" t="str">
        <f>IF($E18="","bye",VLOOKUP($E18,'nejml.žákyně seznam'!$A$2:$D$269,2))</f>
        <v>bye</v>
      </c>
      <c r="G18" s="3" t="str">
        <f>IF($E18="","",VLOOKUP($E18,'nejml.žákyně seznam'!$A$2:$D$269,4))</f>
        <v/>
      </c>
      <c r="H18" s="3">
        <f>'P-D 64'!$B$75</f>
        <v>0</v>
      </c>
      <c r="I18" s="27" t="str">
        <f>IF($H18=0,"bye",VLOOKUP($H18,'nejml.žákyně seznam'!$A$2:$D$269,2))</f>
        <v>bye</v>
      </c>
      <c r="J18" s="3" t="str">
        <f>IF($H18=0,"",VLOOKUP($H18,'nejml.žákyně seznam'!$A$2:$D$269,4))</f>
        <v/>
      </c>
      <c r="K18" s="3" t="str">
        <f>'P-D 64'!$B$76</f>
        <v/>
      </c>
      <c r="L18" s="27" t="str">
        <f>IF($K18="","bye",VLOOKUP($K18,'nejml.žákyně seznam'!$A$2:$D$269,2))</f>
        <v>bye</v>
      </c>
      <c r="M18" s="3" t="str">
        <f>IF($K18="","",VLOOKUP($K18,'nejml.žákyně seznam'!$A$2:$D$269,4))</f>
        <v/>
      </c>
      <c r="N18" s="74"/>
      <c r="O18" s="75"/>
      <c r="P18" s="75"/>
      <c r="Q18" s="75"/>
      <c r="R18" s="76"/>
      <c r="S18" s="3">
        <f t="shared" si="0"/>
        <v>0</v>
      </c>
      <c r="T18" s="3">
        <f t="shared" si="1"/>
        <v>0</v>
      </c>
      <c r="U18" s="3">
        <f t="shared" si="2"/>
        <v>0</v>
      </c>
      <c r="V18" s="3" t="str">
        <f>IF($U18=0,"",VLOOKUP($U18,'nejml.žákyně seznam'!$A$2:$D$269,2))</f>
        <v/>
      </c>
      <c r="W18" s="3">
        <f t="shared" si="3"/>
        <v>0</v>
      </c>
      <c r="X18" s="3" t="str">
        <f>IF($W18=0,"",VLOOKUP($W18,'nejml.žákyně seznam'!$A$2:$D$269,2))</f>
        <v/>
      </c>
      <c r="Y18" s="3" t="str">
        <f t="shared" si="4"/>
        <v/>
      </c>
      <c r="Z18" s="3" t="str">
        <f t="shared" si="5"/>
        <v/>
      </c>
      <c r="AB18" s="30">
        <f t="shared" si="6"/>
        <v>0</v>
      </c>
      <c r="AC18" s="30">
        <f t="shared" si="7"/>
        <v>0</v>
      </c>
      <c r="AD18" s="30">
        <f t="shared" si="8"/>
        <v>0</v>
      </c>
      <c r="AE18" s="30">
        <f t="shared" si="9"/>
        <v>0</v>
      </c>
      <c r="AF18" s="30">
        <f t="shared" si="10"/>
        <v>0</v>
      </c>
    </row>
    <row r="19" spans="1:32">
      <c r="A19" s="3" t="e">
        <f>CONCATENATE("Čtyřhra ",#REF!," - 1.kolo")</f>
        <v>#REF!</v>
      </c>
      <c r="B19" s="3">
        <f>'P-D 64'!$B$77</f>
        <v>0</v>
      </c>
      <c r="C19" s="26" t="str">
        <f>IF($B19=0,"bye",VLOOKUP($B19,'nejml.žákyně seznam'!$A$2:$D$269,2))</f>
        <v>bye</v>
      </c>
      <c r="D19" s="3" t="str">
        <f>IF($B19=0,"",VLOOKUP($B19,'nejml.žákyně seznam'!$A$2:$D$269,4))</f>
        <v/>
      </c>
      <c r="E19" s="3" t="str">
        <f>'P-D 64'!$B$78</f>
        <v/>
      </c>
      <c r="F19" s="26" t="str">
        <f>IF($E19="","bye",VLOOKUP($E19,'nejml.žákyně seznam'!$A$2:$D$269,2))</f>
        <v>bye</v>
      </c>
      <c r="G19" s="3" t="str">
        <f>IF($E19="","",VLOOKUP($E19,'nejml.žákyně seznam'!$A$2:$D$269,4))</f>
        <v/>
      </c>
      <c r="H19" s="3">
        <f>'P-D 64'!$B$79</f>
        <v>0</v>
      </c>
      <c r="I19" s="27" t="str">
        <f>IF($H19=0,"bye",VLOOKUP($H19,'nejml.žákyně seznam'!$A$2:$D$269,2))</f>
        <v>bye</v>
      </c>
      <c r="J19" s="3" t="str">
        <f>IF($H19=0,"",VLOOKUP($H19,'nejml.žákyně seznam'!$A$2:$D$269,4))</f>
        <v/>
      </c>
      <c r="K19" s="3" t="str">
        <f>'P-D 64'!$B$80</f>
        <v/>
      </c>
      <c r="L19" s="27" t="str">
        <f>IF($K19="","bye",VLOOKUP($K19,'nejml.žákyně seznam'!$A$2:$D$269,2))</f>
        <v>bye</v>
      </c>
      <c r="M19" s="3" t="str">
        <f>IF($K19="","",VLOOKUP($K19,'nejml.žákyně seznam'!$A$2:$D$269,4))</f>
        <v/>
      </c>
      <c r="N19" s="74"/>
      <c r="O19" s="75"/>
      <c r="P19" s="75"/>
      <c r="Q19" s="75"/>
      <c r="R19" s="76"/>
      <c r="S19" s="3">
        <f t="shared" si="0"/>
        <v>0</v>
      </c>
      <c r="T19" s="3">
        <f t="shared" si="1"/>
        <v>0</v>
      </c>
      <c r="U19" s="3">
        <f t="shared" si="2"/>
        <v>0</v>
      </c>
      <c r="V19" s="3" t="str">
        <f>IF($U19=0,"",VLOOKUP($U19,'nejml.žákyně seznam'!$A$2:$D$269,2))</f>
        <v/>
      </c>
      <c r="W19" s="3">
        <f t="shared" si="3"/>
        <v>0</v>
      </c>
      <c r="X19" s="3" t="str">
        <f>IF($W19=0,"",VLOOKUP($W19,'nejml.žákyně seznam'!$A$2:$D$269,2))</f>
        <v/>
      </c>
      <c r="Y19" s="3" t="str">
        <f t="shared" si="4"/>
        <v/>
      </c>
      <c r="Z19" s="3" t="str">
        <f t="shared" si="5"/>
        <v/>
      </c>
      <c r="AB19" s="30">
        <f t="shared" si="6"/>
        <v>0</v>
      </c>
      <c r="AC19" s="30">
        <f t="shared" si="7"/>
        <v>0</v>
      </c>
      <c r="AD19" s="30">
        <f t="shared" si="8"/>
        <v>0</v>
      </c>
      <c r="AE19" s="30">
        <f t="shared" si="9"/>
        <v>0</v>
      </c>
      <c r="AF19" s="30">
        <f t="shared" si="10"/>
        <v>0</v>
      </c>
    </row>
    <row r="20" spans="1:32">
      <c r="A20" s="3" t="e">
        <f>CONCATENATE("Čtyřhra ",#REF!," - 1.kolo")</f>
        <v>#REF!</v>
      </c>
      <c r="B20" s="3">
        <f>'P-D 64'!$B$81</f>
        <v>0</v>
      </c>
      <c r="C20" s="26" t="str">
        <f>IF($B20=0,"bye",VLOOKUP($B20,'nejml.žákyně seznam'!$A$2:$D$269,2))</f>
        <v>bye</v>
      </c>
      <c r="D20" s="3" t="str">
        <f>IF($B20=0,"",VLOOKUP($B20,'nejml.žákyně seznam'!$A$2:$D$269,4))</f>
        <v/>
      </c>
      <c r="E20" s="3" t="str">
        <f>'P-D 64'!$B$82</f>
        <v/>
      </c>
      <c r="F20" s="26" t="str">
        <f>IF($E20="","bye",VLOOKUP($E20,'nejml.žákyně seznam'!$A$2:$D$269,2))</f>
        <v>bye</v>
      </c>
      <c r="G20" s="3" t="str">
        <f>IF($E20="","",VLOOKUP($E20,'nejml.žákyně seznam'!$A$2:$D$269,4))</f>
        <v/>
      </c>
      <c r="H20" s="3">
        <f>'P-D 64'!$B$83</f>
        <v>0</v>
      </c>
      <c r="I20" s="27" t="str">
        <f>IF($H20=0,"bye",VLOOKUP($H20,'nejml.žákyně seznam'!$A$2:$D$269,2))</f>
        <v>bye</v>
      </c>
      <c r="J20" s="3" t="str">
        <f>IF($H20=0,"",VLOOKUP($H20,'nejml.žákyně seznam'!$A$2:$D$269,4))</f>
        <v/>
      </c>
      <c r="K20" s="3" t="str">
        <f>'P-D 64'!$B$84</f>
        <v/>
      </c>
      <c r="L20" s="27" t="str">
        <f>IF($K20="","bye",VLOOKUP($K20,'nejml.žákyně seznam'!$A$2:$D$269,2))</f>
        <v>bye</v>
      </c>
      <c r="M20" s="3" t="str">
        <f>IF($K20="","",VLOOKUP($K20,'nejml.žákyně seznam'!$A$2:$D$269,4))</f>
        <v/>
      </c>
      <c r="N20" s="74"/>
      <c r="O20" s="75"/>
      <c r="P20" s="75"/>
      <c r="Q20" s="75"/>
      <c r="R20" s="76"/>
      <c r="S20" s="3">
        <f t="shared" si="0"/>
        <v>0</v>
      </c>
      <c r="T20" s="3">
        <f t="shared" si="1"/>
        <v>0</v>
      </c>
      <c r="U20" s="3">
        <f t="shared" si="2"/>
        <v>0</v>
      </c>
      <c r="V20" s="3" t="str">
        <f>IF($U20=0,"",VLOOKUP($U20,'nejml.žákyně seznam'!$A$2:$D$269,2))</f>
        <v/>
      </c>
      <c r="W20" s="3">
        <f t="shared" si="3"/>
        <v>0</v>
      </c>
      <c r="X20" s="3" t="str">
        <f>IF($W20=0,"",VLOOKUP($W20,'nejml.žákyně seznam'!$A$2:$D$269,2))</f>
        <v/>
      </c>
      <c r="Y20" s="3" t="str">
        <f t="shared" si="4"/>
        <v/>
      </c>
      <c r="Z20" s="3" t="str">
        <f t="shared" si="5"/>
        <v/>
      </c>
      <c r="AB20" s="30">
        <f t="shared" si="6"/>
        <v>0</v>
      </c>
      <c r="AC20" s="30">
        <f t="shared" si="7"/>
        <v>0</v>
      </c>
      <c r="AD20" s="30">
        <f t="shared" si="8"/>
        <v>0</v>
      </c>
      <c r="AE20" s="30">
        <f t="shared" si="9"/>
        <v>0</v>
      </c>
      <c r="AF20" s="30">
        <f t="shared" si="10"/>
        <v>0</v>
      </c>
    </row>
    <row r="21" spans="1:32">
      <c r="A21" s="3" t="e">
        <f>CONCATENATE("Čtyřhra ",#REF!," - 1.kolo")</f>
        <v>#REF!</v>
      </c>
      <c r="B21" s="3">
        <f>'P-D 64'!$B$85</f>
        <v>0</v>
      </c>
      <c r="C21" s="26" t="str">
        <f>IF($B21=0,"bye",VLOOKUP($B21,'nejml.žákyně seznam'!$A$2:$D$269,2))</f>
        <v>bye</v>
      </c>
      <c r="D21" s="3" t="str">
        <f>IF($B21=0,"",VLOOKUP($B21,'nejml.žákyně seznam'!$A$2:$D$269,4))</f>
        <v/>
      </c>
      <c r="E21" s="3" t="str">
        <f>'P-D 64'!$B$86</f>
        <v/>
      </c>
      <c r="F21" s="26" t="str">
        <f>IF($E21="","bye",VLOOKUP($E21,'nejml.žákyně seznam'!$A$2:$D$269,2))</f>
        <v>bye</v>
      </c>
      <c r="G21" s="3" t="str">
        <f>IF($E21="","",VLOOKUP($E21,'nejml.žákyně seznam'!$A$2:$D$269,4))</f>
        <v/>
      </c>
      <c r="H21" s="3">
        <f>'P-D 64'!$B$87</f>
        <v>0</v>
      </c>
      <c r="I21" s="27" t="str">
        <f>IF($H21=0,"bye",VLOOKUP($H21,'nejml.žákyně seznam'!$A$2:$D$269,2))</f>
        <v>bye</v>
      </c>
      <c r="J21" s="3" t="str">
        <f>IF($H21=0,"",VLOOKUP($H21,'nejml.žákyně seznam'!$A$2:$D$269,4))</f>
        <v/>
      </c>
      <c r="K21" s="3" t="str">
        <f>'P-D 64'!$B$88</f>
        <v/>
      </c>
      <c r="L21" s="27" t="str">
        <f>IF($K21="","bye",VLOOKUP($K21,'nejml.žákyně seznam'!$A$2:$D$269,2))</f>
        <v>bye</v>
      </c>
      <c r="M21" s="3" t="str">
        <f>IF($K21="","",VLOOKUP($K21,'nejml.žákyně seznam'!$A$2:$D$269,4))</f>
        <v/>
      </c>
      <c r="N21" s="74"/>
      <c r="O21" s="75"/>
      <c r="P21" s="75"/>
      <c r="Q21" s="75"/>
      <c r="R21" s="76"/>
      <c r="S21" s="3">
        <f t="shared" si="0"/>
        <v>0</v>
      </c>
      <c r="T21" s="3">
        <f t="shared" si="1"/>
        <v>0</v>
      </c>
      <c r="U21" s="3">
        <f t="shared" si="2"/>
        <v>0</v>
      </c>
      <c r="V21" s="3" t="str">
        <f>IF($U21=0,"",VLOOKUP($U21,'nejml.žákyně seznam'!$A$2:$D$269,2))</f>
        <v/>
      </c>
      <c r="W21" s="3">
        <f t="shared" si="3"/>
        <v>0</v>
      </c>
      <c r="X21" s="3" t="str">
        <f>IF($W21=0,"",VLOOKUP($W21,'nejml.žákyně seznam'!$A$2:$D$269,2))</f>
        <v/>
      </c>
      <c r="Y21" s="3" t="str">
        <f t="shared" si="4"/>
        <v/>
      </c>
      <c r="Z21" s="3" t="str">
        <f t="shared" si="5"/>
        <v/>
      </c>
      <c r="AB21" s="30">
        <f t="shared" si="6"/>
        <v>0</v>
      </c>
      <c r="AC21" s="30">
        <f t="shared" si="7"/>
        <v>0</v>
      </c>
      <c r="AD21" s="30">
        <f t="shared" si="8"/>
        <v>0</v>
      </c>
      <c r="AE21" s="30">
        <f t="shared" si="9"/>
        <v>0</v>
      </c>
      <c r="AF21" s="30">
        <f t="shared" si="10"/>
        <v>0</v>
      </c>
    </row>
    <row r="22" spans="1:32">
      <c r="A22" s="3" t="e">
        <f>CONCATENATE("Čtyřhra ",#REF!," - 1.kolo")</f>
        <v>#REF!</v>
      </c>
      <c r="B22" s="3">
        <f>'P-D 64'!$B$89</f>
        <v>0</v>
      </c>
      <c r="C22" s="26" t="str">
        <f>IF($B22=0,"bye",VLOOKUP($B22,'nejml.žákyně seznam'!$A$2:$D$269,2))</f>
        <v>bye</v>
      </c>
      <c r="D22" s="3" t="str">
        <f>IF($B22=0,"",VLOOKUP($B22,'nejml.žákyně seznam'!$A$2:$D$269,4))</f>
        <v/>
      </c>
      <c r="E22" s="3" t="str">
        <f>'P-D 64'!$B$90</f>
        <v/>
      </c>
      <c r="F22" s="26" t="str">
        <f>IF($E22="","bye",VLOOKUP($E22,'nejml.žákyně seznam'!$A$2:$D$269,2))</f>
        <v>bye</v>
      </c>
      <c r="G22" s="3" t="str">
        <f>IF($E22="","",VLOOKUP($E22,'nejml.žákyně seznam'!$A$2:$D$269,4))</f>
        <v/>
      </c>
      <c r="H22" s="3">
        <f>'P-D 64'!$B$91</f>
        <v>0</v>
      </c>
      <c r="I22" s="27" t="str">
        <f>IF($H22=0,"bye",VLOOKUP($H22,'nejml.žákyně seznam'!$A$2:$D$269,2))</f>
        <v>bye</v>
      </c>
      <c r="J22" s="3" t="str">
        <f>IF($H22=0,"",VLOOKUP($H22,'nejml.žákyně seznam'!$A$2:$D$269,4))</f>
        <v/>
      </c>
      <c r="K22" s="3" t="str">
        <f>'P-D 64'!$B$92</f>
        <v/>
      </c>
      <c r="L22" s="27" t="str">
        <f>IF($K22="","bye",VLOOKUP($K22,'nejml.žákyně seznam'!$A$2:$D$269,2))</f>
        <v>bye</v>
      </c>
      <c r="M22" s="3" t="str">
        <f>IF($K22="","",VLOOKUP($K22,'nejml.žákyně seznam'!$A$2:$D$269,4))</f>
        <v/>
      </c>
      <c r="N22" s="74"/>
      <c r="O22" s="75"/>
      <c r="P22" s="75"/>
      <c r="Q22" s="75"/>
      <c r="R22" s="76"/>
      <c r="S22" s="3">
        <f t="shared" si="0"/>
        <v>0</v>
      </c>
      <c r="T22" s="3">
        <f t="shared" si="1"/>
        <v>0</v>
      </c>
      <c r="U22" s="3">
        <f t="shared" si="2"/>
        <v>0</v>
      </c>
      <c r="V22" s="3" t="str">
        <f>IF($U22=0,"",VLOOKUP($U22,'nejml.žákyně seznam'!$A$2:$D$269,2))</f>
        <v/>
      </c>
      <c r="W22" s="3">
        <f t="shared" si="3"/>
        <v>0</v>
      </c>
      <c r="X22" s="3" t="str">
        <f>IF($W22=0,"",VLOOKUP($W22,'nejml.žákyně seznam'!$A$2:$D$269,2))</f>
        <v/>
      </c>
      <c r="Y22" s="3" t="str">
        <f t="shared" si="4"/>
        <v/>
      </c>
      <c r="Z22" s="3" t="str">
        <f t="shared" si="5"/>
        <v/>
      </c>
      <c r="AB22" s="30">
        <f t="shared" si="6"/>
        <v>0</v>
      </c>
      <c r="AC22" s="30">
        <f t="shared" si="7"/>
        <v>0</v>
      </c>
      <c r="AD22" s="30">
        <f t="shared" si="8"/>
        <v>0</v>
      </c>
      <c r="AE22" s="30">
        <f t="shared" si="9"/>
        <v>0</v>
      </c>
      <c r="AF22" s="30">
        <f t="shared" si="10"/>
        <v>0</v>
      </c>
    </row>
    <row r="23" spans="1:32">
      <c r="A23" s="3" t="e">
        <f>CONCATENATE("Čtyřhra ",#REF!," - 1.kolo")</f>
        <v>#REF!</v>
      </c>
      <c r="B23" s="3">
        <f>'P-D 64'!$B$93</f>
        <v>0</v>
      </c>
      <c r="C23" s="26" t="str">
        <f>IF($B23=0,"bye",VLOOKUP($B23,'nejml.žákyně seznam'!$A$2:$D$269,2))</f>
        <v>bye</v>
      </c>
      <c r="D23" s="3" t="str">
        <f>IF($B23=0,"",VLOOKUP($B23,'nejml.žákyně seznam'!$A$2:$D$269,4))</f>
        <v/>
      </c>
      <c r="E23" s="3" t="str">
        <f>'P-D 64'!$B$94</f>
        <v/>
      </c>
      <c r="F23" s="26" t="str">
        <f>IF($E23="","bye",VLOOKUP($E23,'nejml.žákyně seznam'!$A$2:$D$269,2))</f>
        <v>bye</v>
      </c>
      <c r="G23" s="3" t="str">
        <f>IF($E23="","",VLOOKUP($E23,'nejml.žákyně seznam'!$A$2:$D$269,4))</f>
        <v/>
      </c>
      <c r="H23" s="3">
        <f>'P-D 64'!$B$95</f>
        <v>0</v>
      </c>
      <c r="I23" s="27" t="str">
        <f>IF($H23=0,"bye",VLOOKUP($H23,'nejml.žákyně seznam'!$A$2:$D$269,2))</f>
        <v>bye</v>
      </c>
      <c r="J23" s="3" t="str">
        <f>IF($H23=0,"",VLOOKUP($H23,'nejml.žákyně seznam'!$A$2:$D$269,4))</f>
        <v/>
      </c>
      <c r="K23" s="3" t="str">
        <f>'P-D 64'!$B$96</f>
        <v/>
      </c>
      <c r="L23" s="27" t="str">
        <f>IF($K23="","bye",VLOOKUP($K23,'nejml.žákyně seznam'!$A$2:$D$269,2))</f>
        <v>bye</v>
      </c>
      <c r="M23" s="3" t="str">
        <f>IF($K23="","",VLOOKUP($K23,'nejml.žákyně seznam'!$A$2:$D$269,4))</f>
        <v/>
      </c>
      <c r="N23" s="74"/>
      <c r="O23" s="75"/>
      <c r="P23" s="75"/>
      <c r="Q23" s="75"/>
      <c r="R23" s="76"/>
      <c r="S23" s="3">
        <f t="shared" si="0"/>
        <v>0</v>
      </c>
      <c r="T23" s="3">
        <f t="shared" si="1"/>
        <v>0</v>
      </c>
      <c r="U23" s="3">
        <f t="shared" si="2"/>
        <v>0</v>
      </c>
      <c r="V23" s="3" t="str">
        <f>IF($U23=0,"",VLOOKUP($U23,'nejml.žákyně seznam'!$A$2:$D$269,2))</f>
        <v/>
      </c>
      <c r="W23" s="3">
        <f t="shared" si="3"/>
        <v>0</v>
      </c>
      <c r="X23" s="3" t="str">
        <f>IF($W23=0,"",VLOOKUP($W23,'nejml.žákyně seznam'!$A$2:$D$269,2))</f>
        <v/>
      </c>
      <c r="Y23" s="3" t="str">
        <f t="shared" si="4"/>
        <v/>
      </c>
      <c r="Z23" s="3" t="str">
        <f t="shared" si="5"/>
        <v/>
      </c>
      <c r="AB23" s="30">
        <f t="shared" si="6"/>
        <v>0</v>
      </c>
      <c r="AC23" s="30">
        <f t="shared" si="7"/>
        <v>0</v>
      </c>
      <c r="AD23" s="30">
        <f t="shared" si="8"/>
        <v>0</v>
      </c>
      <c r="AE23" s="30">
        <f t="shared" si="9"/>
        <v>0</v>
      </c>
      <c r="AF23" s="30">
        <f t="shared" si="10"/>
        <v>0</v>
      </c>
    </row>
    <row r="24" spans="1:32">
      <c r="A24" s="3" t="e">
        <f>CONCATENATE("Čtyřhra ",#REF!," - 1.kolo")</f>
        <v>#REF!</v>
      </c>
      <c r="B24" s="3">
        <f>'P-D 64'!$B$97</f>
        <v>0</v>
      </c>
      <c r="C24" s="26" t="str">
        <f>IF($B24=0,"bye",VLOOKUP($B24,'nejml.žákyně seznam'!$A$2:$D$269,2))</f>
        <v>bye</v>
      </c>
      <c r="D24" s="3" t="str">
        <f>IF($B24=0,"",VLOOKUP($B24,'nejml.žákyně seznam'!$A$2:$D$269,4))</f>
        <v/>
      </c>
      <c r="E24" s="3" t="str">
        <f>'P-D 64'!$B$98</f>
        <v/>
      </c>
      <c r="F24" s="26" t="str">
        <f>IF($E24="","bye",VLOOKUP($E24,'nejml.žákyně seznam'!$A$2:$D$269,2))</f>
        <v>bye</v>
      </c>
      <c r="G24" s="3" t="str">
        <f>IF($E24="","",VLOOKUP($E24,'nejml.žákyně seznam'!$A$2:$D$269,4))</f>
        <v/>
      </c>
      <c r="H24" s="3">
        <f>'P-D 64'!$B$99</f>
        <v>0</v>
      </c>
      <c r="I24" s="27" t="str">
        <f>IF($H24=0,"bye",VLOOKUP($H24,'nejml.žákyně seznam'!$A$2:$D$269,2))</f>
        <v>bye</v>
      </c>
      <c r="J24" s="3" t="str">
        <f>IF($H24=0,"",VLOOKUP($H24,'nejml.žákyně seznam'!$A$2:$D$269,4))</f>
        <v/>
      </c>
      <c r="K24" s="3" t="str">
        <f>'P-D 64'!$B$100</f>
        <v/>
      </c>
      <c r="L24" s="27" t="str">
        <f>IF($K24="","bye",VLOOKUP($K24,'nejml.žákyně seznam'!$A$2:$D$269,2))</f>
        <v>bye</v>
      </c>
      <c r="M24" s="3" t="str">
        <f>IF($K24="","",VLOOKUP($K24,'nejml.žákyně seznam'!$A$2:$D$269,4))</f>
        <v/>
      </c>
      <c r="N24" s="74"/>
      <c r="O24" s="75"/>
      <c r="P24" s="75"/>
      <c r="Q24" s="75"/>
      <c r="R24" s="76"/>
      <c r="S24" s="3">
        <f t="shared" si="0"/>
        <v>0</v>
      </c>
      <c r="T24" s="3">
        <f t="shared" si="1"/>
        <v>0</v>
      </c>
      <c r="U24" s="3">
        <f t="shared" si="2"/>
        <v>0</v>
      </c>
      <c r="V24" s="3" t="str">
        <f>IF($U24=0,"",VLOOKUP($U24,'nejml.žákyně seznam'!$A$2:$D$269,2))</f>
        <v/>
      </c>
      <c r="W24" s="3">
        <f t="shared" si="3"/>
        <v>0</v>
      </c>
      <c r="X24" s="3" t="str">
        <f>IF($W24=0,"",VLOOKUP($W24,'nejml.žákyně seznam'!$A$2:$D$269,2))</f>
        <v/>
      </c>
      <c r="Y24" s="3" t="str">
        <f t="shared" si="4"/>
        <v/>
      </c>
      <c r="Z24" s="3" t="str">
        <f t="shared" si="5"/>
        <v/>
      </c>
      <c r="AB24" s="30">
        <f t="shared" si="6"/>
        <v>0</v>
      </c>
      <c r="AC24" s="30">
        <f t="shared" si="7"/>
        <v>0</v>
      </c>
      <c r="AD24" s="30">
        <f t="shared" si="8"/>
        <v>0</v>
      </c>
      <c r="AE24" s="30">
        <f t="shared" si="9"/>
        <v>0</v>
      </c>
      <c r="AF24" s="30">
        <f t="shared" si="10"/>
        <v>0</v>
      </c>
    </row>
    <row r="25" spans="1:32">
      <c r="A25" s="3" t="e">
        <f>CONCATENATE("Čtyřhra ",#REF!," - 1.kolo")</f>
        <v>#REF!</v>
      </c>
      <c r="B25" s="3">
        <f>'P-D 64'!$B$101</f>
        <v>0</v>
      </c>
      <c r="C25" s="26" t="str">
        <f>IF($B25=0,"bye",VLOOKUP($B25,'nejml.žákyně seznam'!$A$2:$D$269,2))</f>
        <v>bye</v>
      </c>
      <c r="D25" s="3" t="str">
        <f>IF($B25=0,"",VLOOKUP($B25,'nejml.žákyně seznam'!$A$2:$D$269,4))</f>
        <v/>
      </c>
      <c r="E25" s="3" t="str">
        <f>'P-D 64'!$B$102</f>
        <v/>
      </c>
      <c r="F25" s="26" t="str">
        <f>IF($E25="","bye",VLOOKUP($E25,'nejml.žákyně seznam'!$A$2:$D$269,2))</f>
        <v>bye</v>
      </c>
      <c r="G25" s="3" t="str">
        <f>IF($E25="","",VLOOKUP($E25,'nejml.žákyně seznam'!$A$2:$D$269,4))</f>
        <v/>
      </c>
      <c r="H25" s="3">
        <f>'P-D 64'!$B$103</f>
        <v>0</v>
      </c>
      <c r="I25" s="27" t="str">
        <f>IF($H25=0,"bye",VLOOKUP($H25,'nejml.žákyně seznam'!$A$2:$D$269,2))</f>
        <v>bye</v>
      </c>
      <c r="J25" s="3" t="str">
        <f>IF($H25=0,"",VLOOKUP($H25,'nejml.žákyně seznam'!$A$2:$D$269,4))</f>
        <v/>
      </c>
      <c r="K25" s="3" t="str">
        <f>'P-D 64'!$B$104</f>
        <v/>
      </c>
      <c r="L25" s="27" t="str">
        <f>IF($K25="","bye",VLOOKUP($K25,'nejml.žákyně seznam'!$A$2:$D$269,2))</f>
        <v>bye</v>
      </c>
      <c r="M25" s="3" t="str">
        <f>IF($K25="","",VLOOKUP($K25,'nejml.žákyně seznam'!$A$2:$D$269,4))</f>
        <v/>
      </c>
      <c r="N25" s="74"/>
      <c r="O25" s="75"/>
      <c r="P25" s="75"/>
      <c r="Q25" s="75"/>
      <c r="R25" s="76"/>
      <c r="S25" s="3">
        <f t="shared" si="0"/>
        <v>0</v>
      </c>
      <c r="T25" s="3">
        <f t="shared" si="1"/>
        <v>0</v>
      </c>
      <c r="U25" s="3">
        <f t="shared" si="2"/>
        <v>0</v>
      </c>
      <c r="V25" s="3" t="str">
        <f>IF($U25=0,"",VLOOKUP($U25,'nejml.žákyně seznam'!$A$2:$D$269,2))</f>
        <v/>
      </c>
      <c r="W25" s="3">
        <f t="shared" si="3"/>
        <v>0</v>
      </c>
      <c r="X25" s="3" t="str">
        <f>IF($W25=0,"",VLOOKUP($W25,'nejml.žákyně seznam'!$A$2:$D$269,2))</f>
        <v/>
      </c>
      <c r="Y25" s="3" t="str">
        <f t="shared" si="4"/>
        <v/>
      </c>
      <c r="Z25" s="3" t="str">
        <f t="shared" si="5"/>
        <v/>
      </c>
      <c r="AB25" s="30">
        <f t="shared" si="6"/>
        <v>0</v>
      </c>
      <c r="AC25" s="30">
        <f t="shared" si="7"/>
        <v>0</v>
      </c>
      <c r="AD25" s="30">
        <f t="shared" si="8"/>
        <v>0</v>
      </c>
      <c r="AE25" s="30">
        <f t="shared" si="9"/>
        <v>0</v>
      </c>
      <c r="AF25" s="30">
        <f t="shared" si="10"/>
        <v>0</v>
      </c>
    </row>
    <row r="26" spans="1:32">
      <c r="A26" s="3" t="e">
        <f>CONCATENATE("Čtyřhra ",#REF!," - 1.kolo")</f>
        <v>#REF!</v>
      </c>
      <c r="B26" s="3">
        <f>'P-D 64'!$B$105</f>
        <v>0</v>
      </c>
      <c r="C26" s="26" t="str">
        <f>IF($B26=0,"bye",VLOOKUP($B26,'nejml.žákyně seznam'!$A$2:$D$269,2))</f>
        <v>bye</v>
      </c>
      <c r="D26" s="3" t="str">
        <f>IF($B26=0,"",VLOOKUP($B26,'nejml.žákyně seznam'!$A$2:$D$269,4))</f>
        <v/>
      </c>
      <c r="E26" s="3" t="str">
        <f>'P-D 64'!$B$106</f>
        <v/>
      </c>
      <c r="F26" s="26" t="str">
        <f>IF($E26="","bye",VLOOKUP($E26,'nejml.žákyně seznam'!$A$2:$D$269,2))</f>
        <v>bye</v>
      </c>
      <c r="G26" s="3" t="str">
        <f>IF($E26="","",VLOOKUP($E26,'nejml.žákyně seznam'!$A$2:$D$269,4))</f>
        <v/>
      </c>
      <c r="H26" s="3">
        <f>'P-D 64'!$B$107</f>
        <v>0</v>
      </c>
      <c r="I26" s="27" t="str">
        <f>IF($H26=0,"bye",VLOOKUP($H26,'nejml.žákyně seznam'!$A$2:$D$269,2))</f>
        <v>bye</v>
      </c>
      <c r="J26" s="3" t="str">
        <f>IF($H26=0,"",VLOOKUP($H26,'nejml.žákyně seznam'!$A$2:$D$269,4))</f>
        <v/>
      </c>
      <c r="K26" s="3" t="str">
        <f>'P-D 64'!$B$108</f>
        <v/>
      </c>
      <c r="L26" s="27" t="str">
        <f>IF($K26="","bye",VLOOKUP($K26,'nejml.žákyně seznam'!$A$2:$D$269,2))</f>
        <v>bye</v>
      </c>
      <c r="M26" s="3" t="str">
        <f>IF($K26="","",VLOOKUP($K26,'nejml.žákyně seznam'!$A$2:$D$269,4))</f>
        <v/>
      </c>
      <c r="N26" s="74"/>
      <c r="O26" s="75"/>
      <c r="P26" s="75"/>
      <c r="Q26" s="75"/>
      <c r="R26" s="76"/>
      <c r="S26" s="3">
        <f t="shared" si="0"/>
        <v>0</v>
      </c>
      <c r="T26" s="3">
        <f t="shared" si="1"/>
        <v>0</v>
      </c>
      <c r="U26" s="3">
        <f t="shared" si="2"/>
        <v>0</v>
      </c>
      <c r="V26" s="3" t="str">
        <f>IF($U26=0,"",VLOOKUP($U26,'nejml.žákyně seznam'!$A$2:$D$269,2))</f>
        <v/>
      </c>
      <c r="W26" s="3">
        <f t="shared" si="3"/>
        <v>0</v>
      </c>
      <c r="X26" s="3" t="str">
        <f>IF($W26=0,"",VLOOKUP($W26,'nejml.žákyně seznam'!$A$2:$D$269,2))</f>
        <v/>
      </c>
      <c r="Y26" s="3" t="str">
        <f t="shared" si="4"/>
        <v/>
      </c>
      <c r="Z26" s="3" t="str">
        <f t="shared" si="5"/>
        <v/>
      </c>
      <c r="AB26" s="30">
        <f t="shared" si="6"/>
        <v>0</v>
      </c>
      <c r="AC26" s="30">
        <f t="shared" si="7"/>
        <v>0</v>
      </c>
      <c r="AD26" s="30">
        <f t="shared" si="8"/>
        <v>0</v>
      </c>
      <c r="AE26" s="30">
        <f t="shared" si="9"/>
        <v>0</v>
      </c>
      <c r="AF26" s="30">
        <f t="shared" si="10"/>
        <v>0</v>
      </c>
    </row>
    <row r="27" spans="1:32">
      <c r="A27" s="3" t="e">
        <f>CONCATENATE("Čtyřhra ",#REF!," - 1.kolo")</f>
        <v>#REF!</v>
      </c>
      <c r="B27" s="3">
        <f>'P-D 64'!$B$109</f>
        <v>0</v>
      </c>
      <c r="C27" s="26" t="str">
        <f>IF($B27=0,"bye",VLOOKUP($B27,'nejml.žákyně seznam'!$A$2:$D$269,2))</f>
        <v>bye</v>
      </c>
      <c r="D27" s="3" t="str">
        <f>IF($B27=0,"",VLOOKUP($B27,'nejml.žákyně seznam'!$A$2:$D$269,4))</f>
        <v/>
      </c>
      <c r="E27" s="3" t="str">
        <f>'P-D 64'!$B$110</f>
        <v/>
      </c>
      <c r="F27" s="26" t="str">
        <f>IF($E27="","bye",VLOOKUP($E27,'nejml.žákyně seznam'!$A$2:$D$269,2))</f>
        <v>bye</v>
      </c>
      <c r="G27" s="3" t="str">
        <f>IF($E27="","",VLOOKUP($E27,'nejml.žákyně seznam'!$A$2:$D$269,4))</f>
        <v/>
      </c>
      <c r="H27" s="3">
        <f>'P-D 64'!$B$111</f>
        <v>0</v>
      </c>
      <c r="I27" s="27" t="str">
        <f>IF($H27=0,"bye",VLOOKUP($H27,'nejml.žákyně seznam'!$A$2:$D$269,2))</f>
        <v>bye</v>
      </c>
      <c r="J27" s="3" t="str">
        <f>IF($H27=0,"",VLOOKUP($H27,'nejml.žákyně seznam'!$A$2:$D$269,4))</f>
        <v/>
      </c>
      <c r="K27" s="3" t="str">
        <f>'P-D 64'!$B$112</f>
        <v/>
      </c>
      <c r="L27" s="27" t="str">
        <f>IF($K27="","bye",VLOOKUP($K27,'nejml.žákyně seznam'!$A$2:$D$269,2))</f>
        <v>bye</v>
      </c>
      <c r="M27" s="3" t="str">
        <f>IF($K27="","",VLOOKUP($K27,'nejml.žákyně seznam'!$A$2:$D$269,4))</f>
        <v/>
      </c>
      <c r="N27" s="74"/>
      <c r="O27" s="75"/>
      <c r="P27" s="75"/>
      <c r="Q27" s="75"/>
      <c r="R27" s="76"/>
      <c r="S27" s="3">
        <f t="shared" si="0"/>
        <v>0</v>
      </c>
      <c r="T27" s="3">
        <f t="shared" si="1"/>
        <v>0</v>
      </c>
      <c r="U27" s="3">
        <f t="shared" si="2"/>
        <v>0</v>
      </c>
      <c r="V27" s="3" t="str">
        <f>IF($U27=0,"",VLOOKUP($U27,'nejml.žákyně seznam'!$A$2:$D$269,2))</f>
        <v/>
      </c>
      <c r="W27" s="3">
        <f t="shared" si="3"/>
        <v>0</v>
      </c>
      <c r="X27" s="3" t="str">
        <f>IF($W27=0,"",VLOOKUP($W27,'nejml.žákyně seznam'!$A$2:$D$269,2))</f>
        <v/>
      </c>
      <c r="Y27" s="3" t="str">
        <f t="shared" si="4"/>
        <v/>
      </c>
      <c r="Z27" s="3" t="str">
        <f t="shared" si="5"/>
        <v/>
      </c>
      <c r="AB27" s="30">
        <f t="shared" si="6"/>
        <v>0</v>
      </c>
      <c r="AC27" s="30">
        <f t="shared" si="7"/>
        <v>0</v>
      </c>
      <c r="AD27" s="30">
        <f t="shared" si="8"/>
        <v>0</v>
      </c>
      <c r="AE27" s="30">
        <f t="shared" si="9"/>
        <v>0</v>
      </c>
      <c r="AF27" s="30">
        <f t="shared" si="10"/>
        <v>0</v>
      </c>
    </row>
    <row r="28" spans="1:32">
      <c r="A28" s="3" t="e">
        <f>CONCATENATE("Čtyřhra ",#REF!," - 1.kolo")</f>
        <v>#REF!</v>
      </c>
      <c r="B28" s="3">
        <f>'P-D 64'!$B$113</f>
        <v>0</v>
      </c>
      <c r="C28" s="26" t="str">
        <f>IF($B28=0,"bye",VLOOKUP($B28,'nejml.žákyně seznam'!$A$2:$D$269,2))</f>
        <v>bye</v>
      </c>
      <c r="D28" s="3" t="str">
        <f>IF($B28=0,"",VLOOKUP($B28,'nejml.žákyně seznam'!$A$2:$D$269,4))</f>
        <v/>
      </c>
      <c r="E28" s="3" t="str">
        <f>'P-D 64'!$B$114</f>
        <v/>
      </c>
      <c r="F28" s="26" t="str">
        <f>IF($E28="","bye",VLOOKUP($E28,'nejml.žákyně seznam'!$A$2:$D$269,2))</f>
        <v>bye</v>
      </c>
      <c r="G28" s="3" t="str">
        <f>IF($E28="","",VLOOKUP($E28,'nejml.žákyně seznam'!$A$2:$D$269,4))</f>
        <v/>
      </c>
      <c r="H28" s="3">
        <f>'P-D 64'!$B$115</f>
        <v>0</v>
      </c>
      <c r="I28" s="27" t="str">
        <f>IF($H28=0,"bye",VLOOKUP($H28,'nejml.žákyně seznam'!$A$2:$D$269,2))</f>
        <v>bye</v>
      </c>
      <c r="J28" s="3" t="str">
        <f>IF($H28=0,"",VLOOKUP($H28,'nejml.žákyně seznam'!$A$2:$D$269,4))</f>
        <v/>
      </c>
      <c r="K28" s="3" t="str">
        <f>'P-D 64'!$B$116</f>
        <v/>
      </c>
      <c r="L28" s="27" t="str">
        <f>IF($K28="","bye",VLOOKUP($K28,'nejml.žákyně seznam'!$A$2:$D$269,2))</f>
        <v>bye</v>
      </c>
      <c r="M28" s="3" t="str">
        <f>IF($K28="","",VLOOKUP($K28,'nejml.žákyně seznam'!$A$2:$D$269,4))</f>
        <v/>
      </c>
      <c r="N28" s="74"/>
      <c r="O28" s="75"/>
      <c r="P28" s="75"/>
      <c r="Q28" s="75"/>
      <c r="R28" s="76"/>
      <c r="S28" s="3">
        <f t="shared" si="0"/>
        <v>0</v>
      </c>
      <c r="T28" s="3">
        <f t="shared" si="1"/>
        <v>0</v>
      </c>
      <c r="U28" s="3">
        <f t="shared" si="2"/>
        <v>0</v>
      </c>
      <c r="V28" s="3" t="str">
        <f>IF($U28=0,"",VLOOKUP($U28,'nejml.žákyně seznam'!$A$2:$D$269,2))</f>
        <v/>
      </c>
      <c r="W28" s="3">
        <f t="shared" si="3"/>
        <v>0</v>
      </c>
      <c r="X28" s="3" t="str">
        <f>IF($W28=0,"",VLOOKUP($W28,'nejml.žákyně seznam'!$A$2:$D$269,2))</f>
        <v/>
      </c>
      <c r="Y28" s="3" t="str">
        <f t="shared" si="4"/>
        <v/>
      </c>
      <c r="Z28" s="3" t="str">
        <f t="shared" si="5"/>
        <v/>
      </c>
      <c r="AB28" s="30">
        <f t="shared" si="6"/>
        <v>0</v>
      </c>
      <c r="AC28" s="30">
        <f t="shared" si="7"/>
        <v>0</v>
      </c>
      <c r="AD28" s="30">
        <f t="shared" si="8"/>
        <v>0</v>
      </c>
      <c r="AE28" s="30">
        <f t="shared" si="9"/>
        <v>0</v>
      </c>
      <c r="AF28" s="30">
        <f t="shared" si="10"/>
        <v>0</v>
      </c>
    </row>
    <row r="29" spans="1:32">
      <c r="A29" s="3" t="e">
        <f>CONCATENATE("Čtyřhra ",#REF!," - 1.kolo")</f>
        <v>#REF!</v>
      </c>
      <c r="B29" s="3">
        <f>'P-D 64'!$B$117</f>
        <v>0</v>
      </c>
      <c r="C29" s="26" t="str">
        <f>IF($B29=0,"bye",VLOOKUP($B29,'nejml.žákyně seznam'!$A$2:$D$269,2))</f>
        <v>bye</v>
      </c>
      <c r="D29" s="3" t="str">
        <f>IF($B29=0,"",VLOOKUP($B29,'nejml.žákyně seznam'!$A$2:$D$269,4))</f>
        <v/>
      </c>
      <c r="E29" s="3" t="str">
        <f>'P-D 64'!$B$118</f>
        <v/>
      </c>
      <c r="F29" s="26" t="str">
        <f>IF($E29="","bye",VLOOKUP($E29,'nejml.žákyně seznam'!$A$2:$D$269,2))</f>
        <v>bye</v>
      </c>
      <c r="G29" s="3" t="str">
        <f>IF($E29="","",VLOOKUP($E29,'nejml.žákyně seznam'!$A$2:$D$269,4))</f>
        <v/>
      </c>
      <c r="H29" s="3">
        <f>'P-D 64'!$B$119</f>
        <v>0</v>
      </c>
      <c r="I29" s="27" t="str">
        <f>IF($H29=0,"bye",VLOOKUP($H29,'nejml.žákyně seznam'!$A$2:$D$269,2))</f>
        <v>bye</v>
      </c>
      <c r="J29" s="3" t="str">
        <f>IF($H29=0,"",VLOOKUP($H29,'nejml.žákyně seznam'!$A$2:$D$269,4))</f>
        <v/>
      </c>
      <c r="K29" s="3" t="str">
        <f>'P-D 64'!$B$120</f>
        <v/>
      </c>
      <c r="L29" s="27" t="str">
        <f>IF($K29="","bye",VLOOKUP($K29,'nejml.žákyně seznam'!$A$2:$D$269,2))</f>
        <v>bye</v>
      </c>
      <c r="M29" s="3" t="str">
        <f>IF($K29="","",VLOOKUP($K29,'nejml.žákyně seznam'!$A$2:$D$269,4))</f>
        <v/>
      </c>
      <c r="N29" s="74"/>
      <c r="O29" s="75"/>
      <c r="P29" s="75"/>
      <c r="Q29" s="75"/>
      <c r="R29" s="76"/>
      <c r="S29" s="3">
        <f t="shared" si="0"/>
        <v>0</v>
      </c>
      <c r="T29" s="3">
        <f t="shared" si="1"/>
        <v>0</v>
      </c>
      <c r="U29" s="3">
        <f t="shared" si="2"/>
        <v>0</v>
      </c>
      <c r="V29" s="3" t="str">
        <f>IF($U29=0,"",VLOOKUP($U29,'nejml.žákyně seznam'!$A$2:$D$269,2))</f>
        <v/>
      </c>
      <c r="W29" s="3">
        <f t="shared" si="3"/>
        <v>0</v>
      </c>
      <c r="X29" s="3" t="str">
        <f>IF($W29=0,"",VLOOKUP($W29,'nejml.žákyně seznam'!$A$2:$D$269,2))</f>
        <v/>
      </c>
      <c r="Y29" s="3" t="str">
        <f t="shared" si="4"/>
        <v/>
      </c>
      <c r="Z29" s="3" t="str">
        <f t="shared" si="5"/>
        <v/>
      </c>
      <c r="AB29" s="30">
        <f t="shared" si="6"/>
        <v>0</v>
      </c>
      <c r="AC29" s="30">
        <f t="shared" si="7"/>
        <v>0</v>
      </c>
      <c r="AD29" s="30">
        <f t="shared" si="8"/>
        <v>0</v>
      </c>
      <c r="AE29" s="30">
        <f t="shared" si="9"/>
        <v>0</v>
      </c>
      <c r="AF29" s="30">
        <f t="shared" si="10"/>
        <v>0</v>
      </c>
    </row>
    <row r="30" spans="1:32">
      <c r="A30" s="3" t="e">
        <f>CONCATENATE("Čtyřhra ",#REF!," - 1.kolo")</f>
        <v>#REF!</v>
      </c>
      <c r="B30" s="3">
        <f>'P-D 64'!$B$121</f>
        <v>0</v>
      </c>
      <c r="C30" s="26" t="str">
        <f>IF($B30=0,"bye",VLOOKUP($B30,'nejml.žákyně seznam'!$A$2:$D$269,2))</f>
        <v>bye</v>
      </c>
      <c r="D30" s="3" t="str">
        <f>IF($B30=0,"",VLOOKUP($B30,'nejml.žákyně seznam'!$A$2:$D$269,4))</f>
        <v/>
      </c>
      <c r="E30" s="3" t="str">
        <f>'P-D 64'!$B$122</f>
        <v/>
      </c>
      <c r="F30" s="26" t="str">
        <f>IF($E30="","bye",VLOOKUP($E30,'nejml.žákyně seznam'!$A$2:$D$269,2))</f>
        <v>bye</v>
      </c>
      <c r="G30" s="3" t="str">
        <f>IF($E30="","",VLOOKUP($E30,'nejml.žákyně seznam'!$A$2:$D$269,4))</f>
        <v/>
      </c>
      <c r="H30" s="3">
        <f>'P-D 64'!$B$123</f>
        <v>0</v>
      </c>
      <c r="I30" s="27" t="str">
        <f>IF($H30=0,"bye",VLOOKUP($H30,'nejml.žákyně seznam'!$A$2:$D$269,2))</f>
        <v>bye</v>
      </c>
      <c r="J30" s="3" t="str">
        <f>IF($H30=0,"",VLOOKUP($H30,'nejml.žákyně seznam'!$A$2:$D$269,4))</f>
        <v/>
      </c>
      <c r="K30" s="3" t="str">
        <f>'P-D 64'!$B$124</f>
        <v/>
      </c>
      <c r="L30" s="27" t="str">
        <f>IF($K30="","bye",VLOOKUP($K30,'nejml.žákyně seznam'!$A$2:$D$269,2))</f>
        <v>bye</v>
      </c>
      <c r="M30" s="3" t="str">
        <f>IF($K30="","",VLOOKUP($K30,'nejml.žákyně seznam'!$A$2:$D$269,4))</f>
        <v/>
      </c>
      <c r="N30" s="74"/>
      <c r="O30" s="75"/>
      <c r="P30" s="75"/>
      <c r="Q30" s="75"/>
      <c r="R30" s="76"/>
      <c r="S30" s="3">
        <f t="shared" si="0"/>
        <v>0</v>
      </c>
      <c r="T30" s="3">
        <f t="shared" si="1"/>
        <v>0</v>
      </c>
      <c r="U30" s="3">
        <f t="shared" si="2"/>
        <v>0</v>
      </c>
      <c r="V30" s="3" t="str">
        <f>IF($U30=0,"",VLOOKUP($U30,'nejml.žákyně seznam'!$A$2:$D$269,2))</f>
        <v/>
      </c>
      <c r="W30" s="3">
        <f t="shared" si="3"/>
        <v>0</v>
      </c>
      <c r="X30" s="3" t="str">
        <f>IF($W30=0,"",VLOOKUP($W30,'nejml.žákyně seznam'!$A$2:$D$269,2))</f>
        <v/>
      </c>
      <c r="Y30" s="3" t="str">
        <f t="shared" si="4"/>
        <v/>
      </c>
      <c r="Z30" s="3" t="str">
        <f t="shared" si="5"/>
        <v/>
      </c>
      <c r="AB30" s="30">
        <f t="shared" si="6"/>
        <v>0</v>
      </c>
      <c r="AC30" s="30">
        <f t="shared" si="7"/>
        <v>0</v>
      </c>
      <c r="AD30" s="30">
        <f t="shared" si="8"/>
        <v>0</v>
      </c>
      <c r="AE30" s="30">
        <f t="shared" si="9"/>
        <v>0</v>
      </c>
      <c r="AF30" s="30">
        <f t="shared" si="10"/>
        <v>0</v>
      </c>
    </row>
    <row r="31" spans="1:32">
      <c r="A31" s="3" t="e">
        <f>CONCATENATE("Čtyřhra ",#REF!," - 1.kolo")</f>
        <v>#REF!</v>
      </c>
      <c r="B31" s="3">
        <f>'P-D 64'!$B$125</f>
        <v>0</v>
      </c>
      <c r="C31" s="26" t="str">
        <f>IF($B31=0,"bye",VLOOKUP($B31,'nejml.žákyně seznam'!$A$2:$D$269,2))</f>
        <v>bye</v>
      </c>
      <c r="D31" s="3" t="str">
        <f>IF($B31=0,"",VLOOKUP($B31,'nejml.žákyně seznam'!$A$2:$D$269,4))</f>
        <v/>
      </c>
      <c r="E31" s="3" t="str">
        <f>'P-D 64'!$B$126</f>
        <v/>
      </c>
      <c r="F31" s="26" t="str">
        <f>IF($E31="","bye",VLOOKUP($E31,'nejml.žákyně seznam'!$A$2:$D$269,2))</f>
        <v>bye</v>
      </c>
      <c r="G31" s="3" t="str">
        <f>IF($E31="","",VLOOKUP($E31,'nejml.žákyně seznam'!$A$2:$D$269,4))</f>
        <v/>
      </c>
      <c r="H31" s="3">
        <f>'P-D 64'!$B$127</f>
        <v>0</v>
      </c>
      <c r="I31" s="27" t="str">
        <f>IF($H31=0,"bye",VLOOKUP($H31,'nejml.žákyně seznam'!$A$2:$D$269,2))</f>
        <v>bye</v>
      </c>
      <c r="J31" s="3" t="str">
        <f>IF($H31=0,"",VLOOKUP($H31,'nejml.žákyně seznam'!$A$2:$D$269,4))</f>
        <v/>
      </c>
      <c r="K31" s="3" t="str">
        <f>'P-D 64'!$B$128</f>
        <v/>
      </c>
      <c r="L31" s="27" t="str">
        <f>IF($K31="","bye",VLOOKUP($K31,'nejml.žákyně seznam'!$A$2:$D$269,2))</f>
        <v>bye</v>
      </c>
      <c r="M31" s="3" t="str">
        <f>IF($K31="","",VLOOKUP($K31,'nejml.žákyně seznam'!$A$2:$D$269,4))</f>
        <v/>
      </c>
      <c r="N31" s="74"/>
      <c r="O31" s="75"/>
      <c r="P31" s="75"/>
      <c r="Q31" s="75"/>
      <c r="R31" s="76"/>
      <c r="S31" s="3">
        <f t="shared" si="0"/>
        <v>0</v>
      </c>
      <c r="T31" s="3">
        <f t="shared" si="1"/>
        <v>0</v>
      </c>
      <c r="U31" s="3">
        <f t="shared" si="2"/>
        <v>0</v>
      </c>
      <c r="V31" s="3" t="str">
        <f>IF($U31=0,"",VLOOKUP($U31,'nejml.žákyně seznam'!$A$2:$D$269,2))</f>
        <v/>
      </c>
      <c r="W31" s="3">
        <f t="shared" si="3"/>
        <v>0</v>
      </c>
      <c r="X31" s="3" t="str">
        <f>IF($W31=0,"",VLOOKUP($W31,'nejml.žákyně seznam'!$A$2:$D$269,2))</f>
        <v/>
      </c>
      <c r="Y31" s="3" t="str">
        <f t="shared" si="4"/>
        <v/>
      </c>
      <c r="Z31" s="3" t="str">
        <f t="shared" si="5"/>
        <v/>
      </c>
      <c r="AB31" s="30">
        <f t="shared" si="6"/>
        <v>0</v>
      </c>
      <c r="AC31" s="30">
        <f t="shared" si="7"/>
        <v>0</v>
      </c>
      <c r="AD31" s="30">
        <f t="shared" si="8"/>
        <v>0</v>
      </c>
      <c r="AE31" s="30">
        <f t="shared" si="9"/>
        <v>0</v>
      </c>
      <c r="AF31" s="30">
        <f t="shared" si="10"/>
        <v>0</v>
      </c>
    </row>
    <row r="32" spans="1:32">
      <c r="A32" s="3" t="e">
        <f>CONCATENATE("Čtyřhra ",#REF!," - 1.kolo")</f>
        <v>#REF!</v>
      </c>
      <c r="B32" s="3">
        <f>'P-D 64'!$B$129</f>
        <v>0</v>
      </c>
      <c r="C32" s="26" t="str">
        <f>IF($B32=0,"bye",VLOOKUP($B32,'nejml.žákyně seznam'!$A$2:$D$269,2))</f>
        <v>bye</v>
      </c>
      <c r="D32" s="3" t="str">
        <f>IF($B32=0,"",VLOOKUP($B32,'nejml.žákyně seznam'!$A$2:$D$269,4))</f>
        <v/>
      </c>
      <c r="E32" s="3" t="str">
        <f>'P-D 64'!$B$130</f>
        <v/>
      </c>
      <c r="F32" s="26" t="str">
        <f>IF($E32="","bye",VLOOKUP($E32,'nejml.žákyně seznam'!$A$2:$D$269,2))</f>
        <v>bye</v>
      </c>
      <c r="G32" s="3" t="str">
        <f>IF($E32="","",VLOOKUP($E32,'nejml.žákyně seznam'!$A$2:$D$269,4))</f>
        <v/>
      </c>
      <c r="H32" s="3">
        <f>'P-D 64'!$B$131</f>
        <v>0</v>
      </c>
      <c r="I32" s="27" t="str">
        <f>IF($H32=0,"bye",VLOOKUP($H32,'nejml.žákyně seznam'!$A$2:$D$269,2))</f>
        <v>bye</v>
      </c>
      <c r="J32" s="3" t="str">
        <f>IF($H32=0,"",VLOOKUP($H32,'nejml.žákyně seznam'!$A$2:$D$269,4))</f>
        <v/>
      </c>
      <c r="K32" s="3" t="str">
        <f>'P-D 64'!$B$132</f>
        <v/>
      </c>
      <c r="L32" s="27" t="str">
        <f>IF($K32="","bye",VLOOKUP($K32,'nejml.žákyně seznam'!$A$2:$D$269,2))</f>
        <v>bye</v>
      </c>
      <c r="M32" s="3" t="str">
        <f>IF($K32="","",VLOOKUP($K32,'nejml.žákyně seznam'!$A$2:$D$269,4))</f>
        <v/>
      </c>
      <c r="N32" s="74"/>
      <c r="O32" s="75"/>
      <c r="P32" s="75"/>
      <c r="Q32" s="75"/>
      <c r="R32" s="76"/>
      <c r="S32" s="3">
        <f t="shared" si="0"/>
        <v>0</v>
      </c>
      <c r="T32" s="3">
        <f t="shared" si="1"/>
        <v>0</v>
      </c>
      <c r="U32" s="3">
        <f t="shared" si="2"/>
        <v>0</v>
      </c>
      <c r="V32" s="3" t="str">
        <f>IF($U32=0,"",VLOOKUP($U32,'nejml.žákyně seznam'!$A$2:$D$269,2))</f>
        <v/>
      </c>
      <c r="W32" s="3">
        <f t="shared" si="3"/>
        <v>0</v>
      </c>
      <c r="X32" s="3" t="str">
        <f>IF($W32=0,"",VLOOKUP($W32,'nejml.žákyně seznam'!$A$2:$D$269,2))</f>
        <v/>
      </c>
      <c r="Y32" s="3" t="str">
        <f t="shared" si="4"/>
        <v/>
      </c>
      <c r="Z32" s="3" t="str">
        <f t="shared" si="5"/>
        <v/>
      </c>
      <c r="AB32" s="30">
        <f t="shared" si="6"/>
        <v>0</v>
      </c>
      <c r="AC32" s="30">
        <f t="shared" si="7"/>
        <v>0</v>
      </c>
      <c r="AD32" s="30">
        <f t="shared" si="8"/>
        <v>0</v>
      </c>
      <c r="AE32" s="30">
        <f t="shared" si="9"/>
        <v>0</v>
      </c>
      <c r="AF32" s="30">
        <f t="shared" si="10"/>
        <v>0</v>
      </c>
    </row>
    <row r="33" spans="1:32">
      <c r="A33" s="3" t="e">
        <f>CONCATENATE("Čtyřhra ",#REF!," - 1.kolo")</f>
        <v>#REF!</v>
      </c>
      <c r="B33" s="3">
        <f>'P-D 64'!$B$133</f>
        <v>0</v>
      </c>
      <c r="C33" s="26" t="str">
        <f>IF($B33=0,"bye",VLOOKUP($B33,'nejml.žákyně seznam'!$A$2:$D$269,2))</f>
        <v>bye</v>
      </c>
      <c r="D33" s="3" t="str">
        <f>IF($B33=0,"",VLOOKUP($B33,'nejml.žákyně seznam'!$A$2:$D$269,4))</f>
        <v/>
      </c>
      <c r="E33" s="3" t="str">
        <f>'P-D 64'!$B$134</f>
        <v/>
      </c>
      <c r="F33" s="26" t="str">
        <f>IF($E33="","bye",VLOOKUP($E33,'nejml.žákyně seznam'!$A$2:$D$269,2))</f>
        <v>bye</v>
      </c>
      <c r="G33" s="3" t="str">
        <f>IF($E33="","",VLOOKUP($E33,'nejml.žákyně seznam'!$A$2:$D$269,4))</f>
        <v/>
      </c>
      <c r="H33" s="3">
        <f>'P-D 64'!$B$135</f>
        <v>0</v>
      </c>
      <c r="I33" s="27" t="str">
        <f>IF($H33=0,"bye",VLOOKUP($H33,'nejml.žákyně seznam'!$A$2:$D$269,2))</f>
        <v>bye</v>
      </c>
      <c r="J33" s="3" t="str">
        <f>IF($H33=0,"",VLOOKUP($H33,'nejml.žákyně seznam'!$A$2:$D$269,4))</f>
        <v/>
      </c>
      <c r="K33" s="3" t="str">
        <f>'P-D 64'!$B$136</f>
        <v/>
      </c>
      <c r="L33" s="27" t="str">
        <f>IF($K33="","bye",VLOOKUP($K33,'nejml.žákyně seznam'!$A$2:$D$269,2))</f>
        <v>bye</v>
      </c>
      <c r="M33" s="3" t="str">
        <f>IF($K33="","",VLOOKUP($K33,'nejml.žákyně seznam'!$A$2:$D$269,4))</f>
        <v/>
      </c>
      <c r="N33" s="74"/>
      <c r="O33" s="75"/>
      <c r="P33" s="75"/>
      <c r="Q33" s="75"/>
      <c r="R33" s="76"/>
      <c r="S33" s="3">
        <f t="shared" si="0"/>
        <v>0</v>
      </c>
      <c r="T33" s="3">
        <f t="shared" si="1"/>
        <v>0</v>
      </c>
      <c r="U33" s="3">
        <f t="shared" si="2"/>
        <v>0</v>
      </c>
      <c r="V33" s="3" t="str">
        <f>IF($U33=0,"",VLOOKUP($U33,'nejml.žákyně seznam'!$A$2:$D$269,2))</f>
        <v/>
      </c>
      <c r="W33" s="3">
        <f t="shared" si="3"/>
        <v>0</v>
      </c>
      <c r="X33" s="3" t="str">
        <f>IF($W33=0,"",VLOOKUP($W33,'nejml.žákyně seznam'!$A$2:$D$269,2))</f>
        <v/>
      </c>
      <c r="Y33" s="3" t="str">
        <f t="shared" si="4"/>
        <v/>
      </c>
      <c r="Z33" s="3" t="str">
        <f t="shared" si="5"/>
        <v/>
      </c>
      <c r="AB33" s="30">
        <f t="shared" si="6"/>
        <v>0</v>
      </c>
      <c r="AC33" s="30">
        <f t="shared" si="7"/>
        <v>0</v>
      </c>
      <c r="AD33" s="30">
        <f t="shared" si="8"/>
        <v>0</v>
      </c>
      <c r="AE33" s="30">
        <f t="shared" si="9"/>
        <v>0</v>
      </c>
      <c r="AF33" s="30">
        <f t="shared" si="10"/>
        <v>0</v>
      </c>
    </row>
    <row r="34" spans="1:32" ht="13.5" thickBot="1">
      <c r="N34" s="21"/>
      <c r="O34" s="21"/>
      <c r="P34" s="21"/>
      <c r="Q34" s="21"/>
      <c r="R34" s="21"/>
    </row>
    <row r="35" spans="1:32" ht="13.5" thickTop="1">
      <c r="A35" s="3" t="e">
        <f>CONCATENATE("Čtyřhra ",#REF!," - 2.kolo")</f>
        <v>#REF!</v>
      </c>
      <c r="B35" s="3">
        <f>U2</f>
        <v>0</v>
      </c>
      <c r="C35" s="26" t="str">
        <f>IF($B35=0,"",VLOOKUP($B35,'nejml.žákyně seznam'!$A$2:$D$269,2))</f>
        <v/>
      </c>
      <c r="D35" s="3" t="str">
        <f>IF($B35=0,"",VLOOKUP($B35,'nejml.žákyně seznam'!$A$2:$D$269,4))</f>
        <v/>
      </c>
      <c r="E35" s="3">
        <f>W2</f>
        <v>0</v>
      </c>
      <c r="F35" s="26" t="str">
        <f>IF($E35=0,"",VLOOKUP($E35,'nejml.žákyně seznam'!$A$2:$D$269,2))</f>
        <v/>
      </c>
      <c r="G35" s="3" t="str">
        <f>IF($E35=0,"",VLOOKUP($E35,'nejml.žákyně seznam'!$A$2:$D$269,4))</f>
        <v/>
      </c>
      <c r="H35" s="3">
        <f>U3</f>
        <v>0</v>
      </c>
      <c r="I35" s="27" t="str">
        <f>IF($H35=0,"",VLOOKUP($H35,'nejml.žákyně seznam'!$A$2:$D$269,2))</f>
        <v/>
      </c>
      <c r="J35" s="3" t="str">
        <f>IF($H35=0,"",VLOOKUP($H35,'nejml.žákyně seznam'!$A$2:$D$269,4))</f>
        <v/>
      </c>
      <c r="K35" s="3">
        <f>W3</f>
        <v>0</v>
      </c>
      <c r="L35" s="27" t="str">
        <f>IF($K35=0,"",VLOOKUP($K35,'nejml.žákyně seznam'!$A$2:$D$269,2))</f>
        <v/>
      </c>
      <c r="M35" s="3" t="str">
        <f>IF($K35=0,"",VLOOKUP($K35,'nejml.žákyně seznam'!$A$2:$D$269,4))</f>
        <v/>
      </c>
      <c r="N35" s="71"/>
      <c r="O35" s="72"/>
      <c r="P35" s="72"/>
      <c r="Q35" s="72"/>
      <c r="R35" s="73"/>
      <c r="S35" s="3">
        <f t="shared" ref="S35:S50" si="11">COUNTIF(AB35:AF35,"&gt;0")</f>
        <v>0</v>
      </c>
      <c r="T35" s="3">
        <f t="shared" ref="T35:T50" si="12">COUNTIF(AB35:AF35,"&lt;0")</f>
        <v>0</v>
      </c>
      <c r="U35" s="3">
        <f t="shared" ref="U35:U50" si="13">IF(S35=T35,0,IF(S35&gt;T35,B35,H35))</f>
        <v>0</v>
      </c>
      <c r="V35" s="3" t="str">
        <f>IF($U35=0,"",VLOOKUP($U35,'nejml.žákyně seznam'!$A$2:$D$269,2))</f>
        <v/>
      </c>
      <c r="W35" s="3">
        <f t="shared" ref="W35:W50" si="14">IF(S35=T35,0,IF(S35&gt;T35,E35,K35))</f>
        <v>0</v>
      </c>
      <c r="X35" s="3" t="str">
        <f>IF($W35=0,"",VLOOKUP($W35,'nejml.žákyně seznam'!$A$2:$D$269,2))</f>
        <v/>
      </c>
      <c r="Y35" s="3" t="str">
        <f t="shared" ref="Y35:Y50" si="15">IF(S35=T35,"",IF(S35&gt;T35,CONCATENATE(S35,":",T35," (",N35,",",O35,",",P35,IF(SUM(S35:T35)&gt;3,",",""),Q35,IF(SUM(S35:T35)&gt;4,",",""),R35,")"),CONCATENATE(T35,":",S35," (",-N35,",",-O35,",",-P35,IF(SUM(S35:T35)&gt;3,",",""),IF(SUM(S35:T35)&gt;3,-Q35,""),IF(SUM(S35:T35)&gt;4,",",""),IF(SUM(S35:T35)&gt;4,-R35,""),")")))</f>
        <v/>
      </c>
      <c r="Z35" s="3" t="str">
        <f t="shared" ref="Z35:Z50" si="16">IF(MAX(S35:T35)=3,Y35,"")</f>
        <v/>
      </c>
      <c r="AB35" s="30">
        <f t="shared" ref="AB35:AB50" si="17">IF(N35="",0,IF(MID(N35,1,1)="-",-1,1))</f>
        <v>0</v>
      </c>
      <c r="AC35" s="30">
        <f t="shared" ref="AC35:AC50" si="18">IF(O35="",0,IF(MID(O35,1,1)="-",-1,1))</f>
        <v>0</v>
      </c>
      <c r="AD35" s="30">
        <f t="shared" ref="AD35:AD50" si="19">IF(P35="",0,IF(MID(P35,1,1)="-",-1,1))</f>
        <v>0</v>
      </c>
      <c r="AE35" s="30">
        <f t="shared" ref="AE35:AE50" si="20">IF(Q35="",0,IF(MID(Q35,1,1)="-",-1,1))</f>
        <v>0</v>
      </c>
      <c r="AF35" s="30">
        <f t="shared" ref="AF35:AF50" si="21">IF(R35="",0,IF(MID(R35,1,1)="-",-1,1))</f>
        <v>0</v>
      </c>
    </row>
    <row r="36" spans="1:32">
      <c r="A36" s="3" t="e">
        <f>CONCATENATE("Čtyřhra ",#REF!," - 2.kolo")</f>
        <v>#REF!</v>
      </c>
      <c r="B36" s="3">
        <f>U4</f>
        <v>0</v>
      </c>
      <c r="C36" s="26" t="str">
        <f>IF($B36=0,"",VLOOKUP($B36,'nejml.žákyně seznam'!$A$2:$D$269,2))</f>
        <v/>
      </c>
      <c r="D36" s="3" t="str">
        <f>IF($B36=0,"",VLOOKUP($B36,'nejml.žákyně seznam'!$A$2:$D$269,4))</f>
        <v/>
      </c>
      <c r="E36" s="3">
        <f>W4</f>
        <v>0</v>
      </c>
      <c r="F36" s="26" t="str">
        <f>IF($E36=0,"",VLOOKUP($E36,'nejml.žákyně seznam'!$A$2:$D$269,2))</f>
        <v/>
      </c>
      <c r="G36" s="3" t="str">
        <f>IF($E36=0,"",VLOOKUP($E36,'nejml.žákyně seznam'!$A$2:$D$269,4))</f>
        <v/>
      </c>
      <c r="H36" s="3">
        <f>U5</f>
        <v>0</v>
      </c>
      <c r="I36" s="27" t="str">
        <f>IF($H36=0,"",VLOOKUP($H36,'nejml.žákyně seznam'!$A$2:$D$269,2))</f>
        <v/>
      </c>
      <c r="J36" s="3" t="str">
        <f>IF($H36=0,"",VLOOKUP($H36,'nejml.žákyně seznam'!$A$2:$D$269,4))</f>
        <v/>
      </c>
      <c r="K36" s="3">
        <f>W5</f>
        <v>0</v>
      </c>
      <c r="L36" s="27" t="str">
        <f>IF($K36=0,"",VLOOKUP($K36,'nejml.žákyně seznam'!$A$2:$D$269,2))</f>
        <v/>
      </c>
      <c r="M36" s="3" t="str">
        <f>IF($K36=0,"",VLOOKUP($K36,'nejml.žákyně seznam'!$A$2:$D$269,4))</f>
        <v/>
      </c>
      <c r="N36" s="74"/>
      <c r="O36" s="75"/>
      <c r="P36" s="75"/>
      <c r="Q36" s="75"/>
      <c r="R36" s="76"/>
      <c r="S36" s="3">
        <f t="shared" si="11"/>
        <v>0</v>
      </c>
      <c r="T36" s="3">
        <f t="shared" si="12"/>
        <v>0</v>
      </c>
      <c r="U36" s="3">
        <f t="shared" si="13"/>
        <v>0</v>
      </c>
      <c r="V36" s="3" t="str">
        <f>IF($U36=0,"",VLOOKUP($U36,'nejml.žákyně seznam'!$A$2:$D$269,2))</f>
        <v/>
      </c>
      <c r="W36" s="3">
        <f t="shared" si="14"/>
        <v>0</v>
      </c>
      <c r="X36" s="3" t="str">
        <f>IF($W36=0,"",VLOOKUP($W36,'nejml.žákyně seznam'!$A$2:$D$269,2))</f>
        <v/>
      </c>
      <c r="Y36" s="3" t="str">
        <f t="shared" si="15"/>
        <v/>
      </c>
      <c r="Z36" s="3" t="str">
        <f t="shared" si="16"/>
        <v/>
      </c>
      <c r="AB36" s="30">
        <f t="shared" si="17"/>
        <v>0</v>
      </c>
      <c r="AC36" s="30">
        <f t="shared" si="18"/>
        <v>0</v>
      </c>
      <c r="AD36" s="30">
        <f t="shared" si="19"/>
        <v>0</v>
      </c>
      <c r="AE36" s="30">
        <f t="shared" si="20"/>
        <v>0</v>
      </c>
      <c r="AF36" s="30">
        <f t="shared" si="21"/>
        <v>0</v>
      </c>
    </row>
    <row r="37" spans="1:32">
      <c r="A37" s="3" t="e">
        <f>CONCATENATE("Čtyřhra ",#REF!," - 2.kolo")</f>
        <v>#REF!</v>
      </c>
      <c r="B37" s="3">
        <f>U6</f>
        <v>0</v>
      </c>
      <c r="C37" s="26" t="str">
        <f>IF($B37=0,"",VLOOKUP($B37,'nejml.žákyně seznam'!$A$2:$D$269,2))</f>
        <v/>
      </c>
      <c r="D37" s="3" t="str">
        <f>IF($B37=0,"",VLOOKUP($B37,'nejml.žákyně seznam'!$A$2:$D$269,4))</f>
        <v/>
      </c>
      <c r="E37" s="3">
        <f>W6</f>
        <v>0</v>
      </c>
      <c r="F37" s="26" t="str">
        <f>IF($E37=0,"",VLOOKUP($E37,'nejml.žákyně seznam'!$A$2:$D$269,2))</f>
        <v/>
      </c>
      <c r="G37" s="3" t="str">
        <f>IF($E37=0,"",VLOOKUP($E37,'nejml.žákyně seznam'!$A$2:$D$269,4))</f>
        <v/>
      </c>
      <c r="H37" s="3">
        <f>U7</f>
        <v>0</v>
      </c>
      <c r="I37" s="27" t="str">
        <f>IF($H37=0,"",VLOOKUP($H37,'nejml.žákyně seznam'!$A$2:$D$269,2))</f>
        <v/>
      </c>
      <c r="J37" s="3" t="str">
        <f>IF($H37=0,"",VLOOKUP($H37,'nejml.žákyně seznam'!$A$2:$D$269,4))</f>
        <v/>
      </c>
      <c r="K37" s="3">
        <f>W7</f>
        <v>0</v>
      </c>
      <c r="L37" s="27" t="str">
        <f>IF($K37=0,"",VLOOKUP($K37,'nejml.žákyně seznam'!$A$2:$D$269,2))</f>
        <v/>
      </c>
      <c r="M37" s="3" t="str">
        <f>IF($K37=0,"",VLOOKUP($K37,'nejml.žákyně seznam'!$A$2:$D$269,4))</f>
        <v/>
      </c>
      <c r="N37" s="74"/>
      <c r="O37" s="75"/>
      <c r="P37" s="75"/>
      <c r="Q37" s="75"/>
      <c r="R37" s="76"/>
      <c r="S37" s="3">
        <f t="shared" si="11"/>
        <v>0</v>
      </c>
      <c r="T37" s="3">
        <f t="shared" si="12"/>
        <v>0</v>
      </c>
      <c r="U37" s="3">
        <f t="shared" si="13"/>
        <v>0</v>
      </c>
      <c r="V37" s="3" t="str">
        <f>IF($U37=0,"",VLOOKUP($U37,'nejml.žákyně seznam'!$A$2:$D$269,2))</f>
        <v/>
      </c>
      <c r="W37" s="3">
        <f t="shared" si="14"/>
        <v>0</v>
      </c>
      <c r="X37" s="3" t="str">
        <f>IF($W37=0,"",VLOOKUP($W37,'nejml.žákyně seznam'!$A$2:$D$269,2))</f>
        <v/>
      </c>
      <c r="Y37" s="3" t="str">
        <f t="shared" si="15"/>
        <v/>
      </c>
      <c r="Z37" s="3" t="str">
        <f t="shared" si="16"/>
        <v/>
      </c>
      <c r="AB37" s="30">
        <f t="shared" si="17"/>
        <v>0</v>
      </c>
      <c r="AC37" s="30">
        <f t="shared" si="18"/>
        <v>0</v>
      </c>
      <c r="AD37" s="30">
        <f t="shared" si="19"/>
        <v>0</v>
      </c>
      <c r="AE37" s="30">
        <f t="shared" si="20"/>
        <v>0</v>
      </c>
      <c r="AF37" s="30">
        <f t="shared" si="21"/>
        <v>0</v>
      </c>
    </row>
    <row r="38" spans="1:32">
      <c r="A38" s="3" t="e">
        <f>CONCATENATE("Čtyřhra ",#REF!," - 2.kolo")</f>
        <v>#REF!</v>
      </c>
      <c r="B38" s="3">
        <f>U8</f>
        <v>0</v>
      </c>
      <c r="C38" s="26" t="str">
        <f>IF($B38=0,"",VLOOKUP($B38,'nejml.žákyně seznam'!$A$2:$D$269,2))</f>
        <v/>
      </c>
      <c r="D38" s="3" t="str">
        <f>IF($B38=0,"",VLOOKUP($B38,'nejml.žákyně seznam'!$A$2:$D$269,4))</f>
        <v/>
      </c>
      <c r="E38" s="3">
        <f>W8</f>
        <v>0</v>
      </c>
      <c r="F38" s="26" t="str">
        <f>IF($E38=0,"",VLOOKUP($E38,'nejml.žákyně seznam'!$A$2:$D$269,2))</f>
        <v/>
      </c>
      <c r="G38" s="3" t="str">
        <f>IF($E38=0,"",VLOOKUP($E38,'nejml.žákyně seznam'!$A$2:$D$269,4))</f>
        <v/>
      </c>
      <c r="H38" s="3">
        <f>U9</f>
        <v>0</v>
      </c>
      <c r="I38" s="27" t="str">
        <f>IF($H38=0,"",VLOOKUP($H38,'nejml.žákyně seznam'!$A$2:$D$269,2))</f>
        <v/>
      </c>
      <c r="J38" s="3" t="str">
        <f>IF($H38=0,"",VLOOKUP($H38,'nejml.žákyně seznam'!$A$2:$D$269,4))</f>
        <v/>
      </c>
      <c r="K38" s="3">
        <f>W9</f>
        <v>0</v>
      </c>
      <c r="L38" s="27" t="str">
        <f>IF($K38=0,"",VLOOKUP($K38,'nejml.žákyně seznam'!$A$2:$D$269,2))</f>
        <v/>
      </c>
      <c r="M38" s="3" t="str">
        <f>IF($K38=0,"",VLOOKUP($K38,'nejml.žákyně seznam'!$A$2:$D$269,4))</f>
        <v/>
      </c>
      <c r="N38" s="74"/>
      <c r="O38" s="75"/>
      <c r="P38" s="75"/>
      <c r="Q38" s="75"/>
      <c r="R38" s="76"/>
      <c r="S38" s="3">
        <f t="shared" si="11"/>
        <v>0</v>
      </c>
      <c r="T38" s="3">
        <f t="shared" si="12"/>
        <v>0</v>
      </c>
      <c r="U38" s="3">
        <f t="shared" si="13"/>
        <v>0</v>
      </c>
      <c r="V38" s="3" t="str">
        <f>IF($U38=0,"",VLOOKUP($U38,'nejml.žákyně seznam'!$A$2:$D$269,2))</f>
        <v/>
      </c>
      <c r="W38" s="3">
        <f t="shared" si="14"/>
        <v>0</v>
      </c>
      <c r="X38" s="3" t="str">
        <f>IF($W38=0,"",VLOOKUP($W38,'nejml.žákyně seznam'!$A$2:$D$269,2))</f>
        <v/>
      </c>
      <c r="Y38" s="3" t="str">
        <f t="shared" si="15"/>
        <v/>
      </c>
      <c r="Z38" s="3" t="str">
        <f t="shared" si="16"/>
        <v/>
      </c>
      <c r="AB38" s="30">
        <f t="shared" si="17"/>
        <v>0</v>
      </c>
      <c r="AC38" s="30">
        <f t="shared" si="18"/>
        <v>0</v>
      </c>
      <c r="AD38" s="30">
        <f t="shared" si="19"/>
        <v>0</v>
      </c>
      <c r="AE38" s="30">
        <f t="shared" si="20"/>
        <v>0</v>
      </c>
      <c r="AF38" s="30">
        <f t="shared" si="21"/>
        <v>0</v>
      </c>
    </row>
    <row r="39" spans="1:32">
      <c r="A39" s="3" t="e">
        <f>CONCATENATE("Čtyřhra ",#REF!," - 2.kolo")</f>
        <v>#REF!</v>
      </c>
      <c r="B39" s="3">
        <f>U10</f>
        <v>0</v>
      </c>
      <c r="C39" s="26" t="str">
        <f>IF($B39=0,"",VLOOKUP($B39,'nejml.žákyně seznam'!$A$2:$D$269,2))</f>
        <v/>
      </c>
      <c r="D39" s="3" t="str">
        <f>IF($B39=0,"",VLOOKUP($B39,'nejml.žákyně seznam'!$A$2:$D$269,4))</f>
        <v/>
      </c>
      <c r="E39" s="3">
        <f>W10</f>
        <v>0</v>
      </c>
      <c r="F39" s="26" t="str">
        <f>IF($E39=0,"",VLOOKUP($E39,'nejml.žákyně seznam'!$A$2:$D$269,2))</f>
        <v/>
      </c>
      <c r="G39" s="3" t="str">
        <f>IF($E39=0,"",VLOOKUP($E39,'nejml.žákyně seznam'!$A$2:$D$269,4))</f>
        <v/>
      </c>
      <c r="H39" s="3">
        <f>U11</f>
        <v>0</v>
      </c>
      <c r="I39" s="27" t="str">
        <f>IF($H39=0,"",VLOOKUP($H39,'nejml.žákyně seznam'!$A$2:$D$269,2))</f>
        <v/>
      </c>
      <c r="J39" s="3" t="str">
        <f>IF($H39=0,"",VLOOKUP($H39,'nejml.žákyně seznam'!$A$2:$D$269,4))</f>
        <v/>
      </c>
      <c r="K39" s="3">
        <f>W11</f>
        <v>0</v>
      </c>
      <c r="L39" s="27" t="str">
        <f>IF($K39=0,"",VLOOKUP($K39,'nejml.žákyně seznam'!$A$2:$D$269,2))</f>
        <v/>
      </c>
      <c r="M39" s="3" t="str">
        <f>IF($K39=0,"",VLOOKUP($K39,'nejml.žákyně seznam'!$A$2:$D$269,4))</f>
        <v/>
      </c>
      <c r="N39" s="74"/>
      <c r="O39" s="75"/>
      <c r="P39" s="75"/>
      <c r="Q39" s="75"/>
      <c r="R39" s="76"/>
      <c r="S39" s="3">
        <f t="shared" si="11"/>
        <v>0</v>
      </c>
      <c r="T39" s="3">
        <f t="shared" si="12"/>
        <v>0</v>
      </c>
      <c r="U39" s="3">
        <f t="shared" si="13"/>
        <v>0</v>
      </c>
      <c r="V39" s="3" t="str">
        <f>IF($U39=0,"",VLOOKUP($U39,'nejml.žákyně seznam'!$A$2:$D$269,2))</f>
        <v/>
      </c>
      <c r="W39" s="3">
        <f t="shared" si="14"/>
        <v>0</v>
      </c>
      <c r="X39" s="3" t="str">
        <f>IF($W39=0,"",VLOOKUP($W39,'nejml.žákyně seznam'!$A$2:$D$269,2))</f>
        <v/>
      </c>
      <c r="Y39" s="3" t="str">
        <f t="shared" si="15"/>
        <v/>
      </c>
      <c r="Z39" s="3" t="str">
        <f t="shared" si="16"/>
        <v/>
      </c>
      <c r="AB39" s="30">
        <f t="shared" si="17"/>
        <v>0</v>
      </c>
      <c r="AC39" s="30">
        <f t="shared" si="18"/>
        <v>0</v>
      </c>
      <c r="AD39" s="30">
        <f t="shared" si="19"/>
        <v>0</v>
      </c>
      <c r="AE39" s="30">
        <f t="shared" si="20"/>
        <v>0</v>
      </c>
      <c r="AF39" s="30">
        <f t="shared" si="21"/>
        <v>0</v>
      </c>
    </row>
    <row r="40" spans="1:32">
      <c r="A40" s="3" t="e">
        <f>CONCATENATE("Čtyřhra ",#REF!," - 2.kolo")</f>
        <v>#REF!</v>
      </c>
      <c r="B40" s="3">
        <f>U12</f>
        <v>0</v>
      </c>
      <c r="C40" s="26" t="str">
        <f>IF($B40=0,"",VLOOKUP($B40,'nejml.žákyně seznam'!$A$2:$D$269,2))</f>
        <v/>
      </c>
      <c r="D40" s="3" t="str">
        <f>IF($B40=0,"",VLOOKUP($B40,'nejml.žákyně seznam'!$A$2:$D$269,4))</f>
        <v/>
      </c>
      <c r="E40" s="3">
        <f>W12</f>
        <v>0</v>
      </c>
      <c r="F40" s="26" t="str">
        <f>IF($E40=0,"",VLOOKUP($E40,'nejml.žákyně seznam'!$A$2:$D$269,2))</f>
        <v/>
      </c>
      <c r="G40" s="3" t="str">
        <f>IF($E40=0,"",VLOOKUP($E40,'nejml.žákyně seznam'!$A$2:$D$269,4))</f>
        <v/>
      </c>
      <c r="H40" s="3">
        <f>U13</f>
        <v>0</v>
      </c>
      <c r="I40" s="27" t="str">
        <f>IF($H40=0,"",VLOOKUP($H40,'nejml.žákyně seznam'!$A$2:$D$269,2))</f>
        <v/>
      </c>
      <c r="J40" s="3" t="str">
        <f>IF($H40=0,"",VLOOKUP($H40,'nejml.žákyně seznam'!$A$2:$D$269,4))</f>
        <v/>
      </c>
      <c r="K40" s="3">
        <f>W13</f>
        <v>0</v>
      </c>
      <c r="L40" s="27" t="str">
        <f>IF($K40=0,"",VLOOKUP($K40,'nejml.žákyně seznam'!$A$2:$D$269,2))</f>
        <v/>
      </c>
      <c r="M40" s="3" t="str">
        <f>IF($K40=0,"",VLOOKUP($K40,'nejml.žákyně seznam'!$A$2:$D$269,4))</f>
        <v/>
      </c>
      <c r="N40" s="74"/>
      <c r="O40" s="75"/>
      <c r="P40" s="75"/>
      <c r="Q40" s="75"/>
      <c r="R40" s="76"/>
      <c r="S40" s="3">
        <f t="shared" si="11"/>
        <v>0</v>
      </c>
      <c r="T40" s="3">
        <f t="shared" si="12"/>
        <v>0</v>
      </c>
      <c r="U40" s="3">
        <f t="shared" si="13"/>
        <v>0</v>
      </c>
      <c r="V40" s="3" t="str">
        <f>IF($U40=0,"",VLOOKUP($U40,'nejml.žákyně seznam'!$A$2:$D$269,2))</f>
        <v/>
      </c>
      <c r="W40" s="3">
        <f t="shared" si="14"/>
        <v>0</v>
      </c>
      <c r="X40" s="3" t="str">
        <f>IF($W40=0,"",VLOOKUP($W40,'nejml.žákyně seznam'!$A$2:$D$269,2))</f>
        <v/>
      </c>
      <c r="Y40" s="3" t="str">
        <f t="shared" si="15"/>
        <v/>
      </c>
      <c r="Z40" s="3" t="str">
        <f t="shared" si="16"/>
        <v/>
      </c>
      <c r="AB40" s="30">
        <f t="shared" si="17"/>
        <v>0</v>
      </c>
      <c r="AC40" s="30">
        <f t="shared" si="18"/>
        <v>0</v>
      </c>
      <c r="AD40" s="30">
        <f t="shared" si="19"/>
        <v>0</v>
      </c>
      <c r="AE40" s="30">
        <f t="shared" si="20"/>
        <v>0</v>
      </c>
      <c r="AF40" s="30">
        <f t="shared" si="21"/>
        <v>0</v>
      </c>
    </row>
    <row r="41" spans="1:32">
      <c r="A41" s="3" t="e">
        <f>CONCATENATE("Čtyřhra ",#REF!," - 2.kolo")</f>
        <v>#REF!</v>
      </c>
      <c r="B41" s="3">
        <f>U14</f>
        <v>0</v>
      </c>
      <c r="C41" s="26" t="str">
        <f>IF($B41=0,"",VLOOKUP($B41,'nejml.žákyně seznam'!$A$2:$D$269,2))</f>
        <v/>
      </c>
      <c r="D41" s="3" t="str">
        <f>IF($B41=0,"",VLOOKUP($B41,'nejml.žákyně seznam'!$A$2:$D$269,4))</f>
        <v/>
      </c>
      <c r="E41" s="3">
        <f>W14</f>
        <v>0</v>
      </c>
      <c r="F41" s="26" t="str">
        <f>IF($E41=0,"",VLOOKUP($E41,'nejml.žákyně seznam'!$A$2:$D$269,2))</f>
        <v/>
      </c>
      <c r="G41" s="3" t="str">
        <f>IF($E41=0,"",VLOOKUP($E41,'nejml.žákyně seznam'!$A$2:$D$269,4))</f>
        <v/>
      </c>
      <c r="H41" s="3">
        <f>U15</f>
        <v>0</v>
      </c>
      <c r="I41" s="27" t="str">
        <f>IF($H41=0,"",VLOOKUP($H41,'nejml.žákyně seznam'!$A$2:$D$269,2))</f>
        <v/>
      </c>
      <c r="J41" s="3" t="str">
        <f>IF($H41=0,"",VLOOKUP($H41,'nejml.žákyně seznam'!$A$2:$D$269,4))</f>
        <v/>
      </c>
      <c r="K41" s="3">
        <f>W15</f>
        <v>0</v>
      </c>
      <c r="L41" s="27" t="str">
        <f>IF($K41=0,"",VLOOKUP($K41,'nejml.žákyně seznam'!$A$2:$D$269,2))</f>
        <v/>
      </c>
      <c r="M41" s="3" t="str">
        <f>IF($K41=0,"",VLOOKUP($K41,'nejml.žákyně seznam'!$A$2:$D$269,4))</f>
        <v/>
      </c>
      <c r="N41" s="74"/>
      <c r="O41" s="75"/>
      <c r="P41" s="75"/>
      <c r="Q41" s="75"/>
      <c r="R41" s="76"/>
      <c r="S41" s="3">
        <f t="shared" si="11"/>
        <v>0</v>
      </c>
      <c r="T41" s="3">
        <f t="shared" si="12"/>
        <v>0</v>
      </c>
      <c r="U41" s="3">
        <f t="shared" si="13"/>
        <v>0</v>
      </c>
      <c r="V41" s="3" t="str">
        <f>IF($U41=0,"",VLOOKUP($U41,'nejml.žákyně seznam'!$A$2:$D$269,2))</f>
        <v/>
      </c>
      <c r="W41" s="3">
        <f t="shared" si="14"/>
        <v>0</v>
      </c>
      <c r="X41" s="3" t="str">
        <f>IF($W41=0,"",VLOOKUP($W41,'nejml.žákyně seznam'!$A$2:$D$269,2))</f>
        <v/>
      </c>
      <c r="Y41" s="3" t="str">
        <f t="shared" si="15"/>
        <v/>
      </c>
      <c r="Z41" s="3" t="str">
        <f t="shared" si="16"/>
        <v/>
      </c>
      <c r="AB41" s="30">
        <f t="shared" si="17"/>
        <v>0</v>
      </c>
      <c r="AC41" s="30">
        <f t="shared" si="18"/>
        <v>0</v>
      </c>
      <c r="AD41" s="30">
        <f t="shared" si="19"/>
        <v>0</v>
      </c>
      <c r="AE41" s="30">
        <f t="shared" si="20"/>
        <v>0</v>
      </c>
      <c r="AF41" s="30">
        <f t="shared" si="21"/>
        <v>0</v>
      </c>
    </row>
    <row r="42" spans="1:32">
      <c r="A42" s="3" t="e">
        <f>CONCATENATE("Čtyřhra ",#REF!," - 2.kolo")</f>
        <v>#REF!</v>
      </c>
      <c r="B42" s="3">
        <f>U16</f>
        <v>0</v>
      </c>
      <c r="C42" s="26" t="str">
        <f>IF($B42=0,"",VLOOKUP($B42,'nejml.žákyně seznam'!$A$2:$D$269,2))</f>
        <v/>
      </c>
      <c r="D42" s="3" t="str">
        <f>IF($B42=0,"",VLOOKUP($B42,'nejml.žákyně seznam'!$A$2:$D$269,4))</f>
        <v/>
      </c>
      <c r="E42" s="3">
        <f>W16</f>
        <v>0</v>
      </c>
      <c r="F42" s="26" t="str">
        <f>IF($E42=0,"",VLOOKUP($E42,'nejml.žákyně seznam'!$A$2:$D$269,2))</f>
        <v/>
      </c>
      <c r="G42" s="3" t="str">
        <f>IF($E42=0,"",VLOOKUP($E42,'nejml.žákyně seznam'!$A$2:$D$269,4))</f>
        <v/>
      </c>
      <c r="H42" s="3">
        <f>U17</f>
        <v>0</v>
      </c>
      <c r="I42" s="27" t="str">
        <f>IF($H42=0,"",VLOOKUP($H42,'nejml.žákyně seznam'!$A$2:$D$269,2))</f>
        <v/>
      </c>
      <c r="J42" s="3" t="str">
        <f>IF($H42=0,"",VLOOKUP($H42,'nejml.žákyně seznam'!$A$2:$D$269,4))</f>
        <v/>
      </c>
      <c r="K42" s="3">
        <f>W17</f>
        <v>0</v>
      </c>
      <c r="L42" s="27" t="str">
        <f>IF($K42=0,"",VLOOKUP($K42,'nejml.žákyně seznam'!$A$2:$D$269,2))</f>
        <v/>
      </c>
      <c r="M42" s="3" t="str">
        <f>IF($K42=0,"",VLOOKUP($K42,'nejml.žákyně seznam'!$A$2:$D$269,4))</f>
        <v/>
      </c>
      <c r="N42" s="74"/>
      <c r="O42" s="75"/>
      <c r="P42" s="75"/>
      <c r="Q42" s="75"/>
      <c r="R42" s="76"/>
      <c r="S42" s="3">
        <f t="shared" si="11"/>
        <v>0</v>
      </c>
      <c r="T42" s="3">
        <f t="shared" si="12"/>
        <v>0</v>
      </c>
      <c r="U42" s="3">
        <f t="shared" si="13"/>
        <v>0</v>
      </c>
      <c r="V42" s="3" t="str">
        <f>IF($U42=0,"",VLOOKUP($U42,'nejml.žákyně seznam'!$A$2:$D$269,2))</f>
        <v/>
      </c>
      <c r="W42" s="3">
        <f t="shared" si="14"/>
        <v>0</v>
      </c>
      <c r="X42" s="3" t="str">
        <f>IF($W42=0,"",VLOOKUP($W42,'nejml.žákyně seznam'!$A$2:$D$269,2))</f>
        <v/>
      </c>
      <c r="Y42" s="3" t="str">
        <f t="shared" si="15"/>
        <v/>
      </c>
      <c r="Z42" s="3" t="str">
        <f t="shared" si="16"/>
        <v/>
      </c>
      <c r="AB42" s="30">
        <f t="shared" si="17"/>
        <v>0</v>
      </c>
      <c r="AC42" s="30">
        <f t="shared" si="18"/>
        <v>0</v>
      </c>
      <c r="AD42" s="30">
        <f t="shared" si="19"/>
        <v>0</v>
      </c>
      <c r="AE42" s="30">
        <f t="shared" si="20"/>
        <v>0</v>
      </c>
      <c r="AF42" s="30">
        <f t="shared" si="21"/>
        <v>0</v>
      </c>
    </row>
    <row r="43" spans="1:32">
      <c r="A43" s="3" t="e">
        <f>CONCATENATE("Čtyřhra ",#REF!," - 2.kolo")</f>
        <v>#REF!</v>
      </c>
      <c r="B43" s="3">
        <f>U18</f>
        <v>0</v>
      </c>
      <c r="C43" s="26" t="str">
        <f>IF($B43=0,"",VLOOKUP($B43,'nejml.žákyně seznam'!$A$2:$D$269,2))</f>
        <v/>
      </c>
      <c r="D43" s="3" t="str">
        <f>IF($B43=0,"",VLOOKUP($B43,'nejml.žákyně seznam'!$A$2:$D$269,4))</f>
        <v/>
      </c>
      <c r="E43" s="3">
        <f>W18</f>
        <v>0</v>
      </c>
      <c r="F43" s="26" t="str">
        <f>IF($E43=0,"",VLOOKUP($E43,'nejml.žákyně seznam'!$A$2:$D$269,2))</f>
        <v/>
      </c>
      <c r="G43" s="3" t="str">
        <f>IF($E43=0,"",VLOOKUP($E43,'nejml.žákyně seznam'!$A$2:$D$269,4))</f>
        <v/>
      </c>
      <c r="H43" s="3">
        <f>U19</f>
        <v>0</v>
      </c>
      <c r="I43" s="27" t="str">
        <f>IF($H43=0,"",VLOOKUP($H43,'nejml.žákyně seznam'!$A$2:$D$269,2))</f>
        <v/>
      </c>
      <c r="J43" s="3" t="str">
        <f>IF($H43=0,"",VLOOKUP($H43,'nejml.žákyně seznam'!$A$2:$D$269,4))</f>
        <v/>
      </c>
      <c r="K43" s="3">
        <f>W19</f>
        <v>0</v>
      </c>
      <c r="L43" s="27" t="str">
        <f>IF($K43=0,"",VLOOKUP($K43,'nejml.žákyně seznam'!$A$2:$D$269,2))</f>
        <v/>
      </c>
      <c r="M43" s="3" t="str">
        <f>IF($K43=0,"",VLOOKUP($K43,'nejml.žákyně seznam'!$A$2:$D$269,4))</f>
        <v/>
      </c>
      <c r="N43" s="74"/>
      <c r="O43" s="75"/>
      <c r="P43" s="75"/>
      <c r="Q43" s="75"/>
      <c r="R43" s="76"/>
      <c r="S43" s="3">
        <f t="shared" si="11"/>
        <v>0</v>
      </c>
      <c r="T43" s="3">
        <f t="shared" si="12"/>
        <v>0</v>
      </c>
      <c r="U43" s="3">
        <f t="shared" si="13"/>
        <v>0</v>
      </c>
      <c r="V43" s="3" t="str">
        <f>IF($U43=0,"",VLOOKUP($U43,'nejml.žákyně seznam'!$A$2:$D$269,2))</f>
        <v/>
      </c>
      <c r="W43" s="3">
        <f t="shared" si="14"/>
        <v>0</v>
      </c>
      <c r="X43" s="3" t="str">
        <f>IF($W43=0,"",VLOOKUP($W43,'nejml.žákyně seznam'!$A$2:$D$269,2))</f>
        <v/>
      </c>
      <c r="Y43" s="3" t="str">
        <f t="shared" si="15"/>
        <v/>
      </c>
      <c r="Z43" s="3" t="str">
        <f t="shared" si="16"/>
        <v/>
      </c>
      <c r="AB43" s="30">
        <f t="shared" si="17"/>
        <v>0</v>
      </c>
      <c r="AC43" s="30">
        <f t="shared" si="18"/>
        <v>0</v>
      </c>
      <c r="AD43" s="30">
        <f t="shared" si="19"/>
        <v>0</v>
      </c>
      <c r="AE43" s="30">
        <f t="shared" si="20"/>
        <v>0</v>
      </c>
      <c r="AF43" s="30">
        <f t="shared" si="21"/>
        <v>0</v>
      </c>
    </row>
    <row r="44" spans="1:32">
      <c r="A44" s="3" t="e">
        <f>CONCATENATE("Čtyřhra ",#REF!," - 2.kolo")</f>
        <v>#REF!</v>
      </c>
      <c r="B44" s="3">
        <f>U20</f>
        <v>0</v>
      </c>
      <c r="C44" s="26" t="str">
        <f>IF($B44=0,"",VLOOKUP($B44,'nejml.žákyně seznam'!$A$2:$D$269,2))</f>
        <v/>
      </c>
      <c r="D44" s="3" t="str">
        <f>IF($B44=0,"",VLOOKUP($B44,'nejml.žákyně seznam'!$A$2:$D$269,4))</f>
        <v/>
      </c>
      <c r="E44" s="3">
        <f>W20</f>
        <v>0</v>
      </c>
      <c r="F44" s="26" t="str">
        <f>IF($E44=0,"",VLOOKUP($E44,'nejml.žákyně seznam'!$A$2:$D$269,2))</f>
        <v/>
      </c>
      <c r="G44" s="3" t="str">
        <f>IF($E44=0,"",VLOOKUP($E44,'nejml.žákyně seznam'!$A$2:$D$269,4))</f>
        <v/>
      </c>
      <c r="H44" s="3">
        <f>U21</f>
        <v>0</v>
      </c>
      <c r="I44" s="27" t="str">
        <f>IF($H44=0,"",VLOOKUP($H44,'nejml.žákyně seznam'!$A$2:$D$269,2))</f>
        <v/>
      </c>
      <c r="J44" s="3" t="str">
        <f>IF($H44=0,"",VLOOKUP($H44,'nejml.žákyně seznam'!$A$2:$D$269,4))</f>
        <v/>
      </c>
      <c r="K44" s="3">
        <f>W21</f>
        <v>0</v>
      </c>
      <c r="L44" s="27" t="str">
        <f>IF($K44=0,"",VLOOKUP($K44,'nejml.žákyně seznam'!$A$2:$D$269,2))</f>
        <v/>
      </c>
      <c r="M44" s="3" t="str">
        <f>IF($K44=0,"",VLOOKUP($K44,'nejml.žákyně seznam'!$A$2:$D$269,4))</f>
        <v/>
      </c>
      <c r="N44" s="74"/>
      <c r="O44" s="75"/>
      <c r="P44" s="75"/>
      <c r="Q44" s="75"/>
      <c r="R44" s="76"/>
      <c r="S44" s="3">
        <f t="shared" si="11"/>
        <v>0</v>
      </c>
      <c r="T44" s="3">
        <f t="shared" si="12"/>
        <v>0</v>
      </c>
      <c r="U44" s="3">
        <f t="shared" si="13"/>
        <v>0</v>
      </c>
      <c r="V44" s="3" t="str">
        <f>IF($U44=0,"",VLOOKUP($U44,'nejml.žákyně seznam'!$A$2:$D$269,2))</f>
        <v/>
      </c>
      <c r="W44" s="3">
        <f t="shared" si="14"/>
        <v>0</v>
      </c>
      <c r="X44" s="3" t="str">
        <f>IF($W44=0,"",VLOOKUP($W44,'nejml.žákyně seznam'!$A$2:$D$269,2))</f>
        <v/>
      </c>
      <c r="Y44" s="3" t="str">
        <f t="shared" si="15"/>
        <v/>
      </c>
      <c r="Z44" s="3" t="str">
        <f t="shared" si="16"/>
        <v/>
      </c>
      <c r="AB44" s="30">
        <f t="shared" si="17"/>
        <v>0</v>
      </c>
      <c r="AC44" s="30">
        <f t="shared" si="18"/>
        <v>0</v>
      </c>
      <c r="AD44" s="30">
        <f t="shared" si="19"/>
        <v>0</v>
      </c>
      <c r="AE44" s="30">
        <f t="shared" si="20"/>
        <v>0</v>
      </c>
      <c r="AF44" s="30">
        <f t="shared" si="21"/>
        <v>0</v>
      </c>
    </row>
    <row r="45" spans="1:32">
      <c r="A45" s="3" t="e">
        <f>CONCATENATE("Čtyřhra ",#REF!," - 2.kolo")</f>
        <v>#REF!</v>
      </c>
      <c r="B45" s="3">
        <f>U22</f>
        <v>0</v>
      </c>
      <c r="C45" s="26" t="str">
        <f>IF($B45=0,"",VLOOKUP($B45,'nejml.žákyně seznam'!$A$2:$D$269,2))</f>
        <v/>
      </c>
      <c r="D45" s="3" t="str">
        <f>IF($B45=0,"",VLOOKUP($B45,'nejml.žákyně seznam'!$A$2:$D$269,4))</f>
        <v/>
      </c>
      <c r="E45" s="3">
        <f>W22</f>
        <v>0</v>
      </c>
      <c r="F45" s="26" t="str">
        <f>IF($E45=0,"",VLOOKUP($E45,'nejml.žákyně seznam'!$A$2:$D$269,2))</f>
        <v/>
      </c>
      <c r="G45" s="3" t="str">
        <f>IF($E45=0,"",VLOOKUP($E45,'nejml.žákyně seznam'!$A$2:$D$269,4))</f>
        <v/>
      </c>
      <c r="H45" s="3">
        <f>U23</f>
        <v>0</v>
      </c>
      <c r="I45" s="27" t="str">
        <f>IF($H45=0,"",VLOOKUP($H45,'nejml.žákyně seznam'!$A$2:$D$269,2))</f>
        <v/>
      </c>
      <c r="J45" s="3" t="str">
        <f>IF($H45=0,"",VLOOKUP($H45,'nejml.žákyně seznam'!$A$2:$D$269,4))</f>
        <v/>
      </c>
      <c r="K45" s="3">
        <f>W23</f>
        <v>0</v>
      </c>
      <c r="L45" s="27" t="str">
        <f>IF($K45=0,"",VLOOKUP($K45,'nejml.žákyně seznam'!$A$2:$D$269,2))</f>
        <v/>
      </c>
      <c r="M45" s="3" t="str">
        <f>IF($K45=0,"",VLOOKUP($K45,'nejml.žákyně seznam'!$A$2:$D$269,4))</f>
        <v/>
      </c>
      <c r="N45" s="74"/>
      <c r="O45" s="75"/>
      <c r="P45" s="75"/>
      <c r="Q45" s="75"/>
      <c r="R45" s="76"/>
      <c r="S45" s="3">
        <f t="shared" si="11"/>
        <v>0</v>
      </c>
      <c r="T45" s="3">
        <f t="shared" si="12"/>
        <v>0</v>
      </c>
      <c r="U45" s="3">
        <f t="shared" si="13"/>
        <v>0</v>
      </c>
      <c r="V45" s="3" t="str">
        <f>IF($U45=0,"",VLOOKUP($U45,'nejml.žákyně seznam'!$A$2:$D$269,2))</f>
        <v/>
      </c>
      <c r="W45" s="3">
        <f t="shared" si="14"/>
        <v>0</v>
      </c>
      <c r="X45" s="3" t="str">
        <f>IF($W45=0,"",VLOOKUP($W45,'nejml.žákyně seznam'!$A$2:$D$269,2))</f>
        <v/>
      </c>
      <c r="Y45" s="3" t="str">
        <f t="shared" si="15"/>
        <v/>
      </c>
      <c r="Z45" s="3" t="str">
        <f t="shared" si="16"/>
        <v/>
      </c>
      <c r="AB45" s="30">
        <f t="shared" si="17"/>
        <v>0</v>
      </c>
      <c r="AC45" s="30">
        <f t="shared" si="18"/>
        <v>0</v>
      </c>
      <c r="AD45" s="30">
        <f t="shared" si="19"/>
        <v>0</v>
      </c>
      <c r="AE45" s="30">
        <f t="shared" si="20"/>
        <v>0</v>
      </c>
      <c r="AF45" s="30">
        <f t="shared" si="21"/>
        <v>0</v>
      </c>
    </row>
    <row r="46" spans="1:32">
      <c r="A46" s="3" t="e">
        <f>CONCATENATE("Čtyřhra ",#REF!," - 2.kolo")</f>
        <v>#REF!</v>
      </c>
      <c r="B46" s="3">
        <f>U24</f>
        <v>0</v>
      </c>
      <c r="C46" s="26" t="str">
        <f>IF($B46=0,"",VLOOKUP($B46,'nejml.žákyně seznam'!$A$2:$D$269,2))</f>
        <v/>
      </c>
      <c r="D46" s="3" t="str">
        <f>IF($B46=0,"",VLOOKUP($B46,'nejml.žákyně seznam'!$A$2:$D$269,4))</f>
        <v/>
      </c>
      <c r="E46" s="3">
        <f>W24</f>
        <v>0</v>
      </c>
      <c r="F46" s="26" t="str">
        <f>IF($E46=0,"",VLOOKUP($E46,'nejml.žákyně seznam'!$A$2:$D$269,2))</f>
        <v/>
      </c>
      <c r="G46" s="3" t="str">
        <f>IF($E46=0,"",VLOOKUP($E46,'nejml.žákyně seznam'!$A$2:$D$269,4))</f>
        <v/>
      </c>
      <c r="H46" s="3">
        <f>U25</f>
        <v>0</v>
      </c>
      <c r="I46" s="27" t="str">
        <f>IF($H46=0,"",VLOOKUP($H46,'nejml.žákyně seznam'!$A$2:$D$269,2))</f>
        <v/>
      </c>
      <c r="J46" s="3" t="str">
        <f>IF($H46=0,"",VLOOKUP($H46,'nejml.žákyně seznam'!$A$2:$D$269,4))</f>
        <v/>
      </c>
      <c r="K46" s="3">
        <f>W25</f>
        <v>0</v>
      </c>
      <c r="L46" s="27" t="str">
        <f>IF($K46=0,"",VLOOKUP($K46,'nejml.žákyně seznam'!$A$2:$D$269,2))</f>
        <v/>
      </c>
      <c r="M46" s="3" t="str">
        <f>IF($K46=0,"",VLOOKUP($K46,'nejml.žákyně seznam'!$A$2:$D$269,4))</f>
        <v/>
      </c>
      <c r="N46" s="74"/>
      <c r="O46" s="75"/>
      <c r="P46" s="75"/>
      <c r="Q46" s="75"/>
      <c r="R46" s="76"/>
      <c r="S46" s="3">
        <f t="shared" si="11"/>
        <v>0</v>
      </c>
      <c r="T46" s="3">
        <f t="shared" si="12"/>
        <v>0</v>
      </c>
      <c r="U46" s="3">
        <f t="shared" si="13"/>
        <v>0</v>
      </c>
      <c r="V46" s="3" t="str">
        <f>IF($U46=0,"",VLOOKUP($U46,'nejml.žákyně seznam'!$A$2:$D$269,2))</f>
        <v/>
      </c>
      <c r="W46" s="3">
        <f t="shared" si="14"/>
        <v>0</v>
      </c>
      <c r="X46" s="3" t="str">
        <f>IF($W46=0,"",VLOOKUP($W46,'nejml.žákyně seznam'!$A$2:$D$269,2))</f>
        <v/>
      </c>
      <c r="Y46" s="3" t="str">
        <f t="shared" si="15"/>
        <v/>
      </c>
      <c r="Z46" s="3" t="str">
        <f t="shared" si="16"/>
        <v/>
      </c>
      <c r="AB46" s="30">
        <f t="shared" si="17"/>
        <v>0</v>
      </c>
      <c r="AC46" s="30">
        <f t="shared" si="18"/>
        <v>0</v>
      </c>
      <c r="AD46" s="30">
        <f t="shared" si="19"/>
        <v>0</v>
      </c>
      <c r="AE46" s="30">
        <f t="shared" si="20"/>
        <v>0</v>
      </c>
      <c r="AF46" s="30">
        <f t="shared" si="21"/>
        <v>0</v>
      </c>
    </row>
    <row r="47" spans="1:32">
      <c r="A47" s="3" t="e">
        <f>CONCATENATE("Čtyřhra ",#REF!," - 2.kolo")</f>
        <v>#REF!</v>
      </c>
      <c r="B47" s="3">
        <f>U26</f>
        <v>0</v>
      </c>
      <c r="C47" s="26" t="str">
        <f>IF($B47=0,"",VLOOKUP($B47,'nejml.žákyně seznam'!$A$2:$D$269,2))</f>
        <v/>
      </c>
      <c r="D47" s="3" t="str">
        <f>IF($B47=0,"",VLOOKUP($B47,'nejml.žákyně seznam'!$A$2:$D$269,4))</f>
        <v/>
      </c>
      <c r="E47" s="3">
        <f>W26</f>
        <v>0</v>
      </c>
      <c r="F47" s="26" t="str">
        <f>IF($E47=0,"",VLOOKUP($E47,'nejml.žákyně seznam'!$A$2:$D$269,2))</f>
        <v/>
      </c>
      <c r="G47" s="3" t="str">
        <f>IF($E47=0,"",VLOOKUP($E47,'nejml.žákyně seznam'!$A$2:$D$269,4))</f>
        <v/>
      </c>
      <c r="H47" s="3">
        <f>U27</f>
        <v>0</v>
      </c>
      <c r="I47" s="27" t="str">
        <f>IF($H47=0,"",VLOOKUP($H47,'nejml.žákyně seznam'!$A$2:$D$269,2))</f>
        <v/>
      </c>
      <c r="J47" s="3" t="str">
        <f>IF($H47=0,"",VLOOKUP($H47,'nejml.žákyně seznam'!$A$2:$D$269,4))</f>
        <v/>
      </c>
      <c r="K47" s="3">
        <f>W27</f>
        <v>0</v>
      </c>
      <c r="L47" s="27" t="str">
        <f>IF($K47=0,"",VLOOKUP($K47,'nejml.žákyně seznam'!$A$2:$D$269,2))</f>
        <v/>
      </c>
      <c r="M47" s="3" t="str">
        <f>IF($K47=0,"",VLOOKUP($K47,'nejml.žákyně seznam'!$A$2:$D$269,4))</f>
        <v/>
      </c>
      <c r="N47" s="74"/>
      <c r="O47" s="75"/>
      <c r="P47" s="75"/>
      <c r="Q47" s="75"/>
      <c r="R47" s="76"/>
      <c r="S47" s="3">
        <f t="shared" si="11"/>
        <v>0</v>
      </c>
      <c r="T47" s="3">
        <f t="shared" si="12"/>
        <v>0</v>
      </c>
      <c r="U47" s="3">
        <f t="shared" si="13"/>
        <v>0</v>
      </c>
      <c r="V47" s="3" t="str">
        <f>IF($U47=0,"",VLOOKUP($U47,'nejml.žákyně seznam'!$A$2:$D$269,2))</f>
        <v/>
      </c>
      <c r="W47" s="3">
        <f t="shared" si="14"/>
        <v>0</v>
      </c>
      <c r="X47" s="3" t="str">
        <f>IF($W47=0,"",VLOOKUP($W47,'nejml.žákyně seznam'!$A$2:$D$269,2))</f>
        <v/>
      </c>
      <c r="Y47" s="3" t="str">
        <f t="shared" si="15"/>
        <v/>
      </c>
      <c r="Z47" s="3" t="str">
        <f t="shared" si="16"/>
        <v/>
      </c>
      <c r="AB47" s="30">
        <f t="shared" si="17"/>
        <v>0</v>
      </c>
      <c r="AC47" s="30">
        <f t="shared" si="18"/>
        <v>0</v>
      </c>
      <c r="AD47" s="30">
        <f t="shared" si="19"/>
        <v>0</v>
      </c>
      <c r="AE47" s="30">
        <f t="shared" si="20"/>
        <v>0</v>
      </c>
      <c r="AF47" s="30">
        <f t="shared" si="21"/>
        <v>0</v>
      </c>
    </row>
    <row r="48" spans="1:32">
      <c r="A48" s="3" t="e">
        <f>CONCATENATE("Čtyřhra ",#REF!," - 2.kolo")</f>
        <v>#REF!</v>
      </c>
      <c r="B48" s="3">
        <f>U28</f>
        <v>0</v>
      </c>
      <c r="C48" s="26" t="str">
        <f>IF($B48=0,"",VLOOKUP($B48,'nejml.žákyně seznam'!$A$2:$D$269,2))</f>
        <v/>
      </c>
      <c r="D48" s="3" t="str">
        <f>IF($B48=0,"",VLOOKUP($B48,'nejml.žákyně seznam'!$A$2:$D$269,4))</f>
        <v/>
      </c>
      <c r="E48" s="3">
        <f>W28</f>
        <v>0</v>
      </c>
      <c r="F48" s="26" t="str">
        <f>IF($E48=0,"",VLOOKUP($E48,'nejml.žákyně seznam'!$A$2:$D$269,2))</f>
        <v/>
      </c>
      <c r="G48" s="3" t="str">
        <f>IF($E48=0,"",VLOOKUP($E48,'nejml.žákyně seznam'!$A$2:$D$269,4))</f>
        <v/>
      </c>
      <c r="H48" s="3">
        <f>U29</f>
        <v>0</v>
      </c>
      <c r="I48" s="27" t="str">
        <f>IF($H48=0,"",VLOOKUP($H48,'nejml.žákyně seznam'!$A$2:$D$269,2))</f>
        <v/>
      </c>
      <c r="J48" s="3" t="str">
        <f>IF($H48=0,"",VLOOKUP($H48,'nejml.žákyně seznam'!$A$2:$D$269,4))</f>
        <v/>
      </c>
      <c r="K48" s="3">
        <f>W29</f>
        <v>0</v>
      </c>
      <c r="L48" s="27" t="str">
        <f>IF($K48=0,"",VLOOKUP($K48,'nejml.žákyně seznam'!$A$2:$D$269,2))</f>
        <v/>
      </c>
      <c r="M48" s="3" t="str">
        <f>IF($K48=0,"",VLOOKUP($K48,'nejml.žákyně seznam'!$A$2:$D$269,4))</f>
        <v/>
      </c>
      <c r="N48" s="74"/>
      <c r="O48" s="75"/>
      <c r="P48" s="75"/>
      <c r="Q48" s="75"/>
      <c r="R48" s="76"/>
      <c r="S48" s="3">
        <f t="shared" si="11"/>
        <v>0</v>
      </c>
      <c r="T48" s="3">
        <f t="shared" si="12"/>
        <v>0</v>
      </c>
      <c r="U48" s="3">
        <f t="shared" si="13"/>
        <v>0</v>
      </c>
      <c r="V48" s="3" t="str">
        <f>IF($U48=0,"",VLOOKUP($U48,'nejml.žákyně seznam'!$A$2:$D$269,2))</f>
        <v/>
      </c>
      <c r="W48" s="3">
        <f t="shared" si="14"/>
        <v>0</v>
      </c>
      <c r="X48" s="3" t="str">
        <f>IF($W48=0,"",VLOOKUP($W48,'nejml.žákyně seznam'!$A$2:$D$269,2))</f>
        <v/>
      </c>
      <c r="Y48" s="3" t="str">
        <f t="shared" si="15"/>
        <v/>
      </c>
      <c r="Z48" s="3" t="str">
        <f t="shared" si="16"/>
        <v/>
      </c>
      <c r="AB48" s="30">
        <f t="shared" si="17"/>
        <v>0</v>
      </c>
      <c r="AC48" s="30">
        <f t="shared" si="18"/>
        <v>0</v>
      </c>
      <c r="AD48" s="30">
        <f t="shared" si="19"/>
        <v>0</v>
      </c>
      <c r="AE48" s="30">
        <f t="shared" si="20"/>
        <v>0</v>
      </c>
      <c r="AF48" s="30">
        <f t="shared" si="21"/>
        <v>0</v>
      </c>
    </row>
    <row r="49" spans="1:32">
      <c r="A49" s="3" t="e">
        <f>CONCATENATE("Čtyřhra ",#REF!," - 2.kolo")</f>
        <v>#REF!</v>
      </c>
      <c r="B49" s="3">
        <f>U30</f>
        <v>0</v>
      </c>
      <c r="C49" s="26" t="str">
        <f>IF($B49=0,"",VLOOKUP($B49,'nejml.žákyně seznam'!$A$2:$D$269,2))</f>
        <v/>
      </c>
      <c r="D49" s="3" t="str">
        <f>IF($B49=0,"",VLOOKUP($B49,'nejml.žákyně seznam'!$A$2:$D$269,4))</f>
        <v/>
      </c>
      <c r="E49" s="3">
        <f>W30</f>
        <v>0</v>
      </c>
      <c r="F49" s="26" t="str">
        <f>IF($E49=0,"",VLOOKUP($E49,'nejml.žákyně seznam'!$A$2:$D$269,2))</f>
        <v/>
      </c>
      <c r="G49" s="3" t="str">
        <f>IF($E49=0,"",VLOOKUP($E49,'nejml.žákyně seznam'!$A$2:$D$269,4))</f>
        <v/>
      </c>
      <c r="H49" s="3">
        <f>U31</f>
        <v>0</v>
      </c>
      <c r="I49" s="27" t="str">
        <f>IF($H49=0,"",VLOOKUP($H49,'nejml.žákyně seznam'!$A$2:$D$269,2))</f>
        <v/>
      </c>
      <c r="J49" s="3" t="str">
        <f>IF($H49=0,"",VLOOKUP($H49,'nejml.žákyně seznam'!$A$2:$D$269,4))</f>
        <v/>
      </c>
      <c r="K49" s="3">
        <f>W31</f>
        <v>0</v>
      </c>
      <c r="L49" s="27" t="str">
        <f>IF($K49=0,"",VLOOKUP($K49,'nejml.žákyně seznam'!$A$2:$D$269,2))</f>
        <v/>
      </c>
      <c r="M49" s="3" t="str">
        <f>IF($K49=0,"",VLOOKUP($K49,'nejml.žákyně seznam'!$A$2:$D$269,4))</f>
        <v/>
      </c>
      <c r="N49" s="74"/>
      <c r="O49" s="75"/>
      <c r="P49" s="75"/>
      <c r="Q49" s="75"/>
      <c r="R49" s="76"/>
      <c r="S49" s="3">
        <f t="shared" si="11"/>
        <v>0</v>
      </c>
      <c r="T49" s="3">
        <f t="shared" si="12"/>
        <v>0</v>
      </c>
      <c r="U49" s="3">
        <f t="shared" si="13"/>
        <v>0</v>
      </c>
      <c r="V49" s="3" t="str">
        <f>IF($U49=0,"",VLOOKUP($U49,'nejml.žákyně seznam'!$A$2:$D$269,2))</f>
        <v/>
      </c>
      <c r="W49" s="3">
        <f t="shared" si="14"/>
        <v>0</v>
      </c>
      <c r="X49" s="3" t="str">
        <f>IF($W49=0,"",VLOOKUP($W49,'nejml.žákyně seznam'!$A$2:$D$269,2))</f>
        <v/>
      </c>
      <c r="Y49" s="3" t="str">
        <f t="shared" si="15"/>
        <v/>
      </c>
      <c r="Z49" s="3" t="str">
        <f t="shared" si="16"/>
        <v/>
      </c>
      <c r="AB49" s="30">
        <f t="shared" si="17"/>
        <v>0</v>
      </c>
      <c r="AC49" s="30">
        <f t="shared" si="18"/>
        <v>0</v>
      </c>
      <c r="AD49" s="30">
        <f t="shared" si="19"/>
        <v>0</v>
      </c>
      <c r="AE49" s="30">
        <f t="shared" si="20"/>
        <v>0</v>
      </c>
      <c r="AF49" s="30">
        <f t="shared" si="21"/>
        <v>0</v>
      </c>
    </row>
    <row r="50" spans="1:32">
      <c r="A50" s="3" t="e">
        <f>CONCATENATE("Čtyřhra ",#REF!," - 2.kolo")</f>
        <v>#REF!</v>
      </c>
      <c r="B50" s="3">
        <f>U32</f>
        <v>0</v>
      </c>
      <c r="C50" s="26" t="str">
        <f>IF($B50=0,"",VLOOKUP($B50,'nejml.žákyně seznam'!$A$2:$D$269,2))</f>
        <v/>
      </c>
      <c r="D50" s="3" t="str">
        <f>IF($B50=0,"",VLOOKUP($B50,'nejml.žákyně seznam'!$A$2:$D$269,4))</f>
        <v/>
      </c>
      <c r="E50" s="3">
        <f>W32</f>
        <v>0</v>
      </c>
      <c r="F50" s="26" t="str">
        <f>IF($E50=0,"",VLOOKUP($E50,'nejml.žákyně seznam'!$A$2:$D$269,2))</f>
        <v/>
      </c>
      <c r="G50" s="3" t="str">
        <f>IF($E50=0,"",VLOOKUP($E50,'nejml.žákyně seznam'!$A$2:$D$269,4))</f>
        <v/>
      </c>
      <c r="H50" s="3">
        <f>U33</f>
        <v>0</v>
      </c>
      <c r="I50" s="27" t="str">
        <f>IF($H50=0,"",VLOOKUP($H50,'nejml.žákyně seznam'!$A$2:$D$269,2))</f>
        <v/>
      </c>
      <c r="J50" s="3" t="str">
        <f>IF($H50=0,"",VLOOKUP($H50,'nejml.žákyně seznam'!$A$2:$D$269,4))</f>
        <v/>
      </c>
      <c r="K50" s="3">
        <f>W33</f>
        <v>0</v>
      </c>
      <c r="L50" s="27" t="str">
        <f>IF($K50=0,"",VLOOKUP($K50,'nejml.žákyně seznam'!$A$2:$D$269,2))</f>
        <v/>
      </c>
      <c r="M50" s="3" t="str">
        <f>IF($K50=0,"",VLOOKUP($K50,'nejml.žákyně seznam'!$A$2:$D$269,4))</f>
        <v/>
      </c>
      <c r="N50" s="74"/>
      <c r="O50" s="75"/>
      <c r="P50" s="75"/>
      <c r="Q50" s="75"/>
      <c r="R50" s="76"/>
      <c r="S50" s="3">
        <f t="shared" si="11"/>
        <v>0</v>
      </c>
      <c r="T50" s="3">
        <f t="shared" si="12"/>
        <v>0</v>
      </c>
      <c r="U50" s="3">
        <f t="shared" si="13"/>
        <v>0</v>
      </c>
      <c r="V50" s="3" t="str">
        <f>IF($U50=0,"",VLOOKUP($U50,'nejml.žákyně seznam'!$A$2:$D$269,2))</f>
        <v/>
      </c>
      <c r="W50" s="3">
        <f t="shared" si="14"/>
        <v>0</v>
      </c>
      <c r="X50" s="3" t="str">
        <f>IF($W50=0,"",VLOOKUP($W50,'nejml.žákyně seznam'!$A$2:$D$269,2))</f>
        <v/>
      </c>
      <c r="Y50" s="3" t="str">
        <f t="shared" si="15"/>
        <v/>
      </c>
      <c r="Z50" s="3" t="str">
        <f t="shared" si="16"/>
        <v/>
      </c>
      <c r="AB50" s="30">
        <f t="shared" si="17"/>
        <v>0</v>
      </c>
      <c r="AC50" s="30">
        <f t="shared" si="18"/>
        <v>0</v>
      </c>
      <c r="AD50" s="30">
        <f t="shared" si="19"/>
        <v>0</v>
      </c>
      <c r="AE50" s="30">
        <f t="shared" si="20"/>
        <v>0</v>
      </c>
      <c r="AF50" s="30">
        <f t="shared" si="21"/>
        <v>0</v>
      </c>
    </row>
    <row r="51" spans="1:32" ht="13.5" thickBot="1">
      <c r="N51" s="21"/>
      <c r="O51" s="21"/>
      <c r="P51" s="21"/>
      <c r="Q51" s="21"/>
      <c r="R51" s="21"/>
    </row>
    <row r="52" spans="1:32" ht="13.5" thickTop="1">
      <c r="A52" s="3" t="e">
        <f>CONCATENATE("Čtyřhra ",#REF!," - 3.kolo")</f>
        <v>#REF!</v>
      </c>
      <c r="B52" s="3">
        <f>U35</f>
        <v>0</v>
      </c>
      <c r="C52" s="26" t="str">
        <f>IF($B52=0,"",VLOOKUP($B52,'nejml.žákyně seznam'!$A$2:$D$269,2))</f>
        <v/>
      </c>
      <c r="D52" s="3" t="str">
        <f>IF($B52=0,"",VLOOKUP($B52,'nejml.žákyně seznam'!$A$2:$D$269,4))</f>
        <v/>
      </c>
      <c r="E52" s="3">
        <f>W35</f>
        <v>0</v>
      </c>
      <c r="F52" s="26" t="str">
        <f>IF($E52=0,"",VLOOKUP($E52,'nejml.žákyně seznam'!$A$2:$D$269,2))</f>
        <v/>
      </c>
      <c r="G52" s="3" t="str">
        <f>IF($E52=0,"",VLOOKUP($E52,'nejml.žákyně seznam'!$A$2:$D$269,4))</f>
        <v/>
      </c>
      <c r="H52" s="3">
        <f>U36</f>
        <v>0</v>
      </c>
      <c r="I52" s="27" t="str">
        <f>IF($H52=0,"",VLOOKUP($H52,'nejml.žákyně seznam'!$A$2:$D$269,2))</f>
        <v/>
      </c>
      <c r="J52" s="3" t="str">
        <f>IF($H52=0,"",VLOOKUP($H52,'nejml.žákyně seznam'!$A$2:$D$269,4))</f>
        <v/>
      </c>
      <c r="K52" s="3">
        <f>W36</f>
        <v>0</v>
      </c>
      <c r="L52" s="27" t="str">
        <f>IF($K52=0,"",VLOOKUP($K52,'nejml.žákyně seznam'!$A$2:$D$269,2))</f>
        <v/>
      </c>
      <c r="M52" s="3" t="str">
        <f>IF($K52=0,"",VLOOKUP($K52,'nejml.žákyně seznam'!$A$2:$D$269,4))</f>
        <v/>
      </c>
      <c r="N52" s="71"/>
      <c r="O52" s="72"/>
      <c r="P52" s="72"/>
      <c r="Q52" s="72"/>
      <c r="R52" s="73"/>
      <c r="S52" s="3">
        <f t="shared" ref="S52:S59" si="22">COUNTIF(AB52:AF52,"&gt;0")</f>
        <v>0</v>
      </c>
      <c r="T52" s="3">
        <f t="shared" ref="T52:T59" si="23">COUNTIF(AB52:AF52,"&lt;0")</f>
        <v>0</v>
      </c>
      <c r="U52" s="3">
        <f t="shared" ref="U52:U59" si="24">IF(S52=T52,0,IF(S52&gt;T52,B52,H52))</f>
        <v>0</v>
      </c>
      <c r="V52" s="3" t="str">
        <f>IF($U52=0,"",VLOOKUP($U52,'nejml.žákyně seznam'!$A$2:$D$269,2))</f>
        <v/>
      </c>
      <c r="W52" s="3">
        <f t="shared" ref="W52:W59" si="25">IF(S52=T52,0,IF(S52&gt;T52,E52,K52))</f>
        <v>0</v>
      </c>
      <c r="X52" s="3" t="str">
        <f>IF($W52=0,"",VLOOKUP($W52,'nejml.žákyně seznam'!$A$2:$D$269,2))</f>
        <v/>
      </c>
      <c r="Y52" s="3" t="str">
        <f t="shared" ref="Y52:Y59" si="26">IF(S52=T52,"",IF(S52&gt;T52,CONCATENATE(S52,":",T52," (",N52,",",O52,",",P52,IF(SUM(S52:T52)&gt;3,",",""),Q52,IF(SUM(S52:T52)&gt;4,",",""),R52,")"),CONCATENATE(T52,":",S52," (",-N52,",",-O52,",",-P52,IF(SUM(S52:T52)&gt;3,",",""),IF(SUM(S52:T52)&gt;3,-Q52,""),IF(SUM(S52:T52)&gt;4,",",""),IF(SUM(S52:T52)&gt;4,-R52,""),")")))</f>
        <v/>
      </c>
      <c r="Z52" s="3" t="str">
        <f t="shared" ref="Z52:Z59" si="27">IF(MAX(S52:T52)=3,Y52,"")</f>
        <v/>
      </c>
      <c r="AB52" s="30">
        <f t="shared" ref="AB52:AB59" si="28">IF(N52="",0,IF(MID(N52,1,1)="-",-1,1))</f>
        <v>0</v>
      </c>
      <c r="AC52" s="30">
        <f t="shared" ref="AC52:AC59" si="29">IF(O52="",0,IF(MID(O52,1,1)="-",-1,1))</f>
        <v>0</v>
      </c>
      <c r="AD52" s="30">
        <f t="shared" ref="AD52:AD59" si="30">IF(P52="",0,IF(MID(P52,1,1)="-",-1,1))</f>
        <v>0</v>
      </c>
      <c r="AE52" s="30">
        <f t="shared" ref="AE52:AE59" si="31">IF(Q52="",0,IF(MID(Q52,1,1)="-",-1,1))</f>
        <v>0</v>
      </c>
      <c r="AF52" s="30">
        <f t="shared" ref="AF52:AF59" si="32">IF(R52="",0,IF(MID(R52,1,1)="-",-1,1))</f>
        <v>0</v>
      </c>
    </row>
    <row r="53" spans="1:32">
      <c r="A53" s="3" t="e">
        <f>CONCATENATE("Čtyřhra ",#REF!," - 3.kolo")</f>
        <v>#REF!</v>
      </c>
      <c r="B53" s="3">
        <f>U37</f>
        <v>0</v>
      </c>
      <c r="C53" s="26" t="str">
        <f>IF($B53=0,"",VLOOKUP($B53,'nejml.žákyně seznam'!$A$2:$D$269,2))</f>
        <v/>
      </c>
      <c r="D53" s="3" t="str">
        <f>IF($B53=0,"",VLOOKUP($B53,'nejml.žákyně seznam'!$A$2:$D$269,4))</f>
        <v/>
      </c>
      <c r="E53" s="3">
        <f>W37</f>
        <v>0</v>
      </c>
      <c r="F53" s="26" t="str">
        <f>IF($E53=0,"",VLOOKUP($E53,'nejml.žákyně seznam'!$A$2:$D$269,2))</f>
        <v/>
      </c>
      <c r="G53" s="3" t="str">
        <f>IF($E53=0,"",VLOOKUP($E53,'nejml.žákyně seznam'!$A$2:$D$269,4))</f>
        <v/>
      </c>
      <c r="H53" s="3">
        <f>U38</f>
        <v>0</v>
      </c>
      <c r="I53" s="27" t="str">
        <f>IF($H53=0,"",VLOOKUP($H53,'nejml.žákyně seznam'!$A$2:$D$269,2))</f>
        <v/>
      </c>
      <c r="J53" s="3" t="str">
        <f>IF($H53=0,"",VLOOKUP($H53,'nejml.žákyně seznam'!$A$2:$D$269,4))</f>
        <v/>
      </c>
      <c r="K53" s="3">
        <f>W38</f>
        <v>0</v>
      </c>
      <c r="L53" s="27" t="str">
        <f>IF($K53=0,"",VLOOKUP($K53,'nejml.žákyně seznam'!$A$2:$D$269,2))</f>
        <v/>
      </c>
      <c r="M53" s="3" t="str">
        <f>IF($K53=0,"",VLOOKUP($K53,'nejml.žákyně seznam'!$A$2:$D$269,4))</f>
        <v/>
      </c>
      <c r="N53" s="74"/>
      <c r="O53" s="75"/>
      <c r="P53" s="75"/>
      <c r="Q53" s="75"/>
      <c r="R53" s="76"/>
      <c r="S53" s="3">
        <f t="shared" si="22"/>
        <v>0</v>
      </c>
      <c r="T53" s="3">
        <f t="shared" si="23"/>
        <v>0</v>
      </c>
      <c r="U53" s="3">
        <f t="shared" si="24"/>
        <v>0</v>
      </c>
      <c r="V53" s="3" t="str">
        <f>IF($U53=0,"",VLOOKUP($U53,'nejml.žákyně seznam'!$A$2:$D$269,2))</f>
        <v/>
      </c>
      <c r="W53" s="3">
        <f t="shared" si="25"/>
        <v>0</v>
      </c>
      <c r="X53" s="3" t="str">
        <f>IF($W53=0,"",VLOOKUP($W53,'nejml.žákyně seznam'!$A$2:$D$269,2))</f>
        <v/>
      </c>
      <c r="Y53" s="3" t="str">
        <f t="shared" si="26"/>
        <v/>
      </c>
      <c r="Z53" s="3" t="str">
        <f t="shared" si="27"/>
        <v/>
      </c>
      <c r="AB53" s="30">
        <f t="shared" si="28"/>
        <v>0</v>
      </c>
      <c r="AC53" s="30">
        <f t="shared" si="29"/>
        <v>0</v>
      </c>
      <c r="AD53" s="30">
        <f t="shared" si="30"/>
        <v>0</v>
      </c>
      <c r="AE53" s="30">
        <f t="shared" si="31"/>
        <v>0</v>
      </c>
      <c r="AF53" s="30">
        <f t="shared" si="32"/>
        <v>0</v>
      </c>
    </row>
    <row r="54" spans="1:32">
      <c r="A54" s="3" t="e">
        <f>CONCATENATE("Čtyřhra ",#REF!," - 3.kolo")</f>
        <v>#REF!</v>
      </c>
      <c r="B54" s="3">
        <f>U39</f>
        <v>0</v>
      </c>
      <c r="C54" s="26" t="str">
        <f>IF($B54=0,"",VLOOKUP($B54,'nejml.žákyně seznam'!$A$2:$D$269,2))</f>
        <v/>
      </c>
      <c r="D54" s="3" t="str">
        <f>IF($B54=0,"",VLOOKUP($B54,'nejml.žákyně seznam'!$A$2:$D$269,4))</f>
        <v/>
      </c>
      <c r="E54" s="3">
        <f>W39</f>
        <v>0</v>
      </c>
      <c r="F54" s="26" t="str">
        <f>IF($E54=0,"",VLOOKUP($E54,'nejml.žákyně seznam'!$A$2:$D$269,2))</f>
        <v/>
      </c>
      <c r="G54" s="3" t="str">
        <f>IF($E54=0,"",VLOOKUP($E54,'nejml.žákyně seznam'!$A$2:$D$269,4))</f>
        <v/>
      </c>
      <c r="H54" s="3">
        <f>U40</f>
        <v>0</v>
      </c>
      <c r="I54" s="27" t="str">
        <f>IF($H54=0,"",VLOOKUP($H54,'nejml.žákyně seznam'!$A$2:$D$269,2))</f>
        <v/>
      </c>
      <c r="J54" s="3" t="str">
        <f>IF($H54=0,"",VLOOKUP($H54,'nejml.žákyně seznam'!$A$2:$D$269,4))</f>
        <v/>
      </c>
      <c r="K54" s="3">
        <f>W40</f>
        <v>0</v>
      </c>
      <c r="L54" s="27" t="str">
        <f>IF($K54=0,"",VLOOKUP($K54,'nejml.žákyně seznam'!$A$2:$D$269,2))</f>
        <v/>
      </c>
      <c r="M54" s="3" t="str">
        <f>IF($K54=0,"",VLOOKUP($K54,'nejml.žákyně seznam'!$A$2:$D$269,4))</f>
        <v/>
      </c>
      <c r="N54" s="74"/>
      <c r="O54" s="75"/>
      <c r="P54" s="75"/>
      <c r="Q54" s="75"/>
      <c r="R54" s="76"/>
      <c r="S54" s="3">
        <f t="shared" si="22"/>
        <v>0</v>
      </c>
      <c r="T54" s="3">
        <f t="shared" si="23"/>
        <v>0</v>
      </c>
      <c r="U54" s="3">
        <f t="shared" si="24"/>
        <v>0</v>
      </c>
      <c r="V54" s="3" t="str">
        <f>IF($U54=0,"",VLOOKUP($U54,'nejml.žákyně seznam'!$A$2:$D$269,2))</f>
        <v/>
      </c>
      <c r="W54" s="3">
        <f t="shared" si="25"/>
        <v>0</v>
      </c>
      <c r="X54" s="3" t="str">
        <f>IF($W54=0,"",VLOOKUP($W54,'nejml.žákyně seznam'!$A$2:$D$269,2))</f>
        <v/>
      </c>
      <c r="Y54" s="3" t="str">
        <f t="shared" si="26"/>
        <v/>
      </c>
      <c r="Z54" s="3" t="str">
        <f t="shared" si="27"/>
        <v/>
      </c>
      <c r="AB54" s="30">
        <f t="shared" si="28"/>
        <v>0</v>
      </c>
      <c r="AC54" s="30">
        <f t="shared" si="29"/>
        <v>0</v>
      </c>
      <c r="AD54" s="30">
        <f t="shared" si="30"/>
        <v>0</v>
      </c>
      <c r="AE54" s="30">
        <f t="shared" si="31"/>
        <v>0</v>
      </c>
      <c r="AF54" s="30">
        <f t="shared" si="32"/>
        <v>0</v>
      </c>
    </row>
    <row r="55" spans="1:32">
      <c r="A55" s="3" t="e">
        <f>CONCATENATE("Čtyřhra ",#REF!," - 3.kolo")</f>
        <v>#REF!</v>
      </c>
      <c r="B55" s="3">
        <f>U41</f>
        <v>0</v>
      </c>
      <c r="C55" s="26" t="str">
        <f>IF($B55=0,"",VLOOKUP($B55,'nejml.žákyně seznam'!$A$2:$D$269,2))</f>
        <v/>
      </c>
      <c r="D55" s="3" t="str">
        <f>IF($B55=0,"",VLOOKUP($B55,'nejml.žákyně seznam'!$A$2:$D$269,4))</f>
        <v/>
      </c>
      <c r="E55" s="3">
        <f>W41</f>
        <v>0</v>
      </c>
      <c r="F55" s="26" t="str">
        <f>IF($E55=0,"",VLOOKUP($E55,'nejml.žákyně seznam'!$A$2:$D$269,2))</f>
        <v/>
      </c>
      <c r="G55" s="3" t="str">
        <f>IF($E55=0,"",VLOOKUP($E55,'nejml.žákyně seznam'!$A$2:$D$269,4))</f>
        <v/>
      </c>
      <c r="H55" s="3">
        <f>U42</f>
        <v>0</v>
      </c>
      <c r="I55" s="27" t="str">
        <f>IF($H55=0,"",VLOOKUP($H55,'nejml.žákyně seznam'!$A$2:$D$269,2))</f>
        <v/>
      </c>
      <c r="J55" s="3" t="str">
        <f>IF($H55=0,"",VLOOKUP($H55,'nejml.žákyně seznam'!$A$2:$D$269,4))</f>
        <v/>
      </c>
      <c r="K55" s="3">
        <f>W42</f>
        <v>0</v>
      </c>
      <c r="L55" s="27" t="str">
        <f>IF($K55=0,"",VLOOKUP($K55,'nejml.žákyně seznam'!$A$2:$D$269,2))</f>
        <v/>
      </c>
      <c r="M55" s="3" t="str">
        <f>IF($K55=0,"",VLOOKUP($K55,'nejml.žákyně seznam'!$A$2:$D$269,4))</f>
        <v/>
      </c>
      <c r="N55" s="74"/>
      <c r="O55" s="75"/>
      <c r="P55" s="75"/>
      <c r="Q55" s="75"/>
      <c r="R55" s="76"/>
      <c r="S55" s="3">
        <f t="shared" si="22"/>
        <v>0</v>
      </c>
      <c r="T55" s="3">
        <f t="shared" si="23"/>
        <v>0</v>
      </c>
      <c r="U55" s="3">
        <f t="shared" si="24"/>
        <v>0</v>
      </c>
      <c r="V55" s="3" t="str">
        <f>IF($U55=0,"",VLOOKUP($U55,'nejml.žákyně seznam'!$A$2:$D$269,2))</f>
        <v/>
      </c>
      <c r="W55" s="3">
        <f t="shared" si="25"/>
        <v>0</v>
      </c>
      <c r="X55" s="3" t="str">
        <f>IF($W55=0,"",VLOOKUP($W55,'nejml.žákyně seznam'!$A$2:$D$269,2))</f>
        <v/>
      </c>
      <c r="Y55" s="3" t="str">
        <f t="shared" si="26"/>
        <v/>
      </c>
      <c r="Z55" s="3" t="str">
        <f t="shared" si="27"/>
        <v/>
      </c>
      <c r="AB55" s="30">
        <f t="shared" si="28"/>
        <v>0</v>
      </c>
      <c r="AC55" s="30">
        <f t="shared" si="29"/>
        <v>0</v>
      </c>
      <c r="AD55" s="30">
        <f t="shared" si="30"/>
        <v>0</v>
      </c>
      <c r="AE55" s="30">
        <f t="shared" si="31"/>
        <v>0</v>
      </c>
      <c r="AF55" s="30">
        <f t="shared" si="32"/>
        <v>0</v>
      </c>
    </row>
    <row r="56" spans="1:32">
      <c r="A56" s="3" t="e">
        <f>CONCATENATE("Čtyřhra ",#REF!," - 3.kolo")</f>
        <v>#REF!</v>
      </c>
      <c r="B56" s="3">
        <f>U43</f>
        <v>0</v>
      </c>
      <c r="C56" s="26" t="str">
        <f>IF($B56=0,"",VLOOKUP($B56,'nejml.žákyně seznam'!$A$2:$D$269,2))</f>
        <v/>
      </c>
      <c r="D56" s="3" t="str">
        <f>IF($B56=0,"",VLOOKUP($B56,'nejml.žákyně seznam'!$A$2:$D$269,4))</f>
        <v/>
      </c>
      <c r="E56" s="3">
        <f>W43</f>
        <v>0</v>
      </c>
      <c r="F56" s="26" t="str">
        <f>IF($E56=0,"",VLOOKUP($E56,'nejml.žákyně seznam'!$A$2:$D$269,2))</f>
        <v/>
      </c>
      <c r="G56" s="3" t="str">
        <f>IF($E56=0,"",VLOOKUP($E56,'nejml.žákyně seznam'!$A$2:$D$269,4))</f>
        <v/>
      </c>
      <c r="H56" s="3">
        <f>U44</f>
        <v>0</v>
      </c>
      <c r="I56" s="27" t="str">
        <f>IF($H56=0,"",VLOOKUP($H56,'nejml.žákyně seznam'!$A$2:$D$269,2))</f>
        <v/>
      </c>
      <c r="J56" s="3" t="str">
        <f>IF($H56=0,"",VLOOKUP($H56,'nejml.žákyně seznam'!$A$2:$D$269,4))</f>
        <v/>
      </c>
      <c r="K56" s="3">
        <f>W44</f>
        <v>0</v>
      </c>
      <c r="L56" s="27" t="str">
        <f>IF($K56=0,"",VLOOKUP($K56,'nejml.žákyně seznam'!$A$2:$D$269,2))</f>
        <v/>
      </c>
      <c r="M56" s="3" t="str">
        <f>IF($K56=0,"",VLOOKUP($K56,'nejml.žákyně seznam'!$A$2:$D$269,4))</f>
        <v/>
      </c>
      <c r="N56" s="74"/>
      <c r="O56" s="75"/>
      <c r="P56" s="75"/>
      <c r="Q56" s="75"/>
      <c r="R56" s="76"/>
      <c r="S56" s="3">
        <f t="shared" si="22"/>
        <v>0</v>
      </c>
      <c r="T56" s="3">
        <f t="shared" si="23"/>
        <v>0</v>
      </c>
      <c r="U56" s="3">
        <f t="shared" si="24"/>
        <v>0</v>
      </c>
      <c r="V56" s="3" t="str">
        <f>IF($U56=0,"",VLOOKUP($U56,'nejml.žákyně seznam'!$A$2:$D$269,2))</f>
        <v/>
      </c>
      <c r="W56" s="3">
        <f t="shared" si="25"/>
        <v>0</v>
      </c>
      <c r="X56" s="3" t="str">
        <f>IF($W56=0,"",VLOOKUP($W56,'nejml.žákyně seznam'!$A$2:$D$269,2))</f>
        <v/>
      </c>
      <c r="Y56" s="3" t="str">
        <f t="shared" si="26"/>
        <v/>
      </c>
      <c r="Z56" s="3" t="str">
        <f t="shared" si="27"/>
        <v/>
      </c>
      <c r="AB56" s="30">
        <f t="shared" si="28"/>
        <v>0</v>
      </c>
      <c r="AC56" s="30">
        <f t="shared" si="29"/>
        <v>0</v>
      </c>
      <c r="AD56" s="30">
        <f t="shared" si="30"/>
        <v>0</v>
      </c>
      <c r="AE56" s="30">
        <f t="shared" si="31"/>
        <v>0</v>
      </c>
      <c r="AF56" s="30">
        <f t="shared" si="32"/>
        <v>0</v>
      </c>
    </row>
    <row r="57" spans="1:32">
      <c r="A57" s="3" t="e">
        <f>CONCATENATE("Čtyřhra ",#REF!," - 3.kolo")</f>
        <v>#REF!</v>
      </c>
      <c r="B57" s="3">
        <f>U45</f>
        <v>0</v>
      </c>
      <c r="C57" s="26" t="str">
        <f>IF($B57=0,"",VLOOKUP($B57,'nejml.žákyně seznam'!$A$2:$D$269,2))</f>
        <v/>
      </c>
      <c r="D57" s="3" t="str">
        <f>IF($B57=0,"",VLOOKUP($B57,'nejml.žákyně seznam'!$A$2:$D$269,4))</f>
        <v/>
      </c>
      <c r="E57" s="3">
        <f>W45</f>
        <v>0</v>
      </c>
      <c r="F57" s="26" t="str">
        <f>IF($E57=0,"",VLOOKUP($E57,'nejml.žákyně seznam'!$A$2:$D$269,2))</f>
        <v/>
      </c>
      <c r="G57" s="3" t="str">
        <f>IF($E57=0,"",VLOOKUP($E57,'nejml.žákyně seznam'!$A$2:$D$269,4))</f>
        <v/>
      </c>
      <c r="H57" s="3">
        <f>U46</f>
        <v>0</v>
      </c>
      <c r="I57" s="27" t="str">
        <f>IF($H57=0,"",VLOOKUP($H57,'nejml.žákyně seznam'!$A$2:$D$269,2))</f>
        <v/>
      </c>
      <c r="J57" s="3" t="str">
        <f>IF($H57=0,"",VLOOKUP($H57,'nejml.žákyně seznam'!$A$2:$D$269,4))</f>
        <v/>
      </c>
      <c r="K57" s="3">
        <f>W46</f>
        <v>0</v>
      </c>
      <c r="L57" s="27" t="str">
        <f>IF($K57=0,"",VLOOKUP($K57,'nejml.žákyně seznam'!$A$2:$D$269,2))</f>
        <v/>
      </c>
      <c r="M57" s="3" t="str">
        <f>IF($K57=0,"",VLOOKUP($K57,'nejml.žákyně seznam'!$A$2:$D$269,4))</f>
        <v/>
      </c>
      <c r="N57" s="74"/>
      <c r="O57" s="75"/>
      <c r="P57" s="75"/>
      <c r="Q57" s="75"/>
      <c r="R57" s="76"/>
      <c r="S57" s="3">
        <f t="shared" si="22"/>
        <v>0</v>
      </c>
      <c r="T57" s="3">
        <f t="shared" si="23"/>
        <v>0</v>
      </c>
      <c r="U57" s="3">
        <f t="shared" si="24"/>
        <v>0</v>
      </c>
      <c r="V57" s="3" t="str">
        <f>IF($U57=0,"",VLOOKUP($U57,'nejml.žákyně seznam'!$A$2:$D$269,2))</f>
        <v/>
      </c>
      <c r="W57" s="3">
        <f t="shared" si="25"/>
        <v>0</v>
      </c>
      <c r="X57" s="3" t="str">
        <f>IF($W57=0,"",VLOOKUP($W57,'nejml.žákyně seznam'!$A$2:$D$269,2))</f>
        <v/>
      </c>
      <c r="Y57" s="3" t="str">
        <f t="shared" si="26"/>
        <v/>
      </c>
      <c r="Z57" s="3" t="str">
        <f t="shared" si="27"/>
        <v/>
      </c>
      <c r="AB57" s="30">
        <f t="shared" si="28"/>
        <v>0</v>
      </c>
      <c r="AC57" s="30">
        <f t="shared" si="29"/>
        <v>0</v>
      </c>
      <c r="AD57" s="30">
        <f t="shared" si="30"/>
        <v>0</v>
      </c>
      <c r="AE57" s="30">
        <f t="shared" si="31"/>
        <v>0</v>
      </c>
      <c r="AF57" s="30">
        <f t="shared" si="32"/>
        <v>0</v>
      </c>
    </row>
    <row r="58" spans="1:32">
      <c r="A58" s="3" t="e">
        <f>CONCATENATE("Čtyřhra ",#REF!," - 3.kolo")</f>
        <v>#REF!</v>
      </c>
      <c r="B58" s="3">
        <f>U47</f>
        <v>0</v>
      </c>
      <c r="C58" s="26" t="str">
        <f>IF($B58=0,"",VLOOKUP($B58,'nejml.žákyně seznam'!$A$2:$D$269,2))</f>
        <v/>
      </c>
      <c r="D58" s="3" t="str">
        <f>IF($B58=0,"",VLOOKUP($B58,'nejml.žákyně seznam'!$A$2:$D$269,4))</f>
        <v/>
      </c>
      <c r="E58" s="3">
        <f>W47</f>
        <v>0</v>
      </c>
      <c r="F58" s="26" t="str">
        <f>IF($E58=0,"",VLOOKUP($E58,'nejml.žákyně seznam'!$A$2:$D$269,2))</f>
        <v/>
      </c>
      <c r="G58" s="3" t="str">
        <f>IF($E58=0,"",VLOOKUP($E58,'nejml.žákyně seznam'!$A$2:$D$269,4))</f>
        <v/>
      </c>
      <c r="H58" s="3">
        <f>U48</f>
        <v>0</v>
      </c>
      <c r="I58" s="27" t="str">
        <f>IF($H58=0,"",VLOOKUP($H58,'nejml.žákyně seznam'!$A$2:$D$269,2))</f>
        <v/>
      </c>
      <c r="J58" s="3" t="str">
        <f>IF($H58=0,"",VLOOKUP($H58,'nejml.žákyně seznam'!$A$2:$D$269,4))</f>
        <v/>
      </c>
      <c r="K58" s="3">
        <f>W48</f>
        <v>0</v>
      </c>
      <c r="L58" s="27" t="str">
        <f>IF($K58=0,"",VLOOKUP($K58,'nejml.žákyně seznam'!$A$2:$D$269,2))</f>
        <v/>
      </c>
      <c r="M58" s="3" t="str">
        <f>IF($K58=0,"",VLOOKUP($K58,'nejml.žákyně seznam'!$A$2:$D$269,4))</f>
        <v/>
      </c>
      <c r="N58" s="74"/>
      <c r="O58" s="75"/>
      <c r="P58" s="75"/>
      <c r="Q58" s="75"/>
      <c r="R58" s="76"/>
      <c r="S58" s="3">
        <f t="shared" si="22"/>
        <v>0</v>
      </c>
      <c r="T58" s="3">
        <f t="shared" si="23"/>
        <v>0</v>
      </c>
      <c r="U58" s="3">
        <f t="shared" si="24"/>
        <v>0</v>
      </c>
      <c r="V58" s="3" t="str">
        <f>IF($U58=0,"",VLOOKUP($U58,'nejml.žákyně seznam'!$A$2:$D$269,2))</f>
        <v/>
      </c>
      <c r="W58" s="3">
        <f t="shared" si="25"/>
        <v>0</v>
      </c>
      <c r="X58" s="3" t="str">
        <f>IF($W58=0,"",VLOOKUP($W58,'nejml.žákyně seznam'!$A$2:$D$269,2))</f>
        <v/>
      </c>
      <c r="Y58" s="3" t="str">
        <f t="shared" si="26"/>
        <v/>
      </c>
      <c r="Z58" s="3" t="str">
        <f t="shared" si="27"/>
        <v/>
      </c>
      <c r="AB58" s="30">
        <f t="shared" si="28"/>
        <v>0</v>
      </c>
      <c r="AC58" s="30">
        <f t="shared" si="29"/>
        <v>0</v>
      </c>
      <c r="AD58" s="30">
        <f t="shared" si="30"/>
        <v>0</v>
      </c>
      <c r="AE58" s="30">
        <f t="shared" si="31"/>
        <v>0</v>
      </c>
      <c r="AF58" s="30">
        <f t="shared" si="32"/>
        <v>0</v>
      </c>
    </row>
    <row r="59" spans="1:32">
      <c r="A59" s="3" t="e">
        <f>CONCATENATE("Čtyřhra ",#REF!," - 3.kolo")</f>
        <v>#REF!</v>
      </c>
      <c r="B59" s="3">
        <f>U49</f>
        <v>0</v>
      </c>
      <c r="C59" s="26" t="str">
        <f>IF($B59=0,"",VLOOKUP($B59,'nejml.žákyně seznam'!$A$2:$D$269,2))</f>
        <v/>
      </c>
      <c r="D59" s="3" t="str">
        <f>IF($B59=0,"",VLOOKUP($B59,'nejml.žákyně seznam'!$A$2:$D$269,4))</f>
        <v/>
      </c>
      <c r="E59" s="3">
        <f>W49</f>
        <v>0</v>
      </c>
      <c r="F59" s="26" t="str">
        <f>IF($E59=0,"",VLOOKUP($E59,'nejml.žákyně seznam'!$A$2:$D$269,2))</f>
        <v/>
      </c>
      <c r="G59" s="3" t="str">
        <f>IF($E59=0,"",VLOOKUP($E59,'nejml.žákyně seznam'!$A$2:$D$269,4))</f>
        <v/>
      </c>
      <c r="H59" s="3">
        <f>U50</f>
        <v>0</v>
      </c>
      <c r="I59" s="27" t="str">
        <f>IF($H59=0,"",VLOOKUP($H59,'nejml.žákyně seznam'!$A$2:$D$269,2))</f>
        <v/>
      </c>
      <c r="J59" s="3" t="str">
        <f>IF($H59=0,"",VLOOKUP($H59,'nejml.žákyně seznam'!$A$2:$D$269,4))</f>
        <v/>
      </c>
      <c r="K59" s="3">
        <f>W50</f>
        <v>0</v>
      </c>
      <c r="L59" s="27" t="str">
        <f>IF($K59=0,"",VLOOKUP($K59,'nejml.žákyně seznam'!$A$2:$D$269,2))</f>
        <v/>
      </c>
      <c r="M59" s="3" t="str">
        <f>IF($K59=0,"",VLOOKUP($K59,'nejml.žákyně seznam'!$A$2:$D$269,4))</f>
        <v/>
      </c>
      <c r="N59" s="74"/>
      <c r="O59" s="75"/>
      <c r="P59" s="75"/>
      <c r="Q59" s="75"/>
      <c r="R59" s="76"/>
      <c r="S59" s="3">
        <f t="shared" si="22"/>
        <v>0</v>
      </c>
      <c r="T59" s="3">
        <f t="shared" si="23"/>
        <v>0</v>
      </c>
      <c r="U59" s="3">
        <f t="shared" si="24"/>
        <v>0</v>
      </c>
      <c r="V59" s="3" t="str">
        <f>IF($U59=0,"",VLOOKUP($U59,'nejml.žákyně seznam'!$A$2:$D$269,2))</f>
        <v/>
      </c>
      <c r="W59" s="3">
        <f t="shared" si="25"/>
        <v>0</v>
      </c>
      <c r="X59" s="3" t="str">
        <f>IF($W59=0,"",VLOOKUP($W59,'nejml.žákyně seznam'!$A$2:$D$269,2))</f>
        <v/>
      </c>
      <c r="Y59" s="3" t="str">
        <f t="shared" si="26"/>
        <v/>
      </c>
      <c r="Z59" s="3" t="str">
        <f t="shared" si="27"/>
        <v/>
      </c>
      <c r="AB59" s="30">
        <f t="shared" si="28"/>
        <v>0</v>
      </c>
      <c r="AC59" s="30">
        <f t="shared" si="29"/>
        <v>0</v>
      </c>
      <c r="AD59" s="30">
        <f t="shared" si="30"/>
        <v>0</v>
      </c>
      <c r="AE59" s="30">
        <f t="shared" si="31"/>
        <v>0</v>
      </c>
      <c r="AF59" s="30">
        <f t="shared" si="32"/>
        <v>0</v>
      </c>
    </row>
    <row r="60" spans="1:32" ht="13.5" thickBot="1"/>
    <row r="61" spans="1:32" ht="13.5" thickTop="1">
      <c r="A61" s="3" t="e">
        <f>CONCATENATE("Čtyřhra ",#REF!," - čtvrtfinále")</f>
        <v>#REF!</v>
      </c>
      <c r="B61" s="3">
        <f>U52</f>
        <v>0</v>
      </c>
      <c r="C61" s="26" t="str">
        <f>IF($B61=0,"",VLOOKUP($B61,'nejml.žákyně seznam'!$A$2:$D$269,2))</f>
        <v/>
      </c>
      <c r="D61" s="3" t="str">
        <f>IF($B61=0,"",VLOOKUP($B61,'nejml.žákyně seznam'!$A$2:$D$269,4))</f>
        <v/>
      </c>
      <c r="E61" s="3">
        <f>W52</f>
        <v>0</v>
      </c>
      <c r="F61" s="26" t="str">
        <f>IF($E61=0,"",VLOOKUP($E61,'nejml.žákyně seznam'!$A$2:$D$269,2))</f>
        <v/>
      </c>
      <c r="G61" s="3" t="str">
        <f>IF($E61=0,"",VLOOKUP($E61,'nejml.žákyně seznam'!$A$2:$D$269,4))</f>
        <v/>
      </c>
      <c r="H61" s="3">
        <f>U53</f>
        <v>0</v>
      </c>
      <c r="I61" s="27" t="str">
        <f>IF($H61=0,"",VLOOKUP($H61,'nejml.žákyně seznam'!$A$2:$D$269,2))</f>
        <v/>
      </c>
      <c r="J61" s="3" t="str">
        <f>IF($H61=0,"",VLOOKUP($H61,'nejml.žákyně seznam'!$A$2:$D$269,4))</f>
        <v/>
      </c>
      <c r="K61" s="3">
        <f>W53</f>
        <v>0</v>
      </c>
      <c r="L61" s="27" t="str">
        <f>IF($K61=0,"",VLOOKUP($K61,'nejml.žákyně seznam'!$A$2:$D$269,2))</f>
        <v/>
      </c>
      <c r="M61" s="3" t="str">
        <f>IF($K61=0,"",VLOOKUP($K61,'nejml.žákyně seznam'!$A$2:$D$269,4))</f>
        <v/>
      </c>
      <c r="N61" s="71"/>
      <c r="O61" s="72"/>
      <c r="P61" s="72"/>
      <c r="Q61" s="72"/>
      <c r="R61" s="73"/>
      <c r="S61" s="3">
        <f>COUNTIF(AB61:AF61,"&gt;0")</f>
        <v>0</v>
      </c>
      <c r="T61" s="3">
        <f>COUNTIF(AB61:AF61,"&lt;0")</f>
        <v>0</v>
      </c>
      <c r="U61" s="3">
        <f>IF(S61=T61,0,IF(S61&gt;T61,B61,H61))</f>
        <v>0</v>
      </c>
      <c r="V61" s="3" t="str">
        <f>IF($U61=0,"",VLOOKUP($U61,'nejml.žákyně seznam'!$A$2:$D$269,2))</f>
        <v/>
      </c>
      <c r="W61" s="3">
        <f>IF(S61=T61,0,IF(S61&gt;T61,E61,K61))</f>
        <v>0</v>
      </c>
      <c r="X61" s="3" t="str">
        <f>IF($W61=0,"",VLOOKUP($W61,'nejml.žákyně seznam'!$A$2:$D$269,2))</f>
        <v/>
      </c>
      <c r="Y61" s="3" t="str">
        <f>IF(S61=T61,"",IF(S61&gt;T61,CONCATENATE(S61,":",T61," (",N61,",",O61,",",P61,IF(SUM(S61:T61)&gt;3,",",""),Q61,IF(SUM(S61:T61)&gt;4,",",""),R61,")"),CONCATENATE(T61,":",S61," (",-N61,",",-O61,",",-P61,IF(SUM(S61:T61)&gt;3,",",""),IF(SUM(S61:T61)&gt;3,-Q61,""),IF(SUM(S61:T61)&gt;4,",",""),IF(SUM(S61:T61)&gt;4,-R61,""),")")))</f>
        <v/>
      </c>
      <c r="Z61" s="3" t="str">
        <f>IF(MAX(S61:T61)=3,Y61,"")</f>
        <v/>
      </c>
      <c r="AB61" s="30">
        <f t="shared" ref="AB61:AF64" si="33">IF(N61="",0,IF(MID(N61,1,1)="-",-1,1))</f>
        <v>0</v>
      </c>
      <c r="AC61" s="30">
        <f t="shared" si="33"/>
        <v>0</v>
      </c>
      <c r="AD61" s="30">
        <f t="shared" si="33"/>
        <v>0</v>
      </c>
      <c r="AE61" s="30">
        <f t="shared" si="33"/>
        <v>0</v>
      </c>
      <c r="AF61" s="30">
        <f t="shared" si="33"/>
        <v>0</v>
      </c>
    </row>
    <row r="62" spans="1:32">
      <c r="A62" s="3" t="e">
        <f>CONCATENATE("Čtyřhra ",#REF!," - čtvrtfinále")</f>
        <v>#REF!</v>
      </c>
      <c r="B62" s="3">
        <f>U54</f>
        <v>0</v>
      </c>
      <c r="C62" s="26" t="str">
        <f>IF($B62=0,"",VLOOKUP($B62,'nejml.žákyně seznam'!$A$2:$D$269,2))</f>
        <v/>
      </c>
      <c r="D62" s="3" t="str">
        <f>IF($B62=0,"",VLOOKUP($B62,'nejml.žákyně seznam'!$A$2:$D$269,4))</f>
        <v/>
      </c>
      <c r="E62" s="3">
        <f>W54</f>
        <v>0</v>
      </c>
      <c r="F62" s="26" t="str">
        <f>IF($E62=0,"",VLOOKUP($E62,'nejml.žákyně seznam'!$A$2:$D$269,2))</f>
        <v/>
      </c>
      <c r="G62" s="3" t="str">
        <f>IF($E62=0,"",VLOOKUP($E62,'nejml.žákyně seznam'!$A$2:$D$269,4))</f>
        <v/>
      </c>
      <c r="H62" s="3">
        <f>U55</f>
        <v>0</v>
      </c>
      <c r="I62" s="27" t="str">
        <f>IF($H62=0,"",VLOOKUP($H62,'nejml.žákyně seznam'!$A$2:$D$269,2))</f>
        <v/>
      </c>
      <c r="J62" s="3" t="str">
        <f>IF($H62=0,"",VLOOKUP($H62,'nejml.žákyně seznam'!$A$2:$D$269,4))</f>
        <v/>
      </c>
      <c r="K62" s="3">
        <f>W55</f>
        <v>0</v>
      </c>
      <c r="L62" s="27" t="str">
        <f>IF($K62=0,"",VLOOKUP($K62,'nejml.žákyně seznam'!$A$2:$D$269,2))</f>
        <v/>
      </c>
      <c r="M62" s="3" t="str">
        <f>IF($K62=0,"",VLOOKUP($K62,'nejml.žákyně seznam'!$A$2:$D$269,4))</f>
        <v/>
      </c>
      <c r="N62" s="74"/>
      <c r="O62" s="75"/>
      <c r="P62" s="75"/>
      <c r="Q62" s="75"/>
      <c r="R62" s="76"/>
      <c r="S62" s="3">
        <f>COUNTIF(AB62:AF62,"&gt;0")</f>
        <v>0</v>
      </c>
      <c r="T62" s="3">
        <f>COUNTIF(AB62:AF62,"&lt;0")</f>
        <v>0</v>
      </c>
      <c r="U62" s="3">
        <f>IF(S62=T62,0,IF(S62&gt;T62,B62,H62))</f>
        <v>0</v>
      </c>
      <c r="V62" s="3" t="str">
        <f>IF($U62=0,"",VLOOKUP($U62,'nejml.žákyně seznam'!$A$2:$D$269,2))</f>
        <v/>
      </c>
      <c r="W62" s="3">
        <f>IF(S62=T62,0,IF(S62&gt;T62,E62,K62))</f>
        <v>0</v>
      </c>
      <c r="X62" s="3" t="str">
        <f>IF($W62=0,"",VLOOKUP($W62,'nejml.žákyně seznam'!$A$2:$D$269,2))</f>
        <v/>
      </c>
      <c r="Y62" s="3" t="str">
        <f>IF(S62=T62,"",IF(S62&gt;T62,CONCATENATE(S62,":",T62," (",N62,",",O62,",",P62,IF(SUM(S62:T62)&gt;3,",",""),Q62,IF(SUM(S62:T62)&gt;4,",",""),R62,")"),CONCATENATE(T62,":",S62," (",-N62,",",-O62,",",-P62,IF(SUM(S62:T62)&gt;3,",",""),IF(SUM(S62:T62)&gt;3,-Q62,""),IF(SUM(S62:T62)&gt;4,",",""),IF(SUM(S62:T62)&gt;4,-R62,""),")")))</f>
        <v/>
      </c>
      <c r="Z62" s="3" t="str">
        <f>IF(MAX(S62:T62)=3,Y62,"")</f>
        <v/>
      </c>
      <c r="AB62" s="30">
        <f t="shared" si="33"/>
        <v>0</v>
      </c>
      <c r="AC62" s="30">
        <f t="shared" si="33"/>
        <v>0</v>
      </c>
      <c r="AD62" s="30">
        <f t="shared" si="33"/>
        <v>0</v>
      </c>
      <c r="AE62" s="30">
        <f t="shared" si="33"/>
        <v>0</v>
      </c>
      <c r="AF62" s="30">
        <f t="shared" si="33"/>
        <v>0</v>
      </c>
    </row>
    <row r="63" spans="1:32">
      <c r="A63" s="3" t="e">
        <f>CONCATENATE("Čtyřhra ",#REF!," - čtvrtfinále")</f>
        <v>#REF!</v>
      </c>
      <c r="B63" s="3">
        <f>U56</f>
        <v>0</v>
      </c>
      <c r="C63" s="26" t="str">
        <f>IF($B63=0,"",VLOOKUP($B63,'nejml.žákyně seznam'!$A$2:$D$269,2))</f>
        <v/>
      </c>
      <c r="D63" s="3" t="str">
        <f>IF($B63=0,"",VLOOKUP($B63,'nejml.žákyně seznam'!$A$2:$D$269,4))</f>
        <v/>
      </c>
      <c r="E63" s="3">
        <f>W56</f>
        <v>0</v>
      </c>
      <c r="F63" s="26" t="str">
        <f>IF($E63=0,"",VLOOKUP($E63,'nejml.žákyně seznam'!$A$2:$D$269,2))</f>
        <v/>
      </c>
      <c r="G63" s="3" t="str">
        <f>IF($E63=0,"",VLOOKUP($E63,'nejml.žákyně seznam'!$A$2:$D$269,4))</f>
        <v/>
      </c>
      <c r="H63" s="3">
        <f>U57</f>
        <v>0</v>
      </c>
      <c r="I63" s="27" t="str">
        <f>IF($H63=0,"",VLOOKUP($H63,'nejml.žákyně seznam'!$A$2:$D$269,2))</f>
        <v/>
      </c>
      <c r="J63" s="3" t="str">
        <f>IF($H63=0,"",VLOOKUP($H63,'nejml.žákyně seznam'!$A$2:$D$269,4))</f>
        <v/>
      </c>
      <c r="K63" s="3">
        <f>W57</f>
        <v>0</v>
      </c>
      <c r="L63" s="27" t="str">
        <f>IF($K63=0,"",VLOOKUP($K63,'nejml.žákyně seznam'!$A$2:$D$269,2))</f>
        <v/>
      </c>
      <c r="M63" s="3" t="str">
        <f>IF($K63=0,"",VLOOKUP($K63,'nejml.žákyně seznam'!$A$2:$D$269,4))</f>
        <v/>
      </c>
      <c r="N63" s="74"/>
      <c r="O63" s="75"/>
      <c r="P63" s="75"/>
      <c r="Q63" s="75"/>
      <c r="R63" s="76"/>
      <c r="S63" s="3">
        <f>COUNTIF(AB63:AF63,"&gt;0")</f>
        <v>0</v>
      </c>
      <c r="T63" s="3">
        <f>COUNTIF(AB63:AF63,"&lt;0")</f>
        <v>0</v>
      </c>
      <c r="U63" s="3">
        <f>IF(S63=T63,0,IF(S63&gt;T63,B63,H63))</f>
        <v>0</v>
      </c>
      <c r="V63" s="3" t="str">
        <f>IF($U63=0,"",VLOOKUP($U63,'nejml.žákyně seznam'!$A$2:$D$269,2))</f>
        <v/>
      </c>
      <c r="W63" s="3">
        <f>IF(S63=T63,0,IF(S63&gt;T63,E63,K63))</f>
        <v>0</v>
      </c>
      <c r="X63" s="3" t="str">
        <f>IF($W63=0,"",VLOOKUP($W63,'nejml.žákyně seznam'!$A$2:$D$269,2))</f>
        <v/>
      </c>
      <c r="Y63" s="3" t="str">
        <f>IF(S63=T63,"",IF(S63&gt;T63,CONCATENATE(S63,":",T63," (",N63,",",O63,",",P63,IF(SUM(S63:T63)&gt;3,",",""),Q63,IF(SUM(S63:T63)&gt;4,",",""),R63,")"),CONCATENATE(T63,":",S63," (",-N63,",",-O63,",",-P63,IF(SUM(S63:T63)&gt;3,",",""),IF(SUM(S63:T63)&gt;3,-Q63,""),IF(SUM(S63:T63)&gt;4,",",""),IF(SUM(S63:T63)&gt;4,-R63,""),")")))</f>
        <v/>
      </c>
      <c r="Z63" s="3" t="str">
        <f>IF(MAX(S63:T63)=3,Y63,"")</f>
        <v/>
      </c>
      <c r="AB63" s="30">
        <f t="shared" si="33"/>
        <v>0</v>
      </c>
      <c r="AC63" s="30">
        <f t="shared" si="33"/>
        <v>0</v>
      </c>
      <c r="AD63" s="30">
        <f t="shared" si="33"/>
        <v>0</v>
      </c>
      <c r="AE63" s="30">
        <f t="shared" si="33"/>
        <v>0</v>
      </c>
      <c r="AF63" s="30">
        <f t="shared" si="33"/>
        <v>0</v>
      </c>
    </row>
    <row r="64" spans="1:32">
      <c r="A64" s="3" t="e">
        <f>CONCATENATE("Čtyřhra ",#REF!," - čtvrtfinále")</f>
        <v>#REF!</v>
      </c>
      <c r="B64" s="3">
        <f>U58</f>
        <v>0</v>
      </c>
      <c r="C64" s="26" t="str">
        <f>IF($B64=0,"",VLOOKUP($B64,'nejml.žákyně seznam'!$A$2:$D$269,2))</f>
        <v/>
      </c>
      <c r="D64" s="3" t="str">
        <f>IF($B64=0,"",VLOOKUP($B64,'nejml.žákyně seznam'!$A$2:$D$269,4))</f>
        <v/>
      </c>
      <c r="E64" s="3">
        <f>W58</f>
        <v>0</v>
      </c>
      <c r="F64" s="26" t="str">
        <f>IF($E64=0,"",VLOOKUP($E64,'nejml.žákyně seznam'!$A$2:$D$269,2))</f>
        <v/>
      </c>
      <c r="G64" s="3" t="str">
        <f>IF($E64=0,"",VLOOKUP($E64,'nejml.žákyně seznam'!$A$2:$D$269,4))</f>
        <v/>
      </c>
      <c r="H64" s="3">
        <f>U59</f>
        <v>0</v>
      </c>
      <c r="I64" s="27" t="str">
        <f>IF($H64=0,"",VLOOKUP($H64,'nejml.žákyně seznam'!$A$2:$D$269,2))</f>
        <v/>
      </c>
      <c r="J64" s="3" t="str">
        <f>IF($H64=0,"",VLOOKUP($H64,'nejml.žákyně seznam'!$A$2:$D$269,4))</f>
        <v/>
      </c>
      <c r="K64" s="3">
        <f>W59</f>
        <v>0</v>
      </c>
      <c r="L64" s="27" t="str">
        <f>IF($K64=0,"",VLOOKUP($K64,'nejml.žákyně seznam'!$A$2:$D$269,2))</f>
        <v/>
      </c>
      <c r="M64" s="3" t="str">
        <f>IF($K64=0,"",VLOOKUP($K64,'nejml.žákyně seznam'!$A$2:$D$269,4))</f>
        <v/>
      </c>
      <c r="N64" s="74"/>
      <c r="O64" s="75"/>
      <c r="P64" s="75"/>
      <c r="Q64" s="75"/>
      <c r="R64" s="76"/>
      <c r="S64" s="3">
        <f>COUNTIF(AB64:AF64,"&gt;0")</f>
        <v>0</v>
      </c>
      <c r="T64" s="3">
        <f>COUNTIF(AB64:AF64,"&lt;0")</f>
        <v>0</v>
      </c>
      <c r="U64" s="3">
        <f>IF(S64=T64,0,IF(S64&gt;T64,B64,H64))</f>
        <v>0</v>
      </c>
      <c r="V64" s="3" t="str">
        <f>IF($U64=0,"",VLOOKUP($U64,'nejml.žákyně seznam'!$A$2:$D$269,2))</f>
        <v/>
      </c>
      <c r="W64" s="3">
        <f>IF(S64=T64,0,IF(S64&gt;T64,E64,K64))</f>
        <v>0</v>
      </c>
      <c r="X64" s="3" t="str">
        <f>IF($W64=0,"",VLOOKUP($W64,'nejml.žákyně seznam'!$A$2:$D$269,2))</f>
        <v/>
      </c>
      <c r="Y64" s="3" t="str">
        <f>IF(S64=T64,"",IF(S64&gt;T64,CONCATENATE(S64,":",T64," (",N64,",",O64,",",P64,IF(SUM(S64:T64)&gt;3,",",""),Q64,IF(SUM(S64:T64)&gt;4,",",""),R64,")"),CONCATENATE(T64,":",S64," (",-N64,",",-O64,",",-P64,IF(SUM(S64:T64)&gt;3,",",""),IF(SUM(S64:T64)&gt;3,-Q64,""),IF(SUM(S64:T64)&gt;4,",",""),IF(SUM(S64:T64)&gt;4,-R64,""),")")))</f>
        <v/>
      </c>
      <c r="Z64" s="3" t="str">
        <f>IF(MAX(S64:T64)=3,Y64,"")</f>
        <v/>
      </c>
      <c r="AB64" s="30">
        <f t="shared" si="33"/>
        <v>0</v>
      </c>
      <c r="AC64" s="30">
        <f t="shared" si="33"/>
        <v>0</v>
      </c>
      <c r="AD64" s="30">
        <f t="shared" si="33"/>
        <v>0</v>
      </c>
      <c r="AE64" s="30">
        <f t="shared" si="33"/>
        <v>0</v>
      </c>
      <c r="AF64" s="30">
        <f t="shared" si="33"/>
        <v>0</v>
      </c>
    </row>
    <row r="65" spans="1:32" ht="13.5" thickBot="1"/>
    <row r="66" spans="1:32" ht="13.5" thickTop="1">
      <c r="A66" s="3" t="e">
        <f>CONCATENATE("Čtyřhra ",#REF!," - semifinále")</f>
        <v>#REF!</v>
      </c>
      <c r="B66" s="3">
        <f>U61</f>
        <v>0</v>
      </c>
      <c r="C66" s="26" t="str">
        <f>IF($B66=0,"",VLOOKUP($B66,'nejml.žákyně seznam'!$A$2:$D$269,2))</f>
        <v/>
      </c>
      <c r="D66" s="3" t="str">
        <f>IF($B66=0,"",VLOOKUP($B66,'nejml.žákyně seznam'!$A$2:$D$269,4))</f>
        <v/>
      </c>
      <c r="E66" s="3">
        <f>W61</f>
        <v>0</v>
      </c>
      <c r="F66" s="26" t="str">
        <f>IF($E66=0,"",VLOOKUP($E66,'nejml.žákyně seznam'!$A$2:$D$269,2))</f>
        <v/>
      </c>
      <c r="G66" s="3" t="str">
        <f>IF($E66=0,"",VLOOKUP($E66,'nejml.žákyně seznam'!$A$2:$D$269,4))</f>
        <v/>
      </c>
      <c r="H66" s="3">
        <f>U62</f>
        <v>0</v>
      </c>
      <c r="I66" s="27" t="str">
        <f>IF($H66=0,"",VLOOKUP($H66,'nejml.žákyně seznam'!$A$2:$D$269,2))</f>
        <v/>
      </c>
      <c r="J66" s="3" t="str">
        <f>IF($H66=0,"",VLOOKUP($H66,'nejml.žákyně seznam'!$A$2:$D$269,4))</f>
        <v/>
      </c>
      <c r="K66" s="3">
        <f>W62</f>
        <v>0</v>
      </c>
      <c r="L66" s="27" t="str">
        <f>IF($K66=0,"",VLOOKUP($K66,'nejml.žákyně seznam'!$A$2:$D$269,2))</f>
        <v/>
      </c>
      <c r="M66" s="3" t="str">
        <f>IF($K66=0,"",VLOOKUP($K66,'nejml.žákyně seznam'!$A$2:$D$269,4))</f>
        <v/>
      </c>
      <c r="N66" s="71"/>
      <c r="O66" s="72"/>
      <c r="P66" s="72"/>
      <c r="Q66" s="72"/>
      <c r="R66" s="73"/>
      <c r="S66" s="3">
        <f>COUNTIF(AB66:AF66,"&gt;0")</f>
        <v>0</v>
      </c>
      <c r="T66" s="3">
        <f>COUNTIF(AB66:AF66,"&lt;0")</f>
        <v>0</v>
      </c>
      <c r="U66" s="3">
        <f>IF(S66=T66,0,IF(S66&gt;T66,B66,H66))</f>
        <v>0</v>
      </c>
      <c r="V66" s="3" t="str">
        <f>IF($U66=0,"",VLOOKUP($U66,'nejml.žákyně seznam'!$A$2:$D$269,2))</f>
        <v/>
      </c>
      <c r="W66" s="3">
        <f>IF(S66=T66,0,IF(S66&gt;T66,E66,K66))</f>
        <v>0</v>
      </c>
      <c r="X66" s="3" t="str">
        <f>IF($W66=0,"",VLOOKUP($W66,'nejml.žákyně seznam'!$A$2:$D$269,2))</f>
        <v/>
      </c>
      <c r="Y66" s="3" t="str">
        <f>IF(S66=T66,"",IF(S66&gt;T66,CONCATENATE(S66,":",T66," (",N66,",",O66,",",P66,IF(SUM(S66:T66)&gt;3,",",""),Q66,IF(SUM(S66:T66)&gt;4,",",""),R66,")"),CONCATENATE(T66,":",S66," (",-N66,",",-O66,",",-P66,IF(SUM(S66:T66)&gt;3,",",""),IF(SUM(S66:T66)&gt;3,-Q66,""),IF(SUM(S66:T66)&gt;4,",",""),IF(SUM(S66:T66)&gt;4,-R66,""),")")))</f>
        <v/>
      </c>
      <c r="Z66" s="3" t="str">
        <f>IF(MAX(S66:T66)=3,Y66,"")</f>
        <v/>
      </c>
      <c r="AB66" s="30">
        <f t="shared" ref="AB66:AF67" si="34">IF(N66="",0,IF(MID(N66,1,1)="-",-1,1))</f>
        <v>0</v>
      </c>
      <c r="AC66" s="30">
        <f t="shared" si="34"/>
        <v>0</v>
      </c>
      <c r="AD66" s="30">
        <f t="shared" si="34"/>
        <v>0</v>
      </c>
      <c r="AE66" s="30">
        <f t="shared" si="34"/>
        <v>0</v>
      </c>
      <c r="AF66" s="30">
        <f t="shared" si="34"/>
        <v>0</v>
      </c>
    </row>
    <row r="67" spans="1:32">
      <c r="A67" s="3" t="e">
        <f>CONCATENATE("Čtyřhra ",#REF!," - semifinále")</f>
        <v>#REF!</v>
      </c>
      <c r="B67" s="3">
        <f>U63</f>
        <v>0</v>
      </c>
      <c r="C67" s="26" t="str">
        <f>IF($B67=0,"",VLOOKUP($B67,'nejml.žákyně seznam'!$A$2:$D$269,2))</f>
        <v/>
      </c>
      <c r="D67" s="3" t="str">
        <f>IF($B67=0,"",VLOOKUP($B67,'nejml.žákyně seznam'!$A$2:$D$269,4))</f>
        <v/>
      </c>
      <c r="E67" s="3">
        <f>W63</f>
        <v>0</v>
      </c>
      <c r="F67" s="26" t="str">
        <f>IF($E67=0,"",VLOOKUP($E67,'nejml.žákyně seznam'!$A$2:$D$269,2))</f>
        <v/>
      </c>
      <c r="G67" s="3" t="str">
        <f>IF($E67=0,"",VLOOKUP($E67,'nejml.žákyně seznam'!$A$2:$D$269,4))</f>
        <v/>
      </c>
      <c r="H67" s="3">
        <f>U64</f>
        <v>0</v>
      </c>
      <c r="I67" s="27" t="str">
        <f>IF($H67=0,"",VLOOKUP($H67,'nejml.žákyně seznam'!$A$2:$D$269,2))</f>
        <v/>
      </c>
      <c r="J67" s="3" t="str">
        <f>IF($H67=0,"",VLOOKUP($H67,'nejml.žákyně seznam'!$A$2:$D$269,4))</f>
        <v/>
      </c>
      <c r="K67" s="3">
        <f>W64</f>
        <v>0</v>
      </c>
      <c r="L67" s="27" t="str">
        <f>IF($K67=0,"",VLOOKUP($K67,'nejml.žákyně seznam'!$A$2:$D$269,2))</f>
        <v/>
      </c>
      <c r="M67" s="3" t="str">
        <f>IF($K67=0,"",VLOOKUP($K67,'nejml.žákyně seznam'!$A$2:$D$269,4))</f>
        <v/>
      </c>
      <c r="N67" s="74"/>
      <c r="O67" s="75"/>
      <c r="P67" s="75"/>
      <c r="Q67" s="75"/>
      <c r="R67" s="76"/>
      <c r="S67" s="3">
        <f>COUNTIF(AB67:AF67,"&gt;0")</f>
        <v>0</v>
      </c>
      <c r="T67" s="3">
        <f>COUNTIF(AB67:AF67,"&lt;0")</f>
        <v>0</v>
      </c>
      <c r="U67" s="3">
        <f>IF(S67=T67,0,IF(S67&gt;T67,B67,H67))</f>
        <v>0</v>
      </c>
      <c r="V67" s="3" t="str">
        <f>IF($U67=0,"",VLOOKUP($U67,'nejml.žákyně seznam'!$A$2:$D$269,2))</f>
        <v/>
      </c>
      <c r="W67" s="3">
        <f>IF(S67=T67,0,IF(S67&gt;T67,E67,K67))</f>
        <v>0</v>
      </c>
      <c r="X67" s="3" t="str">
        <f>IF($W67=0,"",VLOOKUP($W67,'nejml.žákyně seznam'!$A$2:$D$269,2))</f>
        <v/>
      </c>
      <c r="Y67" s="3" t="str">
        <f>IF(S67=T67,"",IF(S67&gt;T67,CONCATENATE(S67,":",T67," (",N67,",",O67,",",P67,IF(SUM(S67:T67)&gt;3,",",""),Q67,IF(SUM(S67:T67)&gt;4,",",""),R67,")"),CONCATENATE(T67,":",S67," (",-N67,",",-O67,",",-P67,IF(SUM(S67:T67)&gt;3,",",""),IF(SUM(S67:T67)&gt;3,-Q67,""),IF(SUM(S67:T67)&gt;4,",",""),IF(SUM(S67:T67)&gt;4,-R67,""),")")))</f>
        <v/>
      </c>
      <c r="Z67" s="3" t="str">
        <f>IF(MAX(S67:T67)=3,Y67,"")</f>
        <v/>
      </c>
      <c r="AB67" s="30">
        <f t="shared" si="34"/>
        <v>0</v>
      </c>
      <c r="AC67" s="30">
        <f t="shared" si="34"/>
        <v>0</v>
      </c>
      <c r="AD67" s="30">
        <f t="shared" si="34"/>
        <v>0</v>
      </c>
      <c r="AE67" s="30">
        <f t="shared" si="34"/>
        <v>0</v>
      </c>
      <c r="AF67" s="30">
        <f t="shared" si="34"/>
        <v>0</v>
      </c>
    </row>
    <row r="68" spans="1:32" ht="13.5" thickBot="1">
      <c r="N68" s="21"/>
      <c r="O68" s="21"/>
      <c r="P68" s="21"/>
      <c r="Q68" s="21"/>
      <c r="R68" s="21"/>
    </row>
    <row r="69" spans="1:32" ht="13.5" thickTop="1">
      <c r="A69" s="3" t="e">
        <f>CONCATENATE("Čtyřhra ",#REF!," - finále")</f>
        <v>#REF!</v>
      </c>
      <c r="B69" s="3">
        <f>U66</f>
        <v>0</v>
      </c>
      <c r="C69" s="26" t="str">
        <f>IF($B69=0,"",VLOOKUP($B69,'nejml.žákyně seznam'!$A$2:$D$269,2))</f>
        <v/>
      </c>
      <c r="D69" s="3" t="str">
        <f>IF($B69=0,"",VLOOKUP($B69,'nejml.žákyně seznam'!$A$2:$D$269,4))</f>
        <v/>
      </c>
      <c r="E69" s="3">
        <f>W66</f>
        <v>0</v>
      </c>
      <c r="F69" s="26" t="str">
        <f>IF($E69=0,"",VLOOKUP($E69,'nejml.žákyně seznam'!$A$2:$D$269,2))</f>
        <v/>
      </c>
      <c r="G69" s="3" t="str">
        <f>IF($E69=0,"",VLOOKUP($E69,'nejml.žákyně seznam'!$A$2:$D$269,4))</f>
        <v/>
      </c>
      <c r="H69" s="3">
        <f>U67</f>
        <v>0</v>
      </c>
      <c r="I69" s="27" t="str">
        <f>IF($H69=0,"",VLOOKUP($H69,'nejml.žákyně seznam'!$A$2:$D$269,2))</f>
        <v/>
      </c>
      <c r="J69" s="3" t="str">
        <f>IF($H69=0,"",VLOOKUP($H69,'nejml.žákyně seznam'!$A$2:$D$269,4))</f>
        <v/>
      </c>
      <c r="K69" s="3">
        <f>W67</f>
        <v>0</v>
      </c>
      <c r="L69" s="27" t="str">
        <f>IF($K69=0,"",VLOOKUP($K69,'nejml.žákyně seznam'!$A$2:$D$269,2))</f>
        <v/>
      </c>
      <c r="M69" s="3" t="str">
        <f>IF($K69=0,"",VLOOKUP($K69,'nejml.žákyně seznam'!$A$2:$D$269,4))</f>
        <v/>
      </c>
      <c r="N69" s="71"/>
      <c r="O69" s="72"/>
      <c r="P69" s="72"/>
      <c r="Q69" s="72"/>
      <c r="R69" s="73"/>
      <c r="S69" s="3">
        <f>COUNTIF(AB69:AF69,"&gt;0")</f>
        <v>0</v>
      </c>
      <c r="T69" s="3">
        <f>COUNTIF(AB69:AF69,"&lt;0")</f>
        <v>0</v>
      </c>
      <c r="U69" s="3">
        <f>IF(S69=T69,0,IF(S69&gt;T69,B69,H69))</f>
        <v>0</v>
      </c>
      <c r="V69" s="3" t="str">
        <f>IF($U69=0,"",VLOOKUP($U69,'nejml.žákyně seznam'!$A$2:$D$269,2))</f>
        <v/>
      </c>
      <c r="W69" s="3">
        <f>IF(S69=T69,0,IF(S69&gt;T69,E69,K69))</f>
        <v>0</v>
      </c>
      <c r="X69" s="3" t="str">
        <f>IF($W69=0,"",VLOOKUP($W69,'nejml.žákyně seznam'!$A$2:$D$269,2))</f>
        <v/>
      </c>
      <c r="Y69" s="3" t="str">
        <f>IF(S69=T69,"",IF(S69&gt;T69,CONCATENATE(S69,":",T69," (",N69,",",O69,",",P69,IF(SUM(S69:T69)&gt;3,",",""),Q69,IF(SUM(S69:T69)&gt;4,",",""),R69,")"),CONCATENATE(T69,":",S69," (",-N69,",",-O69,",",-P69,IF(SUM(S69:T69)&gt;3,",",""),IF(SUM(S69:T69)&gt;3,-Q69,""),IF(SUM(S69:T69)&gt;4,",",""),IF(SUM(S69:T69)&gt;4,-R69,""),")")))</f>
        <v/>
      </c>
      <c r="Z69" s="3" t="str">
        <f>IF(MAX(S69:T69)=3,Y69,"")</f>
        <v/>
      </c>
      <c r="AB69" s="30">
        <f>IF(N69="",0,IF(MID(N69,1,1)="-",-1,1))</f>
        <v>0</v>
      </c>
      <c r="AC69" s="30">
        <f>IF(O69="",0,IF(MID(O69,1,1)="-",-1,1))</f>
        <v>0</v>
      </c>
      <c r="AD69" s="30">
        <f>IF(P69="",0,IF(MID(P69,1,1)="-",-1,1))</f>
        <v>0</v>
      </c>
      <c r="AE69" s="30">
        <f>IF(Q69="",0,IF(MID(Q69,1,1)="-",-1,1))</f>
        <v>0</v>
      </c>
      <c r="AF69" s="30">
        <f>IF(R69="",0,IF(MID(R69,1,1)="-",-1,1))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Normal="100" workbookViewId="0">
      <selection activeCell="H20" sqref="H20"/>
    </sheetView>
  </sheetViews>
  <sheetFormatPr defaultRowHeight="12.75"/>
  <cols>
    <col min="1" max="1" width="3.5703125" style="3" bestFit="1" customWidth="1"/>
    <col min="2" max="2" width="4.140625" style="3" customWidth="1"/>
    <col min="3" max="3" width="32" style="3" customWidth="1"/>
    <col min="4" max="4" width="0.85546875" style="3" customWidth="1"/>
    <col min="5" max="6" width="18.28515625" style="3" bestFit="1" customWidth="1"/>
    <col min="7" max="7" width="19.140625" style="3" bestFit="1" customWidth="1"/>
    <col min="8" max="8" width="19.28515625" style="3" customWidth="1"/>
    <col min="9" max="16384" width="9.140625" style="3"/>
  </cols>
  <sheetData>
    <row r="1" spans="1:8" ht="27" customHeight="1">
      <c r="B1" s="4" t="s">
        <v>61</v>
      </c>
      <c r="H1" s="106" t="s">
        <v>53</v>
      </c>
    </row>
    <row r="2" spans="1:8" ht="21" customHeight="1">
      <c r="B2" s="5" t="s">
        <v>48</v>
      </c>
      <c r="H2" s="23" t="s">
        <v>227</v>
      </c>
    </row>
    <row r="3" spans="1:8" ht="13.5">
      <c r="B3" s="3">
        <v>1</v>
      </c>
      <c r="C3" s="3" t="s">
        <v>105</v>
      </c>
      <c r="D3" s="5"/>
      <c r="H3" s="17" t="s">
        <v>62</v>
      </c>
    </row>
    <row r="4" spans="1:8">
      <c r="A4" s="3">
        <v>1</v>
      </c>
      <c r="B4" s="6">
        <v>21</v>
      </c>
      <c r="C4" s="6" t="s">
        <v>120</v>
      </c>
      <c r="E4" s="3" t="s">
        <v>65</v>
      </c>
    </row>
    <row r="5" spans="1:8">
      <c r="C5" s="3" t="s">
        <v>103</v>
      </c>
      <c r="D5" s="15"/>
      <c r="E5" s="6" t="s">
        <v>99</v>
      </c>
    </row>
    <row r="6" spans="1:8">
      <c r="A6" s="3">
        <v>2</v>
      </c>
      <c r="B6" s="6" t="s">
        <v>103</v>
      </c>
      <c r="C6" s="6" t="s">
        <v>104</v>
      </c>
      <c r="D6" s="16"/>
      <c r="E6" s="7" t="s">
        <v>103</v>
      </c>
      <c r="F6" s="3" t="s">
        <v>65</v>
      </c>
    </row>
    <row r="7" spans="1:8">
      <c r="B7" s="3">
        <v>18</v>
      </c>
      <c r="C7" s="3" t="s">
        <v>110</v>
      </c>
      <c r="D7" s="17"/>
      <c r="E7" s="9"/>
      <c r="F7" s="10" t="s">
        <v>99</v>
      </c>
    </row>
    <row r="8" spans="1:8">
      <c r="A8" s="3">
        <v>3</v>
      </c>
      <c r="B8" s="6">
        <v>19</v>
      </c>
      <c r="C8" s="6" t="s">
        <v>173</v>
      </c>
      <c r="D8" s="14"/>
      <c r="E8" s="9" t="s">
        <v>90</v>
      </c>
      <c r="F8" s="7" t="s">
        <v>228</v>
      </c>
    </row>
    <row r="9" spans="1:8">
      <c r="B9" s="3">
        <v>17</v>
      </c>
      <c r="C9" s="3" t="s">
        <v>123</v>
      </c>
      <c r="D9" s="15"/>
      <c r="E9" s="8" t="s">
        <v>75</v>
      </c>
      <c r="F9" s="9"/>
    </row>
    <row r="10" spans="1:8">
      <c r="A10" s="3">
        <v>4</v>
      </c>
      <c r="B10" s="6">
        <v>22</v>
      </c>
      <c r="C10" s="6" t="s">
        <v>125</v>
      </c>
      <c r="D10" s="16"/>
      <c r="E10" s="3" t="s">
        <v>229</v>
      </c>
      <c r="F10" s="9"/>
      <c r="G10" s="3" t="s">
        <v>65</v>
      </c>
    </row>
    <row r="11" spans="1:8">
      <c r="B11" s="3">
        <v>12</v>
      </c>
      <c r="C11" s="3" t="s">
        <v>175</v>
      </c>
      <c r="D11" s="17"/>
      <c r="F11" s="9"/>
      <c r="G11" s="10" t="s">
        <v>99</v>
      </c>
    </row>
    <row r="12" spans="1:8">
      <c r="A12" s="3">
        <v>5</v>
      </c>
      <c r="B12" s="6">
        <v>9</v>
      </c>
      <c r="C12" s="6" t="s">
        <v>136</v>
      </c>
      <c r="D12" s="14"/>
      <c r="E12" s="3" t="s">
        <v>96</v>
      </c>
      <c r="F12" s="9"/>
      <c r="G12" s="7" t="s">
        <v>230</v>
      </c>
    </row>
    <row r="13" spans="1:8">
      <c r="B13" s="3">
        <v>24</v>
      </c>
      <c r="C13" s="3" t="s">
        <v>161</v>
      </c>
      <c r="D13" s="15"/>
      <c r="E13" s="6" t="s">
        <v>94</v>
      </c>
      <c r="F13" s="9"/>
      <c r="G13" s="9"/>
    </row>
    <row r="14" spans="1:8">
      <c r="A14" s="3">
        <v>6</v>
      </c>
      <c r="B14" s="6">
        <v>23</v>
      </c>
      <c r="C14" s="6" t="s">
        <v>149</v>
      </c>
      <c r="D14" s="16"/>
      <c r="E14" s="7" t="s">
        <v>231</v>
      </c>
      <c r="F14" s="9" t="s">
        <v>73</v>
      </c>
      <c r="G14" s="9"/>
    </row>
    <row r="15" spans="1:8">
      <c r="C15" s="3" t="s">
        <v>103</v>
      </c>
      <c r="D15" s="17"/>
      <c r="E15" s="9"/>
      <c r="F15" s="11" t="s">
        <v>74</v>
      </c>
      <c r="G15" s="9"/>
    </row>
    <row r="16" spans="1:8">
      <c r="A16" s="3">
        <v>7</v>
      </c>
      <c r="B16" s="6" t="s">
        <v>103</v>
      </c>
      <c r="C16" s="6" t="s">
        <v>104</v>
      </c>
      <c r="D16" s="14"/>
      <c r="E16" s="9" t="s">
        <v>73</v>
      </c>
      <c r="F16" s="3" t="s">
        <v>232</v>
      </c>
      <c r="G16" s="9"/>
    </row>
    <row r="17" spans="1:8">
      <c r="B17" s="3">
        <v>7</v>
      </c>
      <c r="C17" s="3" t="s">
        <v>194</v>
      </c>
      <c r="D17" s="15"/>
      <c r="E17" s="8" t="s">
        <v>74</v>
      </c>
      <c r="G17" s="9"/>
    </row>
    <row r="18" spans="1:8">
      <c r="A18" s="3">
        <v>8</v>
      </c>
      <c r="B18" s="6">
        <v>8</v>
      </c>
      <c r="C18" s="6" t="s">
        <v>151</v>
      </c>
      <c r="D18" s="16"/>
      <c r="E18" s="3" t="s">
        <v>103</v>
      </c>
      <c r="G18" s="9"/>
      <c r="H18" s="2" t="s">
        <v>65</v>
      </c>
    </row>
    <row r="19" spans="1:8">
      <c r="B19" s="3">
        <v>4</v>
      </c>
      <c r="C19" s="3" t="s">
        <v>158</v>
      </c>
      <c r="D19" s="17"/>
      <c r="G19" s="9"/>
      <c r="H19" s="111" t="s">
        <v>99</v>
      </c>
    </row>
    <row r="20" spans="1:8">
      <c r="A20" s="3">
        <v>9</v>
      </c>
      <c r="B20" s="6">
        <v>3</v>
      </c>
      <c r="C20" s="6" t="s">
        <v>146</v>
      </c>
      <c r="D20" s="14"/>
      <c r="E20" s="3" t="s">
        <v>70</v>
      </c>
      <c r="G20" s="9"/>
      <c r="H20" s="83" t="s">
        <v>233</v>
      </c>
    </row>
    <row r="21" spans="1:8">
      <c r="C21" s="3" t="s">
        <v>103</v>
      </c>
      <c r="D21" s="15"/>
      <c r="E21" s="6" t="s">
        <v>68</v>
      </c>
      <c r="G21" s="9"/>
      <c r="H21" s="96"/>
    </row>
    <row r="22" spans="1:8">
      <c r="A22" s="3">
        <v>10</v>
      </c>
      <c r="B22" s="6" t="s">
        <v>103</v>
      </c>
      <c r="C22" s="6" t="s">
        <v>104</v>
      </c>
      <c r="D22" s="16"/>
      <c r="E22" s="7" t="s">
        <v>103</v>
      </c>
      <c r="F22" s="3" t="s">
        <v>70</v>
      </c>
      <c r="G22" s="9"/>
      <c r="H22" s="96"/>
    </row>
    <row r="23" spans="1:8">
      <c r="B23" s="3">
        <v>13</v>
      </c>
      <c r="C23" s="3" t="s">
        <v>198</v>
      </c>
      <c r="D23" s="17"/>
      <c r="E23" s="9"/>
      <c r="F23" s="10" t="s">
        <v>68</v>
      </c>
      <c r="G23" s="9"/>
      <c r="H23" s="96"/>
    </row>
    <row r="24" spans="1:8">
      <c r="A24" s="3">
        <v>11</v>
      </c>
      <c r="B24" s="6">
        <v>15</v>
      </c>
      <c r="C24" s="6" t="s">
        <v>138</v>
      </c>
      <c r="D24" s="14"/>
      <c r="E24" s="9" t="s">
        <v>79</v>
      </c>
      <c r="F24" s="7" t="s">
        <v>234</v>
      </c>
      <c r="G24" s="9"/>
      <c r="H24" s="96"/>
    </row>
    <row r="25" spans="1:8">
      <c r="B25" s="3">
        <v>10</v>
      </c>
      <c r="C25" s="3" t="s">
        <v>113</v>
      </c>
      <c r="D25" s="15"/>
      <c r="E25" s="8" t="s">
        <v>81</v>
      </c>
      <c r="F25" s="9"/>
      <c r="G25" s="9"/>
      <c r="H25" s="96"/>
    </row>
    <row r="26" spans="1:8">
      <c r="A26" s="3">
        <v>12</v>
      </c>
      <c r="B26" s="6">
        <v>11</v>
      </c>
      <c r="C26" s="6" t="s">
        <v>163</v>
      </c>
      <c r="D26" s="16"/>
      <c r="E26" s="3" t="s">
        <v>235</v>
      </c>
      <c r="F26" s="9"/>
      <c r="G26" s="9" t="s">
        <v>70</v>
      </c>
      <c r="H26" s="96"/>
    </row>
    <row r="27" spans="1:8">
      <c r="B27" s="3">
        <v>6</v>
      </c>
      <c r="C27" s="3" t="s">
        <v>182</v>
      </c>
      <c r="D27" s="17"/>
      <c r="F27" s="9"/>
      <c r="G27" s="11" t="s">
        <v>68</v>
      </c>
      <c r="H27" s="96"/>
    </row>
    <row r="28" spans="1:8">
      <c r="A28" s="3">
        <v>13</v>
      </c>
      <c r="B28" s="6">
        <v>14</v>
      </c>
      <c r="C28" s="6" t="s">
        <v>187</v>
      </c>
      <c r="D28" s="14"/>
      <c r="E28" s="3" t="s">
        <v>97</v>
      </c>
      <c r="F28" s="9"/>
      <c r="G28" s="3" t="s">
        <v>236</v>
      </c>
      <c r="H28" s="96"/>
    </row>
    <row r="29" spans="1:8">
      <c r="B29" s="3">
        <v>20</v>
      </c>
      <c r="C29" s="3" t="s">
        <v>185</v>
      </c>
      <c r="D29" s="15"/>
      <c r="E29" s="6" t="s">
        <v>84</v>
      </c>
      <c r="F29" s="9"/>
      <c r="H29" s="96"/>
    </row>
    <row r="30" spans="1:8">
      <c r="A30" s="3">
        <v>14</v>
      </c>
      <c r="B30" s="6">
        <v>16</v>
      </c>
      <c r="C30" s="6" t="s">
        <v>196</v>
      </c>
      <c r="D30" s="16"/>
      <c r="E30" s="7" t="s">
        <v>237</v>
      </c>
      <c r="F30" s="9" t="s">
        <v>71</v>
      </c>
      <c r="H30" s="96"/>
    </row>
    <row r="31" spans="1:8">
      <c r="C31" s="3" t="s">
        <v>103</v>
      </c>
      <c r="D31" s="17"/>
      <c r="E31" s="9"/>
      <c r="F31" s="11" t="s">
        <v>67</v>
      </c>
      <c r="H31" s="96"/>
    </row>
    <row r="32" spans="1:8">
      <c r="A32" s="3">
        <v>15</v>
      </c>
      <c r="B32" s="6" t="s">
        <v>103</v>
      </c>
      <c r="C32" s="6" t="s">
        <v>104</v>
      </c>
      <c r="D32" s="14"/>
      <c r="E32" s="9" t="s">
        <v>71</v>
      </c>
      <c r="F32" s="3" t="s">
        <v>238</v>
      </c>
      <c r="H32" s="96"/>
    </row>
    <row r="33" spans="1:8">
      <c r="B33" s="3">
        <v>5</v>
      </c>
      <c r="C33" s="3" t="s">
        <v>170</v>
      </c>
      <c r="D33" s="15"/>
      <c r="E33" s="8" t="s">
        <v>67</v>
      </c>
      <c r="H33" s="96"/>
    </row>
    <row r="34" spans="1:8">
      <c r="A34" s="3">
        <v>16</v>
      </c>
      <c r="B34" s="6">
        <v>2</v>
      </c>
      <c r="C34" s="6" t="s">
        <v>132</v>
      </c>
      <c r="D34" s="16"/>
      <c r="E34" s="3" t="s">
        <v>103</v>
      </c>
      <c r="H34" s="110"/>
    </row>
    <row r="35" spans="1:8">
      <c r="C35" s="3" t="s">
        <v>103</v>
      </c>
      <c r="D35" s="17"/>
      <c r="H35" s="110"/>
    </row>
    <row r="36" spans="1:8">
      <c r="A36" s="96"/>
      <c r="B36" s="96"/>
      <c r="C36" s="96"/>
      <c r="D36" s="112"/>
      <c r="E36" s="96"/>
      <c r="F36" s="96"/>
      <c r="G36" s="96"/>
      <c r="H36" s="96"/>
    </row>
    <row r="37" spans="1:8">
      <c r="A37" s="96"/>
      <c r="B37" s="96"/>
      <c r="C37" s="96"/>
      <c r="D37" s="112"/>
      <c r="E37" s="96"/>
      <c r="F37" s="96"/>
      <c r="G37" s="96"/>
      <c r="H37" s="96"/>
    </row>
    <row r="38" spans="1:8">
      <c r="A38" s="96"/>
      <c r="B38" s="96"/>
      <c r="C38" s="96"/>
      <c r="D38" s="112"/>
      <c r="E38" s="96"/>
      <c r="F38" s="96"/>
      <c r="G38" s="96"/>
      <c r="H38" s="96"/>
    </row>
    <row r="39" spans="1:8">
      <c r="A39" s="96"/>
      <c r="B39" s="96"/>
      <c r="C39" s="96"/>
      <c r="D39" s="112"/>
      <c r="E39" s="96"/>
      <c r="F39" s="96"/>
      <c r="G39" s="96"/>
      <c r="H39" s="96"/>
    </row>
    <row r="40" spans="1:8">
      <c r="A40" s="96"/>
      <c r="B40" s="96"/>
      <c r="C40" s="96"/>
      <c r="D40" s="112"/>
      <c r="E40" s="96"/>
      <c r="F40" s="96"/>
      <c r="G40" s="96"/>
      <c r="H40" s="96"/>
    </row>
    <row r="41" spans="1:8">
      <c r="A41" s="96"/>
      <c r="B41" s="96"/>
      <c r="C41" s="96"/>
      <c r="D41" s="112"/>
      <c r="E41" s="96"/>
      <c r="F41" s="96"/>
      <c r="G41" s="96"/>
      <c r="H41" s="96"/>
    </row>
    <row r="42" spans="1:8">
      <c r="A42" s="96"/>
      <c r="B42" s="96"/>
      <c r="C42" s="96"/>
      <c r="D42" s="112"/>
      <c r="E42" s="96"/>
      <c r="F42" s="96"/>
      <c r="G42" s="96"/>
      <c r="H42" s="96"/>
    </row>
    <row r="43" spans="1:8">
      <c r="A43" s="96"/>
      <c r="B43" s="96"/>
      <c r="C43" s="96"/>
      <c r="D43" s="112"/>
      <c r="E43" s="96"/>
      <c r="F43" s="96"/>
      <c r="G43" s="96"/>
      <c r="H43" s="96"/>
    </row>
    <row r="44" spans="1:8">
      <c r="A44" s="96"/>
      <c r="B44" s="96"/>
      <c r="C44" s="96"/>
      <c r="D44" s="112"/>
      <c r="E44" s="96"/>
      <c r="F44" s="96"/>
      <c r="G44" s="96"/>
      <c r="H44" s="96"/>
    </row>
    <row r="45" spans="1:8">
      <c r="A45" s="96"/>
      <c r="B45" s="96"/>
      <c r="C45" s="96"/>
      <c r="D45" s="112"/>
      <c r="E45" s="96"/>
      <c r="F45" s="96"/>
      <c r="G45" s="96"/>
      <c r="H45" s="96"/>
    </row>
    <row r="46" spans="1:8">
      <c r="A46" s="96"/>
      <c r="B46" s="96"/>
      <c r="C46" s="96"/>
      <c r="D46" s="112"/>
      <c r="E46" s="96"/>
      <c r="F46" s="96"/>
      <c r="G46" s="96"/>
      <c r="H46" s="96"/>
    </row>
    <row r="47" spans="1:8">
      <c r="A47" s="96"/>
      <c r="B47" s="96"/>
      <c r="C47" s="96"/>
      <c r="D47" s="112"/>
      <c r="E47" s="96"/>
      <c r="F47" s="96"/>
      <c r="G47" s="96"/>
      <c r="H47" s="96"/>
    </row>
    <row r="48" spans="1:8">
      <c r="A48" s="96"/>
      <c r="B48" s="96"/>
      <c r="C48" s="96"/>
      <c r="D48" s="112"/>
      <c r="E48" s="96"/>
      <c r="F48" s="96"/>
      <c r="G48" s="96"/>
      <c r="H48" s="96"/>
    </row>
    <row r="49" spans="1:8">
      <c r="A49" s="96"/>
      <c r="B49" s="96"/>
      <c r="C49" s="96"/>
      <c r="D49" s="112"/>
      <c r="E49" s="96"/>
      <c r="F49" s="96"/>
      <c r="G49" s="96"/>
      <c r="H49" s="96"/>
    </row>
    <row r="50" spans="1:8">
      <c r="A50" s="96"/>
      <c r="B50" s="96"/>
      <c r="C50" s="96"/>
      <c r="D50" s="112"/>
      <c r="E50" s="96"/>
      <c r="F50" s="96"/>
      <c r="G50" s="96"/>
      <c r="H50" s="110"/>
    </row>
    <row r="51" spans="1:8">
      <c r="A51" s="96"/>
      <c r="B51" s="96"/>
      <c r="C51" s="96"/>
      <c r="D51" s="112"/>
      <c r="E51" s="96"/>
      <c r="F51" s="96"/>
      <c r="G51" s="96"/>
      <c r="H51" s="110"/>
    </row>
    <row r="52" spans="1:8">
      <c r="A52" s="96"/>
      <c r="B52" s="96"/>
      <c r="C52" s="96"/>
      <c r="D52" s="112"/>
      <c r="E52" s="96"/>
      <c r="F52" s="96"/>
      <c r="G52" s="96"/>
      <c r="H52" s="96"/>
    </row>
    <row r="53" spans="1:8">
      <c r="A53" s="96"/>
      <c r="B53" s="96"/>
      <c r="C53" s="96"/>
      <c r="D53" s="112"/>
      <c r="E53" s="96"/>
      <c r="F53" s="96"/>
      <c r="G53" s="96"/>
      <c r="H53" s="96"/>
    </row>
    <row r="54" spans="1:8">
      <c r="A54" s="96"/>
      <c r="B54" s="96"/>
      <c r="C54" s="96"/>
      <c r="D54" s="112"/>
      <c r="E54" s="96"/>
      <c r="F54" s="96"/>
      <c r="G54" s="96"/>
      <c r="H54" s="96"/>
    </row>
    <row r="55" spans="1:8">
      <c r="A55" s="96"/>
      <c r="B55" s="96"/>
      <c r="C55" s="96"/>
      <c r="D55" s="112"/>
      <c r="E55" s="96"/>
      <c r="F55" s="96"/>
      <c r="G55" s="96"/>
      <c r="H55" s="96"/>
    </row>
    <row r="56" spans="1:8">
      <c r="A56" s="96"/>
      <c r="B56" s="96"/>
      <c r="C56" s="96"/>
      <c r="D56" s="112"/>
      <c r="E56" s="96"/>
      <c r="F56" s="96"/>
      <c r="G56" s="96"/>
      <c r="H56" s="96"/>
    </row>
    <row r="57" spans="1:8">
      <c r="A57" s="96"/>
      <c r="B57" s="96"/>
      <c r="C57" s="96"/>
      <c r="D57" s="112"/>
      <c r="E57" s="96"/>
      <c r="F57" s="96"/>
      <c r="G57" s="96"/>
      <c r="H57" s="96"/>
    </row>
    <row r="58" spans="1:8">
      <c r="A58" s="96"/>
      <c r="B58" s="96"/>
      <c r="C58" s="96"/>
      <c r="D58" s="112"/>
      <c r="E58" s="96"/>
      <c r="F58" s="96"/>
      <c r="G58" s="96"/>
      <c r="H58" s="96"/>
    </row>
    <row r="59" spans="1:8">
      <c r="A59" s="96"/>
      <c r="B59" s="96"/>
      <c r="C59" s="96"/>
      <c r="D59" s="112"/>
      <c r="E59" s="96"/>
      <c r="F59" s="96"/>
      <c r="G59" s="96"/>
      <c r="H59" s="96"/>
    </row>
    <row r="60" spans="1:8">
      <c r="A60" s="96"/>
      <c r="B60" s="96"/>
      <c r="C60" s="96"/>
      <c r="D60" s="112"/>
      <c r="E60" s="96"/>
      <c r="F60" s="96"/>
      <c r="G60" s="96"/>
      <c r="H60" s="96"/>
    </row>
    <row r="61" spans="1:8">
      <c r="A61" s="96"/>
      <c r="B61" s="96"/>
      <c r="C61" s="96"/>
      <c r="D61" s="112"/>
      <c r="E61" s="96"/>
      <c r="F61" s="96"/>
      <c r="G61" s="96"/>
      <c r="H61" s="96"/>
    </row>
    <row r="62" spans="1:8">
      <c r="A62" s="96"/>
      <c r="B62" s="96"/>
      <c r="C62" s="96"/>
      <c r="D62" s="112"/>
      <c r="E62" s="96"/>
      <c r="F62" s="96"/>
      <c r="G62" s="96"/>
      <c r="H62" s="96"/>
    </row>
    <row r="63" spans="1:8">
      <c r="A63" s="96"/>
      <c r="B63" s="96"/>
      <c r="C63" s="96"/>
      <c r="D63" s="112"/>
      <c r="E63" s="96"/>
      <c r="F63" s="96"/>
      <c r="G63" s="96"/>
      <c r="H63" s="96"/>
    </row>
    <row r="64" spans="1:8">
      <c r="A64" s="96"/>
      <c r="B64" s="96"/>
      <c r="C64" s="96"/>
      <c r="D64" s="112"/>
      <c r="E64" s="96"/>
      <c r="F64" s="96"/>
      <c r="G64" s="96"/>
      <c r="H64" s="96"/>
    </row>
    <row r="65" spans="1:8">
      <c r="A65" s="96"/>
      <c r="B65" s="96"/>
      <c r="C65" s="96"/>
      <c r="D65" s="112"/>
      <c r="E65" s="96"/>
      <c r="F65" s="96"/>
      <c r="G65" s="96"/>
      <c r="H65" s="96"/>
    </row>
    <row r="66" spans="1:8">
      <c r="A66" s="96"/>
      <c r="B66" s="96"/>
      <c r="C66" s="96"/>
      <c r="D66" s="112"/>
      <c r="E66" s="96"/>
      <c r="F66" s="96"/>
      <c r="G66" s="96"/>
      <c r="H66" s="96"/>
    </row>
    <row r="67" spans="1:8">
      <c r="A67" s="96"/>
      <c r="B67" s="96"/>
      <c r="C67" s="96"/>
      <c r="D67" s="112"/>
      <c r="E67" s="96"/>
      <c r="F67" s="96"/>
      <c r="G67" s="96"/>
      <c r="H67" s="96"/>
    </row>
  </sheetData>
  <phoneticPr fontId="0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4" fitToHeight="0" orientation="landscape" horizontalDpi="300" verticalDpi="300" r:id="rId1"/>
  <headerFooter alignWithMargins="0"/>
  <rowBreaks count="1" manualBreakCount="1">
    <brk id="6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E257"/>
  <sheetViews>
    <sheetView zoomScaleNormal="100" workbookViewId="0">
      <selection activeCell="H35" sqref="H35"/>
    </sheetView>
  </sheetViews>
  <sheetFormatPr defaultRowHeight="10.5"/>
  <cols>
    <col min="1" max="1" width="4.5703125" style="57" bestFit="1" customWidth="1"/>
    <col min="2" max="2" width="17.42578125" style="57" bestFit="1" customWidth="1"/>
    <col min="3" max="3" width="7" style="57" bestFit="1" customWidth="1"/>
    <col min="4" max="4" width="22.28515625" style="57" bestFit="1" customWidth="1"/>
    <col min="5" max="5" width="7.85546875" style="57" bestFit="1" customWidth="1"/>
    <col min="6" max="16384" width="9.140625" style="57"/>
  </cols>
  <sheetData>
    <row r="1" spans="1:5">
      <c r="A1" s="57" t="s">
        <v>24</v>
      </c>
      <c r="B1" s="57" t="s">
        <v>13</v>
      </c>
      <c r="C1" s="57" t="s">
        <v>40</v>
      </c>
      <c r="D1" s="57" t="s">
        <v>14</v>
      </c>
      <c r="E1" s="57" t="s">
        <v>42</v>
      </c>
    </row>
    <row r="2" spans="1:5">
      <c r="A2" s="61">
        <v>1</v>
      </c>
      <c r="B2" s="57" t="s">
        <v>300</v>
      </c>
      <c r="C2" s="57">
        <v>2001</v>
      </c>
      <c r="D2" s="58" t="s">
        <v>299</v>
      </c>
      <c r="E2" s="58">
        <v>1</v>
      </c>
    </row>
    <row r="3" spans="1:5">
      <c r="A3" s="61">
        <v>2</v>
      </c>
      <c r="B3" s="57" t="s">
        <v>298</v>
      </c>
      <c r="C3" s="57">
        <v>2001</v>
      </c>
      <c r="D3" s="58" t="s">
        <v>297</v>
      </c>
      <c r="E3" s="58">
        <v>2</v>
      </c>
    </row>
    <row r="4" spans="1:5">
      <c r="A4" s="61">
        <v>3</v>
      </c>
      <c r="B4" s="57" t="s">
        <v>296</v>
      </c>
      <c r="C4" s="57">
        <v>2001</v>
      </c>
      <c r="D4" s="58" t="s">
        <v>286</v>
      </c>
      <c r="E4" s="58">
        <v>3</v>
      </c>
    </row>
    <row r="5" spans="1:5">
      <c r="A5" s="61">
        <v>4</v>
      </c>
      <c r="B5" s="57" t="s">
        <v>295</v>
      </c>
      <c r="C5" s="57">
        <v>2001</v>
      </c>
      <c r="D5" s="58" t="s">
        <v>294</v>
      </c>
      <c r="E5" s="58">
        <v>4</v>
      </c>
    </row>
    <row r="6" spans="1:5">
      <c r="A6" s="61">
        <v>5</v>
      </c>
      <c r="B6" s="57" t="s">
        <v>293</v>
      </c>
      <c r="C6" s="57">
        <v>2002</v>
      </c>
      <c r="D6" s="58" t="s">
        <v>250</v>
      </c>
      <c r="E6" s="58">
        <v>5</v>
      </c>
    </row>
    <row r="7" spans="1:5">
      <c r="A7" s="61">
        <v>6</v>
      </c>
      <c r="B7" s="57" t="s">
        <v>292</v>
      </c>
      <c r="C7" s="57">
        <v>2001</v>
      </c>
      <c r="D7" s="58" t="s">
        <v>291</v>
      </c>
      <c r="E7" s="58">
        <v>6</v>
      </c>
    </row>
    <row r="8" spans="1:5">
      <c r="A8" s="61">
        <v>7</v>
      </c>
      <c r="B8" s="57" t="s">
        <v>290</v>
      </c>
      <c r="C8" s="57">
        <v>2001</v>
      </c>
      <c r="D8" s="58" t="s">
        <v>252</v>
      </c>
      <c r="E8" s="58">
        <v>7</v>
      </c>
    </row>
    <row r="9" spans="1:5">
      <c r="A9" s="61">
        <v>8</v>
      </c>
      <c r="B9" s="57" t="s">
        <v>289</v>
      </c>
      <c r="C9" s="57">
        <v>2001</v>
      </c>
      <c r="D9" s="58" t="s">
        <v>281</v>
      </c>
      <c r="E9" s="58">
        <v>8</v>
      </c>
    </row>
    <row r="10" spans="1:5">
      <c r="A10" s="61">
        <v>9</v>
      </c>
      <c r="B10" s="57" t="s">
        <v>288</v>
      </c>
      <c r="C10" s="57">
        <v>2001</v>
      </c>
      <c r="D10" s="58" t="s">
        <v>265</v>
      </c>
      <c r="E10" s="58">
        <v>9</v>
      </c>
    </row>
    <row r="11" spans="1:5">
      <c r="A11" s="61">
        <v>10</v>
      </c>
      <c r="B11" s="57" t="s">
        <v>287</v>
      </c>
      <c r="C11" s="57">
        <v>2003</v>
      </c>
      <c r="D11" s="58" t="s">
        <v>286</v>
      </c>
      <c r="E11" s="58">
        <v>10</v>
      </c>
    </row>
    <row r="12" spans="1:5">
      <c r="A12" s="61">
        <v>11</v>
      </c>
      <c r="B12" s="57" t="s">
        <v>285</v>
      </c>
      <c r="C12" s="57">
        <v>2001</v>
      </c>
      <c r="D12" s="58" t="s">
        <v>284</v>
      </c>
      <c r="E12" s="58">
        <v>11</v>
      </c>
    </row>
    <row r="13" spans="1:5">
      <c r="A13" s="61">
        <v>12</v>
      </c>
      <c r="B13" s="57" t="s">
        <v>283</v>
      </c>
      <c r="C13" s="57">
        <v>2002</v>
      </c>
      <c r="D13" s="58" t="s">
        <v>254</v>
      </c>
      <c r="E13" s="58">
        <v>12</v>
      </c>
    </row>
    <row r="14" spans="1:5">
      <c r="A14" s="61">
        <v>13</v>
      </c>
      <c r="B14" s="57" t="s">
        <v>282</v>
      </c>
      <c r="C14" s="57">
        <v>2001</v>
      </c>
      <c r="D14" s="58" t="s">
        <v>281</v>
      </c>
      <c r="E14" s="58">
        <v>15</v>
      </c>
    </row>
    <row r="15" spans="1:5">
      <c r="A15" s="61">
        <v>14</v>
      </c>
      <c r="B15" s="57" t="s">
        <v>280</v>
      </c>
      <c r="C15" s="57">
        <v>2002</v>
      </c>
      <c r="D15" s="58" t="s">
        <v>279</v>
      </c>
      <c r="E15" s="58">
        <v>20</v>
      </c>
    </row>
    <row r="16" spans="1:5">
      <c r="A16" s="61">
        <v>15</v>
      </c>
      <c r="B16" s="57" t="s">
        <v>278</v>
      </c>
      <c r="C16" s="57">
        <v>2002</v>
      </c>
      <c r="D16" s="58" t="s">
        <v>260</v>
      </c>
      <c r="E16" s="58">
        <v>22</v>
      </c>
    </row>
    <row r="17" spans="1:5">
      <c r="A17" s="61">
        <v>16</v>
      </c>
      <c r="B17" s="57" t="s">
        <v>277</v>
      </c>
      <c r="C17" s="57">
        <v>2003</v>
      </c>
      <c r="D17" s="58" t="s">
        <v>265</v>
      </c>
      <c r="E17" s="58">
        <v>23</v>
      </c>
    </row>
    <row r="18" spans="1:5">
      <c r="A18" s="61">
        <v>17</v>
      </c>
      <c r="B18" s="57" t="s">
        <v>276</v>
      </c>
      <c r="C18" s="57">
        <v>2001</v>
      </c>
      <c r="D18" s="58" t="s">
        <v>252</v>
      </c>
      <c r="E18" s="58">
        <v>23</v>
      </c>
    </row>
    <row r="19" spans="1:5">
      <c r="A19" s="61">
        <v>18</v>
      </c>
      <c r="B19" s="57" t="s">
        <v>275</v>
      </c>
      <c r="C19" s="57">
        <v>2002</v>
      </c>
      <c r="D19" s="58" t="s">
        <v>274</v>
      </c>
      <c r="E19" s="58">
        <v>26</v>
      </c>
    </row>
    <row r="20" spans="1:5">
      <c r="A20" s="61">
        <v>19</v>
      </c>
      <c r="B20" s="57" t="s">
        <v>273</v>
      </c>
      <c r="C20" s="57">
        <v>2002</v>
      </c>
      <c r="D20" s="58" t="s">
        <v>272</v>
      </c>
      <c r="E20" s="58">
        <v>27</v>
      </c>
    </row>
    <row r="21" spans="1:5">
      <c r="A21" s="61">
        <v>20</v>
      </c>
      <c r="B21" s="57" t="s">
        <v>271</v>
      </c>
      <c r="C21" s="57">
        <v>2001</v>
      </c>
      <c r="D21" s="58" t="s">
        <v>270</v>
      </c>
      <c r="E21" s="58">
        <v>28</v>
      </c>
    </row>
    <row r="22" spans="1:5">
      <c r="A22" s="61">
        <v>21</v>
      </c>
      <c r="B22" s="57" t="s">
        <v>269</v>
      </c>
      <c r="C22" s="57">
        <v>2002</v>
      </c>
      <c r="D22" s="58" t="s">
        <v>254</v>
      </c>
      <c r="E22" s="58">
        <v>29</v>
      </c>
    </row>
    <row r="23" spans="1:5">
      <c r="A23" s="61">
        <v>22</v>
      </c>
      <c r="B23" s="57" t="s">
        <v>268</v>
      </c>
      <c r="C23" s="57">
        <v>2001</v>
      </c>
      <c r="D23" s="58" t="s">
        <v>267</v>
      </c>
      <c r="E23" s="58">
        <v>30</v>
      </c>
    </row>
    <row r="24" spans="1:5">
      <c r="A24" s="61">
        <v>23</v>
      </c>
      <c r="B24" s="57" t="s">
        <v>266</v>
      </c>
      <c r="C24" s="57">
        <v>2002</v>
      </c>
      <c r="D24" s="58" t="s">
        <v>265</v>
      </c>
      <c r="E24" s="58">
        <v>31</v>
      </c>
    </row>
    <row r="25" spans="1:5">
      <c r="A25" s="61">
        <v>24</v>
      </c>
      <c r="B25" s="57" t="s">
        <v>264</v>
      </c>
      <c r="C25" s="57">
        <v>2001</v>
      </c>
      <c r="D25" s="58" t="s">
        <v>263</v>
      </c>
      <c r="E25" s="58">
        <v>33</v>
      </c>
    </row>
    <row r="26" spans="1:5">
      <c r="A26" s="61">
        <v>25</v>
      </c>
      <c r="B26" s="57" t="s">
        <v>262</v>
      </c>
      <c r="C26" s="57">
        <v>2001</v>
      </c>
      <c r="D26" s="58" t="s">
        <v>254</v>
      </c>
      <c r="E26" s="58">
        <v>33</v>
      </c>
    </row>
    <row r="27" spans="1:5">
      <c r="A27" s="61">
        <v>26</v>
      </c>
      <c r="B27" s="57" t="s">
        <v>261</v>
      </c>
      <c r="C27" s="57">
        <v>2001</v>
      </c>
      <c r="D27" s="58" t="s">
        <v>260</v>
      </c>
      <c r="E27" s="58">
        <v>35</v>
      </c>
    </row>
    <row r="28" spans="1:5">
      <c r="A28" s="61">
        <v>27</v>
      </c>
      <c r="B28" s="57" t="s">
        <v>259</v>
      </c>
      <c r="C28" s="57">
        <v>2001</v>
      </c>
      <c r="D28" s="58" t="s">
        <v>258</v>
      </c>
      <c r="E28" s="58">
        <v>36</v>
      </c>
    </row>
    <row r="29" spans="1:5">
      <c r="A29" s="61">
        <v>28</v>
      </c>
      <c r="B29" s="57" t="s">
        <v>257</v>
      </c>
      <c r="C29" s="57">
        <v>2001</v>
      </c>
      <c r="D29" s="58" t="s">
        <v>256</v>
      </c>
      <c r="E29" s="58">
        <v>999</v>
      </c>
    </row>
    <row r="30" spans="1:5">
      <c r="A30" s="61">
        <v>29</v>
      </c>
      <c r="B30" s="57" t="s">
        <v>255</v>
      </c>
      <c r="C30" s="57">
        <v>2001</v>
      </c>
      <c r="D30" s="58" t="s">
        <v>254</v>
      </c>
      <c r="E30" s="58">
        <v>999</v>
      </c>
    </row>
    <row r="31" spans="1:5">
      <c r="A31" s="61">
        <v>30</v>
      </c>
      <c r="B31" s="57" t="s">
        <v>253</v>
      </c>
      <c r="C31" s="57">
        <v>2002</v>
      </c>
      <c r="D31" s="58" t="s">
        <v>252</v>
      </c>
      <c r="E31" s="58">
        <v>999</v>
      </c>
    </row>
    <row r="32" spans="1:5">
      <c r="A32" s="61">
        <v>31</v>
      </c>
      <c r="B32" s="57" t="s">
        <v>251</v>
      </c>
      <c r="C32" s="57">
        <v>2004</v>
      </c>
      <c r="D32" s="58" t="s">
        <v>250</v>
      </c>
      <c r="E32" s="58">
        <v>999</v>
      </c>
    </row>
    <row r="33" spans="1:5">
      <c r="A33" s="61">
        <v>32</v>
      </c>
      <c r="B33" s="57" t="s">
        <v>249</v>
      </c>
      <c r="C33" s="57">
        <v>2001</v>
      </c>
      <c r="D33" s="58" t="s">
        <v>63</v>
      </c>
      <c r="E33" s="58">
        <v>999</v>
      </c>
    </row>
    <row r="34" spans="1:5">
      <c r="A34" s="61">
        <v>33</v>
      </c>
      <c r="B34" s="57" t="s">
        <v>248</v>
      </c>
      <c r="C34" s="57">
        <v>2002</v>
      </c>
      <c r="D34" s="58" t="s">
        <v>247</v>
      </c>
      <c r="E34" s="58">
        <v>999</v>
      </c>
    </row>
    <row r="35" spans="1:5">
      <c r="A35" s="61">
        <v>34</v>
      </c>
      <c r="B35" s="57" t="s">
        <v>246</v>
      </c>
      <c r="C35" s="57">
        <v>2001</v>
      </c>
      <c r="D35" s="58" t="s">
        <v>245</v>
      </c>
      <c r="E35" s="58">
        <v>999</v>
      </c>
    </row>
    <row r="36" spans="1:5">
      <c r="A36" s="61">
        <v>35</v>
      </c>
      <c r="B36" s="57" t="s">
        <v>244</v>
      </c>
      <c r="C36" s="57">
        <v>2002</v>
      </c>
      <c r="D36" s="58" t="s">
        <v>243</v>
      </c>
      <c r="E36" s="58">
        <v>999</v>
      </c>
    </row>
    <row r="37" spans="1:5">
      <c r="A37" s="61">
        <v>36</v>
      </c>
      <c r="B37" s="57" t="s">
        <v>242</v>
      </c>
      <c r="C37" s="57">
        <v>2002</v>
      </c>
      <c r="D37" s="58" t="s">
        <v>98</v>
      </c>
      <c r="E37" s="58">
        <v>999</v>
      </c>
    </row>
    <row r="38" spans="1:5">
      <c r="A38" s="61">
        <v>37</v>
      </c>
      <c r="B38" s="57" t="s">
        <v>241</v>
      </c>
      <c r="C38" s="57">
        <v>2002</v>
      </c>
      <c r="D38" s="58" t="s">
        <v>95</v>
      </c>
      <c r="E38" s="58">
        <v>999</v>
      </c>
    </row>
    <row r="39" spans="1:5">
      <c r="A39" s="61">
        <v>38</v>
      </c>
      <c r="B39" s="57" t="s">
        <v>240</v>
      </c>
      <c r="C39" s="57">
        <v>2003</v>
      </c>
      <c r="D39" s="57" t="s">
        <v>239</v>
      </c>
      <c r="E39" s="57">
        <v>999</v>
      </c>
    </row>
    <row r="40" spans="1:5">
      <c r="A40" s="61"/>
      <c r="D40" s="58"/>
      <c r="E40" s="58"/>
    </row>
    <row r="41" spans="1:5">
      <c r="A41" s="61"/>
      <c r="D41" s="58"/>
      <c r="E41" s="58"/>
    </row>
    <row r="42" spans="1:5">
      <c r="A42" s="61"/>
      <c r="D42" s="58"/>
      <c r="E42" s="58"/>
    </row>
    <row r="43" spans="1:5">
      <c r="A43" s="61"/>
      <c r="C43" s="58"/>
      <c r="D43" s="58"/>
      <c r="E43" s="58"/>
    </row>
    <row r="44" spans="1:5">
      <c r="A44" s="61"/>
      <c r="C44" s="58"/>
      <c r="D44" s="58"/>
      <c r="E44" s="58"/>
    </row>
    <row r="45" spans="1:5">
      <c r="A45" s="61"/>
      <c r="D45" s="58"/>
      <c r="E45" s="58"/>
    </row>
    <row r="46" spans="1:5">
      <c r="A46" s="61"/>
      <c r="D46" s="58"/>
      <c r="E46" s="58"/>
    </row>
    <row r="47" spans="1:5">
      <c r="A47" s="61"/>
      <c r="D47" s="58"/>
      <c r="E47" s="58"/>
    </row>
    <row r="48" spans="1:5">
      <c r="A48" s="61"/>
      <c r="D48" s="58"/>
      <c r="E48" s="58"/>
    </row>
    <row r="49" spans="1:5">
      <c r="A49" s="61"/>
      <c r="D49" s="58"/>
      <c r="E49" s="58"/>
    </row>
    <row r="50" spans="1:5">
      <c r="A50" s="61"/>
      <c r="D50" s="60"/>
      <c r="E50" s="58"/>
    </row>
    <row r="51" spans="1:5">
      <c r="A51" s="61"/>
      <c r="D51" s="60"/>
      <c r="E51" s="58"/>
    </row>
    <row r="52" spans="1:5">
      <c r="A52" s="61"/>
      <c r="D52" s="60"/>
      <c r="E52" s="58"/>
    </row>
    <row r="53" spans="1:5">
      <c r="A53" s="61"/>
      <c r="D53" s="60"/>
      <c r="E53" s="58"/>
    </row>
    <row r="54" spans="1:5">
      <c r="A54" s="61"/>
      <c r="D54" s="59"/>
      <c r="E54" s="58"/>
    </row>
    <row r="55" spans="1:5">
      <c r="A55" s="61"/>
      <c r="E55" s="58"/>
    </row>
    <row r="56" spans="1:5">
      <c r="A56" s="61"/>
      <c r="D56" s="60"/>
      <c r="E56" s="58"/>
    </row>
    <row r="57" spans="1:5">
      <c r="A57" s="61"/>
      <c r="D57" s="60"/>
      <c r="E57" s="58"/>
    </row>
    <row r="58" spans="1:5">
      <c r="A58" s="61"/>
      <c r="E58" s="58"/>
    </row>
    <row r="59" spans="1:5">
      <c r="A59" s="61"/>
      <c r="D59" s="60"/>
      <c r="E59" s="58"/>
    </row>
    <row r="60" spans="1:5">
      <c r="A60" s="61"/>
      <c r="D60" s="60"/>
      <c r="E60" s="58"/>
    </row>
    <row r="61" spans="1:5">
      <c r="A61" s="61"/>
      <c r="D61" s="60"/>
      <c r="E61" s="58"/>
    </row>
    <row r="62" spans="1:5">
      <c r="A62" s="61"/>
      <c r="D62" s="60"/>
      <c r="E62" s="58"/>
    </row>
    <row r="63" spans="1:5">
      <c r="A63" s="61"/>
      <c r="D63" s="60"/>
      <c r="E63" s="58"/>
    </row>
    <row r="64" spans="1:5">
      <c r="A64" s="61"/>
      <c r="D64" s="60"/>
      <c r="E64" s="58"/>
    </row>
    <row r="65" spans="1:5">
      <c r="A65" s="61"/>
      <c r="D65" s="60"/>
      <c r="E65" s="58"/>
    </row>
    <row r="66" spans="1:5">
      <c r="A66" s="61"/>
      <c r="D66" s="60"/>
      <c r="E66" s="58"/>
    </row>
    <row r="67" spans="1:5">
      <c r="A67" s="61"/>
      <c r="D67" s="60"/>
      <c r="E67" s="58"/>
    </row>
    <row r="68" spans="1:5">
      <c r="A68" s="61"/>
      <c r="D68" s="60"/>
      <c r="E68" s="58"/>
    </row>
    <row r="69" spans="1:5">
      <c r="A69" s="61"/>
      <c r="D69" s="60"/>
      <c r="E69" s="58"/>
    </row>
    <row r="70" spans="1:5">
      <c r="A70" s="61"/>
      <c r="D70" s="60"/>
      <c r="E70" s="58"/>
    </row>
    <row r="71" spans="1:5">
      <c r="A71" s="61"/>
      <c r="D71" s="60"/>
      <c r="E71" s="58"/>
    </row>
    <row r="72" spans="1:5">
      <c r="A72" s="61"/>
      <c r="D72" s="60"/>
      <c r="E72" s="58"/>
    </row>
    <row r="73" spans="1:5">
      <c r="A73" s="61"/>
      <c r="D73" s="60"/>
      <c r="E73" s="58"/>
    </row>
    <row r="74" spans="1:5">
      <c r="A74" s="61"/>
      <c r="D74" s="60"/>
      <c r="E74" s="58"/>
    </row>
    <row r="75" spans="1:5">
      <c r="A75" s="61"/>
      <c r="D75" s="59"/>
      <c r="E75" s="58"/>
    </row>
    <row r="76" spans="1:5">
      <c r="A76" s="61"/>
      <c r="D76" s="60"/>
      <c r="E76" s="58"/>
    </row>
    <row r="77" spans="1:5">
      <c r="A77" s="61"/>
      <c r="D77" s="60"/>
      <c r="E77" s="58"/>
    </row>
    <row r="78" spans="1:5">
      <c r="A78" s="61"/>
      <c r="D78" s="60"/>
      <c r="E78" s="58"/>
    </row>
    <row r="79" spans="1:5">
      <c r="A79" s="61"/>
      <c r="D79" s="60"/>
      <c r="E79" s="58"/>
    </row>
    <row r="80" spans="1:5">
      <c r="A80" s="61"/>
      <c r="D80" s="60"/>
      <c r="E80" s="58"/>
    </row>
    <row r="81" spans="1:5">
      <c r="A81" s="61"/>
      <c r="B81" s="58"/>
      <c r="C81" s="58"/>
      <c r="D81" s="60"/>
      <c r="E81" s="58"/>
    </row>
    <row r="82" spans="1:5">
      <c r="A82" s="61"/>
      <c r="D82" s="60"/>
      <c r="E82" s="58"/>
    </row>
    <row r="83" spans="1:5">
      <c r="A83" s="61"/>
      <c r="D83" s="60"/>
      <c r="E83" s="58"/>
    </row>
    <row r="84" spans="1:5">
      <c r="A84" s="61"/>
      <c r="D84" s="60"/>
      <c r="E84" s="58"/>
    </row>
    <row r="85" spans="1:5">
      <c r="A85" s="61"/>
      <c r="D85" s="60"/>
      <c r="E85" s="58"/>
    </row>
    <row r="86" spans="1:5">
      <c r="A86" s="61"/>
      <c r="D86" s="60"/>
      <c r="E86" s="58"/>
    </row>
    <row r="87" spans="1:5">
      <c r="A87" s="61"/>
      <c r="D87" s="60"/>
      <c r="E87" s="58"/>
    </row>
    <row r="88" spans="1:5">
      <c r="A88" s="61"/>
      <c r="D88" s="60"/>
      <c r="E88" s="58"/>
    </row>
    <row r="89" spans="1:5">
      <c r="A89" s="61"/>
      <c r="D89" s="60"/>
      <c r="E89" s="58"/>
    </row>
    <row r="90" spans="1:5">
      <c r="A90" s="61"/>
      <c r="D90" s="60"/>
      <c r="E90" s="58"/>
    </row>
    <row r="91" spans="1:5">
      <c r="A91" s="61"/>
      <c r="D91" s="60"/>
      <c r="E91" s="58"/>
    </row>
    <row r="92" spans="1:5">
      <c r="A92" s="61"/>
      <c r="D92" s="60"/>
      <c r="E92" s="58"/>
    </row>
    <row r="93" spans="1:5">
      <c r="A93" s="61"/>
      <c r="D93" s="60"/>
      <c r="E93" s="58"/>
    </row>
    <row r="94" spans="1:5">
      <c r="A94" s="61"/>
      <c r="D94" s="60"/>
      <c r="E94" s="58"/>
    </row>
    <row r="95" spans="1:5">
      <c r="A95" s="61"/>
      <c r="D95" s="60"/>
      <c r="E95" s="58"/>
    </row>
    <row r="96" spans="1:5">
      <c r="A96" s="61"/>
      <c r="D96" s="60"/>
      <c r="E96" s="58"/>
    </row>
    <row r="97" spans="1:5">
      <c r="A97" s="61"/>
      <c r="D97" s="60"/>
      <c r="E97" s="58"/>
    </row>
    <row r="98" spans="1:5">
      <c r="A98" s="61"/>
      <c r="D98" s="60"/>
      <c r="E98" s="58"/>
    </row>
    <row r="99" spans="1:5">
      <c r="A99" s="61"/>
      <c r="D99" s="60"/>
      <c r="E99" s="58"/>
    </row>
    <row r="100" spans="1:5">
      <c r="A100" s="61"/>
      <c r="D100" s="60"/>
      <c r="E100" s="58"/>
    </row>
    <row r="101" spans="1:5">
      <c r="A101" s="61"/>
      <c r="D101" s="60"/>
      <c r="E101" s="58"/>
    </row>
    <row r="102" spans="1:5">
      <c r="A102" s="61"/>
      <c r="D102" s="60"/>
      <c r="E102" s="58"/>
    </row>
    <row r="103" spans="1:5">
      <c r="A103" s="61"/>
      <c r="D103" s="60"/>
      <c r="E103" s="58"/>
    </row>
    <row r="104" spans="1:5">
      <c r="A104" s="61"/>
      <c r="D104" s="60"/>
      <c r="E104" s="58"/>
    </row>
    <row r="105" spans="1:5">
      <c r="A105" s="61"/>
      <c r="D105" s="60"/>
      <c r="E105" s="58"/>
    </row>
    <row r="106" spans="1:5">
      <c r="A106" s="61"/>
      <c r="D106" s="60"/>
      <c r="E106" s="58"/>
    </row>
    <row r="107" spans="1:5">
      <c r="A107" s="61"/>
      <c r="D107" s="60"/>
      <c r="E107" s="58"/>
    </row>
    <row r="108" spans="1:5">
      <c r="A108" s="61"/>
      <c r="D108" s="60"/>
      <c r="E108" s="58"/>
    </row>
    <row r="109" spans="1:5">
      <c r="A109" s="61"/>
      <c r="D109" s="60"/>
      <c r="E109" s="58"/>
    </row>
    <row r="110" spans="1:5">
      <c r="A110" s="61"/>
      <c r="D110" s="60"/>
      <c r="E110" s="58"/>
    </row>
    <row r="111" spans="1:5">
      <c r="A111" s="61"/>
      <c r="D111" s="60"/>
      <c r="E111" s="58"/>
    </row>
    <row r="112" spans="1:5">
      <c r="A112" s="61"/>
      <c r="D112" s="60"/>
      <c r="E112" s="58"/>
    </row>
    <row r="113" spans="1:5">
      <c r="A113" s="61"/>
      <c r="D113" s="60"/>
      <c r="E113" s="58"/>
    </row>
    <row r="114" spans="1:5">
      <c r="A114" s="61"/>
      <c r="D114" s="60"/>
      <c r="E114" s="58"/>
    </row>
    <row r="115" spans="1:5">
      <c r="A115" s="61"/>
      <c r="D115" s="60"/>
      <c r="E115" s="58"/>
    </row>
    <row r="116" spans="1:5">
      <c r="A116" s="61"/>
      <c r="D116" s="60"/>
      <c r="E116" s="58"/>
    </row>
    <row r="117" spans="1:5">
      <c r="A117" s="61"/>
      <c r="D117" s="60"/>
      <c r="E117" s="58"/>
    </row>
    <row r="118" spans="1:5">
      <c r="A118" s="61"/>
      <c r="D118" s="60"/>
      <c r="E118" s="58"/>
    </row>
    <row r="119" spans="1:5">
      <c r="A119" s="61"/>
      <c r="D119" s="60"/>
      <c r="E119" s="58"/>
    </row>
    <row r="120" spans="1:5">
      <c r="A120" s="61"/>
      <c r="D120" s="60"/>
      <c r="E120" s="58"/>
    </row>
    <row r="121" spans="1:5">
      <c r="A121" s="61"/>
      <c r="D121" s="60"/>
      <c r="E121" s="58"/>
    </row>
    <row r="122" spans="1:5">
      <c r="A122" s="61"/>
      <c r="D122" s="60"/>
      <c r="E122" s="58"/>
    </row>
    <row r="123" spans="1:5">
      <c r="A123" s="61"/>
      <c r="D123" s="60"/>
      <c r="E123" s="58"/>
    </row>
    <row r="124" spans="1:5">
      <c r="A124" s="61"/>
      <c r="D124" s="60"/>
      <c r="E124" s="58"/>
    </row>
    <row r="125" spans="1:5">
      <c r="A125" s="61"/>
      <c r="D125" s="60"/>
      <c r="E125" s="58"/>
    </row>
    <row r="126" spans="1:5">
      <c r="A126" s="61"/>
      <c r="D126" s="60"/>
      <c r="E126" s="58"/>
    </row>
    <row r="127" spans="1:5">
      <c r="A127" s="61"/>
      <c r="D127" s="60"/>
      <c r="E127" s="58"/>
    </row>
    <row r="128" spans="1:5">
      <c r="A128" s="61"/>
      <c r="D128" s="60"/>
      <c r="E128" s="58"/>
    </row>
    <row r="129" spans="1:5">
      <c r="A129" s="61"/>
      <c r="D129" s="60"/>
      <c r="E129" s="58"/>
    </row>
    <row r="130" spans="1:5">
      <c r="A130" s="61"/>
      <c r="D130" s="60"/>
      <c r="E130" s="58"/>
    </row>
    <row r="131" spans="1:5">
      <c r="A131" s="61"/>
      <c r="D131" s="60"/>
      <c r="E131" s="58"/>
    </row>
    <row r="132" spans="1:5">
      <c r="A132" s="61"/>
      <c r="D132" s="60"/>
      <c r="E132" s="58"/>
    </row>
    <row r="133" spans="1:5">
      <c r="A133" s="61"/>
      <c r="D133" s="60"/>
      <c r="E133" s="58"/>
    </row>
    <row r="134" spans="1:5">
      <c r="A134" s="61"/>
      <c r="D134" s="60"/>
      <c r="E134" s="58"/>
    </row>
    <row r="135" spans="1:5">
      <c r="A135" s="61"/>
      <c r="D135" s="60"/>
      <c r="E135" s="58"/>
    </row>
    <row r="136" spans="1:5">
      <c r="A136" s="61"/>
      <c r="D136" s="60"/>
      <c r="E136" s="58"/>
    </row>
    <row r="137" spans="1:5">
      <c r="A137" s="61"/>
      <c r="D137" s="60"/>
      <c r="E137" s="58"/>
    </row>
    <row r="138" spans="1:5">
      <c r="A138" s="61"/>
      <c r="D138" s="60"/>
      <c r="E138" s="58"/>
    </row>
    <row r="139" spans="1:5">
      <c r="A139" s="61"/>
      <c r="D139" s="60"/>
      <c r="E139" s="58"/>
    </row>
    <row r="140" spans="1:5">
      <c r="A140" s="61"/>
      <c r="B140" s="61"/>
      <c r="D140" s="60"/>
      <c r="E140" s="58"/>
    </row>
    <row r="141" spans="1:5">
      <c r="A141" s="61"/>
      <c r="B141" s="61"/>
      <c r="D141" s="60"/>
      <c r="E141" s="58"/>
    </row>
    <row r="142" spans="1:5">
      <c r="A142" s="61"/>
      <c r="B142" s="61"/>
      <c r="D142" s="60"/>
      <c r="E142" s="58"/>
    </row>
    <row r="143" spans="1:5">
      <c r="A143" s="61"/>
      <c r="B143" s="61"/>
      <c r="D143" s="60"/>
      <c r="E143" s="58"/>
    </row>
    <row r="144" spans="1:5">
      <c r="A144" s="61"/>
      <c r="B144" s="61"/>
      <c r="D144" s="60"/>
      <c r="E144" s="58"/>
    </row>
    <row r="145" spans="1:5">
      <c r="A145" s="61"/>
      <c r="B145" s="61"/>
      <c r="D145" s="60"/>
      <c r="E145" s="58"/>
    </row>
    <row r="146" spans="1:5">
      <c r="A146" s="61"/>
      <c r="B146" s="61"/>
      <c r="C146" s="58"/>
      <c r="D146" s="59"/>
      <c r="E146" s="58"/>
    </row>
    <row r="147" spans="1:5">
      <c r="A147" s="61"/>
      <c r="B147" s="61"/>
      <c r="C147" s="58"/>
      <c r="D147" s="59"/>
      <c r="E147" s="58"/>
    </row>
    <row r="148" spans="1:5">
      <c r="A148" s="61"/>
      <c r="B148" s="61"/>
      <c r="D148" s="60"/>
      <c r="E148" s="58"/>
    </row>
    <row r="149" spans="1:5">
      <c r="A149" s="61"/>
      <c r="B149" s="61"/>
      <c r="C149" s="58"/>
      <c r="D149" s="60"/>
      <c r="E149" s="58"/>
    </row>
    <row r="150" spans="1:5">
      <c r="A150" s="61"/>
      <c r="B150" s="61"/>
      <c r="E150" s="58"/>
    </row>
    <row r="151" spans="1:5">
      <c r="A151" s="61"/>
      <c r="B151" s="61"/>
      <c r="E151" s="58"/>
    </row>
    <row r="152" spans="1:5">
      <c r="A152" s="61"/>
      <c r="B152" s="61"/>
      <c r="E152" s="58"/>
    </row>
    <row r="153" spans="1:5">
      <c r="A153" s="61"/>
      <c r="B153" s="61"/>
      <c r="E153" s="58"/>
    </row>
    <row r="154" spans="1:5">
      <c r="A154" s="61"/>
      <c r="B154" s="61"/>
      <c r="E154" s="58"/>
    </row>
    <row r="155" spans="1:5">
      <c r="A155" s="61"/>
      <c r="B155" s="61"/>
      <c r="E155" s="58"/>
    </row>
    <row r="156" spans="1:5">
      <c r="A156" s="61"/>
      <c r="B156" s="61"/>
      <c r="E156" s="58"/>
    </row>
    <row r="157" spans="1:5">
      <c r="A157" s="61"/>
      <c r="B157" s="61"/>
      <c r="E157" s="58"/>
    </row>
    <row r="158" spans="1:5">
      <c r="A158" s="61"/>
      <c r="B158" s="61"/>
      <c r="E158" s="58"/>
    </row>
    <row r="159" spans="1:5">
      <c r="A159" s="61"/>
      <c r="B159" s="61"/>
      <c r="E159" s="58"/>
    </row>
    <row r="160" spans="1:5">
      <c r="A160" s="61"/>
      <c r="B160" s="61"/>
      <c r="E160" s="58"/>
    </row>
    <row r="161" spans="1:5">
      <c r="A161" s="61"/>
      <c r="B161" s="61"/>
      <c r="E161" s="58"/>
    </row>
    <row r="162" spans="1:5">
      <c r="A162" s="61"/>
      <c r="B162" s="61"/>
      <c r="E162" s="58"/>
    </row>
    <row r="163" spans="1:5">
      <c r="A163" s="61"/>
      <c r="B163" s="61"/>
      <c r="E163" s="58"/>
    </row>
    <row r="164" spans="1:5">
      <c r="A164" s="61"/>
      <c r="B164" s="61"/>
      <c r="E164" s="58"/>
    </row>
    <row r="165" spans="1:5">
      <c r="A165" s="61"/>
      <c r="B165" s="61"/>
      <c r="E165" s="58"/>
    </row>
    <row r="166" spans="1:5">
      <c r="A166" s="61"/>
      <c r="B166" s="61"/>
      <c r="E166" s="58"/>
    </row>
    <row r="167" spans="1:5">
      <c r="A167" s="61"/>
      <c r="B167" s="61"/>
      <c r="E167" s="58"/>
    </row>
    <row r="168" spans="1:5">
      <c r="A168" s="61"/>
      <c r="B168" s="61"/>
      <c r="E168" s="58"/>
    </row>
    <row r="169" spans="1:5">
      <c r="A169" s="61"/>
      <c r="B169" s="61"/>
      <c r="E169" s="58"/>
    </row>
    <row r="170" spans="1:5">
      <c r="A170" s="61"/>
      <c r="B170" s="61"/>
      <c r="E170" s="58"/>
    </row>
    <row r="171" spans="1:5">
      <c r="A171" s="61"/>
      <c r="B171" s="61"/>
      <c r="E171" s="58"/>
    </row>
    <row r="172" spans="1:5">
      <c r="A172" s="61"/>
      <c r="B172" s="61"/>
      <c r="E172" s="58"/>
    </row>
    <row r="173" spans="1:5">
      <c r="A173" s="61"/>
      <c r="B173" s="61"/>
      <c r="E173" s="58"/>
    </row>
    <row r="174" spans="1:5">
      <c r="A174" s="61"/>
      <c r="B174" s="61"/>
      <c r="E174" s="58"/>
    </row>
    <row r="175" spans="1:5">
      <c r="A175" s="61"/>
      <c r="B175" s="61"/>
      <c r="E175" s="58"/>
    </row>
    <row r="176" spans="1:5">
      <c r="A176" s="61"/>
      <c r="B176" s="61"/>
      <c r="E176" s="58"/>
    </row>
    <row r="177" spans="1:5">
      <c r="A177" s="61"/>
      <c r="B177" s="61"/>
      <c r="E177" s="58"/>
    </row>
    <row r="178" spans="1:5">
      <c r="A178" s="61"/>
      <c r="B178" s="61"/>
      <c r="E178" s="58"/>
    </row>
    <row r="179" spans="1:5">
      <c r="A179" s="61"/>
      <c r="B179" s="61"/>
      <c r="E179" s="58"/>
    </row>
    <row r="180" spans="1:5">
      <c r="A180" s="61"/>
      <c r="B180" s="61"/>
      <c r="E180" s="58"/>
    </row>
    <row r="181" spans="1:5">
      <c r="A181" s="61"/>
      <c r="B181" s="61"/>
      <c r="E181" s="58"/>
    </row>
    <row r="182" spans="1:5">
      <c r="A182" s="61"/>
      <c r="B182" s="61"/>
      <c r="E182" s="58"/>
    </row>
    <row r="183" spans="1:5">
      <c r="A183" s="61"/>
      <c r="B183" s="61"/>
      <c r="E183" s="58"/>
    </row>
    <row r="184" spans="1:5">
      <c r="A184" s="61"/>
      <c r="B184" s="61"/>
      <c r="E184" s="58"/>
    </row>
    <row r="185" spans="1:5">
      <c r="A185" s="61"/>
      <c r="B185" s="61"/>
      <c r="E185" s="58"/>
    </row>
    <row r="186" spans="1:5">
      <c r="A186" s="61"/>
      <c r="B186" s="61"/>
      <c r="E186" s="58"/>
    </row>
    <row r="187" spans="1:5">
      <c r="A187" s="61"/>
      <c r="B187" s="61"/>
      <c r="E187" s="58"/>
    </row>
    <row r="188" spans="1:5">
      <c r="A188" s="61"/>
      <c r="B188" s="61"/>
      <c r="E188" s="58"/>
    </row>
    <row r="189" spans="1:5">
      <c r="A189" s="61"/>
      <c r="B189" s="61"/>
      <c r="E189" s="58"/>
    </row>
    <row r="190" spans="1:5">
      <c r="A190" s="61"/>
      <c r="B190" s="61"/>
      <c r="E190" s="58"/>
    </row>
    <row r="191" spans="1:5">
      <c r="A191" s="61"/>
      <c r="B191" s="61"/>
      <c r="E191" s="58"/>
    </row>
    <row r="192" spans="1:5">
      <c r="A192" s="61"/>
      <c r="B192" s="61"/>
      <c r="E192" s="58"/>
    </row>
    <row r="193" spans="1:5">
      <c r="A193" s="61"/>
      <c r="B193" s="61"/>
      <c r="E193" s="58"/>
    </row>
    <row r="194" spans="1:5">
      <c r="A194" s="61"/>
      <c r="B194" s="61"/>
      <c r="E194" s="58"/>
    </row>
    <row r="195" spans="1:5">
      <c r="A195" s="61"/>
      <c r="B195" s="61"/>
      <c r="E195" s="58"/>
    </row>
    <row r="196" spans="1:5">
      <c r="A196" s="61"/>
      <c r="B196" s="61"/>
      <c r="E196" s="58"/>
    </row>
    <row r="197" spans="1:5">
      <c r="A197" s="61"/>
      <c r="B197" s="61"/>
      <c r="E197" s="58"/>
    </row>
    <row r="198" spans="1:5">
      <c r="A198" s="61"/>
      <c r="B198" s="61"/>
      <c r="E198" s="58"/>
    </row>
    <row r="199" spans="1:5">
      <c r="A199" s="61"/>
      <c r="B199" s="61"/>
      <c r="E199" s="58"/>
    </row>
    <row r="200" spans="1:5">
      <c r="A200" s="61"/>
      <c r="B200" s="61"/>
      <c r="E200" s="58"/>
    </row>
    <row r="201" spans="1:5">
      <c r="A201" s="61"/>
      <c r="B201" s="61"/>
      <c r="E201" s="58"/>
    </row>
    <row r="202" spans="1:5">
      <c r="A202" s="61"/>
      <c r="B202" s="61"/>
      <c r="E202" s="58"/>
    </row>
    <row r="203" spans="1:5">
      <c r="A203" s="61"/>
      <c r="B203" s="61"/>
      <c r="E203" s="58"/>
    </row>
    <row r="204" spans="1:5">
      <c r="A204" s="61"/>
      <c r="B204" s="61"/>
      <c r="E204" s="58"/>
    </row>
    <row r="205" spans="1:5">
      <c r="A205" s="61"/>
      <c r="B205" s="61"/>
      <c r="E205" s="58"/>
    </row>
    <row r="206" spans="1:5">
      <c r="A206" s="61"/>
      <c r="B206" s="61"/>
      <c r="E206" s="58"/>
    </row>
    <row r="207" spans="1:5">
      <c r="A207" s="61"/>
      <c r="B207" s="61"/>
      <c r="E207" s="58"/>
    </row>
    <row r="208" spans="1:5">
      <c r="A208" s="61"/>
      <c r="B208" s="61"/>
      <c r="E208" s="58"/>
    </row>
    <row r="209" spans="1:5">
      <c r="A209" s="61"/>
      <c r="B209" s="61"/>
      <c r="E209" s="58"/>
    </row>
    <row r="210" spans="1:5">
      <c r="A210" s="61"/>
      <c r="B210" s="61"/>
      <c r="E210" s="58"/>
    </row>
    <row r="211" spans="1:5">
      <c r="A211" s="61"/>
      <c r="B211" s="61"/>
      <c r="E211" s="58"/>
    </row>
    <row r="212" spans="1:5">
      <c r="A212" s="61"/>
      <c r="B212" s="61"/>
      <c r="E212" s="58"/>
    </row>
    <row r="213" spans="1:5">
      <c r="A213" s="61"/>
      <c r="B213" s="61"/>
      <c r="E213" s="58"/>
    </row>
    <row r="214" spans="1:5">
      <c r="A214" s="61"/>
      <c r="B214" s="61"/>
      <c r="E214" s="58"/>
    </row>
    <row r="215" spans="1:5">
      <c r="A215" s="61"/>
      <c r="B215" s="61"/>
      <c r="E215" s="58"/>
    </row>
    <row r="216" spans="1:5">
      <c r="A216" s="61"/>
      <c r="B216" s="61"/>
      <c r="E216" s="58"/>
    </row>
    <row r="217" spans="1:5">
      <c r="A217" s="61"/>
      <c r="B217" s="61"/>
      <c r="E217" s="58"/>
    </row>
    <row r="218" spans="1:5">
      <c r="A218" s="61"/>
      <c r="B218" s="61"/>
      <c r="E218" s="58"/>
    </row>
    <row r="219" spans="1:5">
      <c r="A219" s="61"/>
      <c r="B219" s="61"/>
      <c r="E219" s="58"/>
    </row>
    <row r="220" spans="1:5">
      <c r="A220" s="61"/>
      <c r="B220" s="61"/>
      <c r="E220" s="58"/>
    </row>
    <row r="221" spans="1:5">
      <c r="A221" s="61"/>
      <c r="B221" s="61"/>
      <c r="E221" s="58"/>
    </row>
    <row r="222" spans="1:5">
      <c r="A222" s="61"/>
      <c r="B222" s="61"/>
      <c r="E222" s="58"/>
    </row>
    <row r="223" spans="1:5">
      <c r="A223" s="61"/>
      <c r="B223" s="61"/>
      <c r="E223" s="58"/>
    </row>
    <row r="224" spans="1:5">
      <c r="A224" s="61"/>
      <c r="B224" s="61"/>
      <c r="E224" s="58"/>
    </row>
    <row r="225" spans="1:5">
      <c r="A225" s="61"/>
      <c r="B225" s="61"/>
      <c r="E225" s="58"/>
    </row>
    <row r="226" spans="1:5">
      <c r="A226" s="61"/>
      <c r="B226" s="61"/>
      <c r="E226" s="58"/>
    </row>
    <row r="227" spans="1:5">
      <c r="A227" s="61"/>
      <c r="B227" s="61"/>
      <c r="E227" s="58"/>
    </row>
    <row r="228" spans="1:5">
      <c r="A228" s="61"/>
      <c r="B228" s="61"/>
      <c r="E228" s="58"/>
    </row>
    <row r="229" spans="1:5">
      <c r="A229" s="61"/>
      <c r="B229" s="61"/>
      <c r="E229" s="58"/>
    </row>
    <row r="230" spans="1:5">
      <c r="A230" s="61"/>
      <c r="B230" s="61"/>
      <c r="E230" s="58"/>
    </row>
    <row r="231" spans="1:5">
      <c r="A231" s="61"/>
      <c r="B231" s="61"/>
      <c r="E231" s="58"/>
    </row>
    <row r="232" spans="1:5">
      <c r="A232" s="61"/>
      <c r="B232" s="61"/>
      <c r="E232" s="58"/>
    </row>
    <row r="233" spans="1:5">
      <c r="A233" s="61"/>
      <c r="B233" s="61"/>
      <c r="E233" s="58"/>
    </row>
    <row r="234" spans="1:5">
      <c r="A234" s="61"/>
      <c r="B234" s="61"/>
      <c r="E234" s="58"/>
    </row>
    <row r="235" spans="1:5">
      <c r="A235" s="61"/>
      <c r="B235" s="61"/>
      <c r="E235" s="58"/>
    </row>
    <row r="236" spans="1:5">
      <c r="A236" s="61"/>
      <c r="B236" s="61"/>
      <c r="E236" s="58"/>
    </row>
    <row r="237" spans="1:5">
      <c r="A237" s="61"/>
      <c r="B237" s="61"/>
      <c r="E237" s="58"/>
    </row>
    <row r="238" spans="1:5">
      <c r="A238" s="61"/>
      <c r="B238" s="61"/>
      <c r="E238" s="58"/>
    </row>
    <row r="239" spans="1:5">
      <c r="A239" s="61"/>
      <c r="B239" s="61"/>
      <c r="E239" s="58"/>
    </row>
    <row r="240" spans="1:5">
      <c r="A240" s="61"/>
      <c r="B240" s="61"/>
      <c r="E240" s="58"/>
    </row>
    <row r="241" spans="1:5">
      <c r="A241" s="61"/>
      <c r="B241" s="61"/>
      <c r="E241" s="58"/>
    </row>
    <row r="242" spans="1:5">
      <c r="A242" s="61"/>
      <c r="B242" s="61"/>
      <c r="E242" s="58"/>
    </row>
    <row r="243" spans="1:5">
      <c r="A243" s="61"/>
      <c r="B243" s="61"/>
      <c r="E243" s="58"/>
    </row>
    <row r="244" spans="1:5">
      <c r="A244" s="61"/>
      <c r="B244" s="61"/>
      <c r="E244" s="58"/>
    </row>
    <row r="245" spans="1:5">
      <c r="A245" s="61"/>
      <c r="B245" s="61"/>
      <c r="E245" s="58"/>
    </row>
    <row r="246" spans="1:5">
      <c r="A246" s="61"/>
      <c r="B246" s="61"/>
      <c r="E246" s="58"/>
    </row>
    <row r="247" spans="1:5">
      <c r="A247" s="61"/>
      <c r="B247" s="61"/>
      <c r="E247" s="58"/>
    </row>
    <row r="248" spans="1:5">
      <c r="A248" s="61"/>
      <c r="B248" s="61"/>
      <c r="E248" s="58"/>
    </row>
    <row r="249" spans="1:5">
      <c r="A249" s="61"/>
      <c r="B249" s="61"/>
      <c r="E249" s="58"/>
    </row>
    <row r="250" spans="1:5">
      <c r="A250" s="61"/>
      <c r="B250" s="61"/>
      <c r="E250" s="58"/>
    </row>
    <row r="251" spans="1:5">
      <c r="A251" s="61"/>
      <c r="B251" s="61"/>
      <c r="E251" s="58"/>
    </row>
    <row r="252" spans="1:5">
      <c r="A252" s="61"/>
      <c r="B252" s="61"/>
      <c r="E252" s="58"/>
    </row>
    <row r="253" spans="1:5">
      <c r="A253" s="61"/>
      <c r="B253" s="61"/>
      <c r="E253" s="58"/>
    </row>
    <row r="254" spans="1:5">
      <c r="A254" s="61"/>
      <c r="B254" s="61"/>
      <c r="E254" s="58"/>
    </row>
    <row r="255" spans="1:5">
      <c r="A255" s="61"/>
      <c r="B255" s="61"/>
      <c r="E255" s="58"/>
    </row>
    <row r="256" spans="1:5">
      <c r="A256" s="61"/>
      <c r="B256" s="61"/>
      <c r="E256" s="58"/>
    </row>
    <row r="257" spans="1:5">
      <c r="A257" s="61"/>
      <c r="B257" s="61"/>
      <c r="E257" s="58"/>
    </row>
  </sheetData>
  <pageMargins left="0.78740157480314965" right="0.78740157480314965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view="pageBreakPreview" zoomScaleNormal="100" workbookViewId="0">
      <selection activeCell="J9" sqref="J9"/>
    </sheetView>
  </sheetViews>
  <sheetFormatPr defaultRowHeight="15" customHeight="1"/>
  <cols>
    <col min="1" max="1" width="3.42578125" style="30" customWidth="1"/>
    <col min="2" max="2" width="31.140625" style="30" bestFit="1" customWidth="1"/>
    <col min="3" max="8" width="5" style="30" customWidth="1"/>
    <col min="9" max="9" width="1.5703125" style="30" customWidth="1"/>
    <col min="10" max="10" width="30.85546875" style="30" bestFit="1" customWidth="1"/>
    <col min="11" max="11" width="10" style="30" customWidth="1"/>
    <col min="12" max="12" width="4.42578125" style="30" customWidth="1"/>
    <col min="13" max="16384" width="9.140625" style="30"/>
  </cols>
  <sheetData>
    <row r="1" spans="1:11" ht="20.25">
      <c r="A1" s="4" t="s">
        <v>61</v>
      </c>
      <c r="B1" s="3"/>
      <c r="C1" s="3"/>
      <c r="D1" s="3"/>
      <c r="E1" s="3"/>
      <c r="F1" s="3"/>
      <c r="G1" s="3"/>
    </row>
    <row r="2" spans="1:11" ht="20.25">
      <c r="A2" s="5" t="s">
        <v>48</v>
      </c>
      <c r="B2" s="3"/>
      <c r="C2" s="3"/>
      <c r="D2" s="3"/>
      <c r="E2" s="3"/>
      <c r="F2" s="3"/>
      <c r="G2" s="23"/>
      <c r="K2" s="23" t="s">
        <v>457</v>
      </c>
    </row>
    <row r="3" spans="1:11" ht="15" customHeight="1" thickBot="1">
      <c r="A3" s="3"/>
      <c r="B3" s="3"/>
      <c r="C3" s="5"/>
      <c r="D3" s="3"/>
      <c r="E3" s="3"/>
      <c r="F3" s="3"/>
      <c r="G3" s="17"/>
      <c r="K3" s="94" t="s">
        <v>62</v>
      </c>
    </row>
    <row r="4" spans="1:11" ht="16.5" customHeight="1" thickTop="1" thickBot="1">
      <c r="A4" s="51"/>
      <c r="B4" s="52" t="s">
        <v>25</v>
      </c>
      <c r="C4" s="53">
        <v>1</v>
      </c>
      <c r="D4" s="54">
        <v>2</v>
      </c>
      <c r="E4" s="54">
        <v>3</v>
      </c>
      <c r="F4" s="55">
        <v>4</v>
      </c>
      <c r="G4" s="56" t="s">
        <v>21</v>
      </c>
      <c r="H4" s="55" t="s">
        <v>22</v>
      </c>
      <c r="J4" s="30" t="s">
        <v>456</v>
      </c>
      <c r="K4" s="30" t="s">
        <v>103</v>
      </c>
    </row>
    <row r="5" spans="1:11" ht="16.5" customHeight="1" thickTop="1">
      <c r="A5" s="45">
        <v>1</v>
      </c>
      <c r="B5" s="46" t="s">
        <v>455</v>
      </c>
      <c r="C5" s="47" t="s">
        <v>41</v>
      </c>
      <c r="D5" s="48" t="s">
        <v>106</v>
      </c>
      <c r="E5" s="48" t="s">
        <v>106</v>
      </c>
      <c r="F5" s="49" t="s">
        <v>103</v>
      </c>
      <c r="G5" s="50">
        <v>4</v>
      </c>
      <c r="H5" s="49">
        <v>1</v>
      </c>
      <c r="J5" s="30" t="s">
        <v>454</v>
      </c>
      <c r="K5" s="30" t="s">
        <v>453</v>
      </c>
    </row>
    <row r="6" spans="1:11" ht="16.5" customHeight="1">
      <c r="A6" s="33">
        <v>35</v>
      </c>
      <c r="B6" s="39" t="s">
        <v>452</v>
      </c>
      <c r="C6" s="43" t="s">
        <v>111</v>
      </c>
      <c r="D6" s="34" t="s">
        <v>41</v>
      </c>
      <c r="E6" s="34" t="s">
        <v>139</v>
      </c>
      <c r="F6" s="35" t="s">
        <v>103</v>
      </c>
      <c r="G6" s="41">
        <v>2</v>
      </c>
      <c r="H6" s="35">
        <v>3</v>
      </c>
      <c r="J6" s="30" t="s">
        <v>451</v>
      </c>
      <c r="K6" s="30" t="s">
        <v>103</v>
      </c>
    </row>
    <row r="7" spans="1:11" ht="16.5" customHeight="1">
      <c r="A7" s="33">
        <v>22</v>
      </c>
      <c r="B7" s="39" t="s">
        <v>450</v>
      </c>
      <c r="C7" s="43" t="s">
        <v>111</v>
      </c>
      <c r="D7" s="34" t="s">
        <v>133</v>
      </c>
      <c r="E7" s="34" t="s">
        <v>41</v>
      </c>
      <c r="F7" s="35" t="s">
        <v>103</v>
      </c>
      <c r="G7" s="41">
        <v>3</v>
      </c>
      <c r="H7" s="35">
        <v>2</v>
      </c>
      <c r="J7" s="30" t="s">
        <v>449</v>
      </c>
      <c r="K7" s="30" t="s">
        <v>115</v>
      </c>
    </row>
    <row r="8" spans="1:11" ht="16.5" customHeight="1" thickBot="1">
      <c r="A8" s="36"/>
      <c r="B8" s="40" t="s">
        <v>103</v>
      </c>
      <c r="C8" s="44" t="s">
        <v>103</v>
      </c>
      <c r="D8" s="37" t="s">
        <v>103</v>
      </c>
      <c r="E8" s="37" t="s">
        <v>103</v>
      </c>
      <c r="F8" s="38" t="s">
        <v>41</v>
      </c>
      <c r="G8" s="42" t="s">
        <v>103</v>
      </c>
      <c r="H8" s="38"/>
      <c r="J8" s="30" t="s">
        <v>448</v>
      </c>
      <c r="K8" s="30" t="s">
        <v>103</v>
      </c>
    </row>
    <row r="9" spans="1:11" ht="16.5" customHeight="1" thickTop="1">
      <c r="J9" s="30" t="s">
        <v>447</v>
      </c>
      <c r="K9" s="30" t="s">
        <v>446</v>
      </c>
    </row>
    <row r="10" spans="1:11" ht="16.5" customHeight="1" thickBot="1"/>
    <row r="11" spans="1:11" ht="16.5" customHeight="1" thickTop="1" thickBot="1">
      <c r="A11" s="51"/>
      <c r="B11" s="52" t="s">
        <v>26</v>
      </c>
      <c r="C11" s="53">
        <v>1</v>
      </c>
      <c r="D11" s="54">
        <v>2</v>
      </c>
      <c r="E11" s="54">
        <v>3</v>
      </c>
      <c r="F11" s="55">
        <v>4</v>
      </c>
      <c r="G11" s="56" t="s">
        <v>21</v>
      </c>
      <c r="H11" s="55" t="s">
        <v>22</v>
      </c>
      <c r="J11" s="30" t="s">
        <v>445</v>
      </c>
      <c r="K11" s="30" t="s">
        <v>103</v>
      </c>
    </row>
    <row r="12" spans="1:11" ht="16.5" customHeight="1" thickTop="1">
      <c r="A12" s="45">
        <v>2</v>
      </c>
      <c r="B12" s="46" t="s">
        <v>444</v>
      </c>
      <c r="C12" s="47" t="s">
        <v>41</v>
      </c>
      <c r="D12" s="48" t="s">
        <v>106</v>
      </c>
      <c r="E12" s="48" t="s">
        <v>106</v>
      </c>
      <c r="F12" s="49" t="s">
        <v>103</v>
      </c>
      <c r="G12" s="50">
        <v>4</v>
      </c>
      <c r="H12" s="49">
        <v>1</v>
      </c>
      <c r="J12" s="30" t="s">
        <v>443</v>
      </c>
      <c r="K12" s="30" t="s">
        <v>442</v>
      </c>
    </row>
    <row r="13" spans="1:11" ht="16.5" customHeight="1">
      <c r="A13" s="33">
        <v>26</v>
      </c>
      <c r="B13" s="39" t="s">
        <v>441</v>
      </c>
      <c r="C13" s="43" t="s">
        <v>111</v>
      </c>
      <c r="D13" s="34" t="s">
        <v>41</v>
      </c>
      <c r="E13" s="34" t="s">
        <v>106</v>
      </c>
      <c r="F13" s="35" t="s">
        <v>103</v>
      </c>
      <c r="G13" s="41">
        <v>3</v>
      </c>
      <c r="H13" s="35">
        <v>2</v>
      </c>
      <c r="J13" s="30" t="s">
        <v>440</v>
      </c>
      <c r="K13" s="30" t="s">
        <v>103</v>
      </c>
    </row>
    <row r="14" spans="1:11" ht="16.5" customHeight="1">
      <c r="A14" s="33">
        <v>23</v>
      </c>
      <c r="B14" s="39" t="s">
        <v>439</v>
      </c>
      <c r="C14" s="43" t="s">
        <v>111</v>
      </c>
      <c r="D14" s="34" t="s">
        <v>111</v>
      </c>
      <c r="E14" s="34" t="s">
        <v>41</v>
      </c>
      <c r="F14" s="35" t="s">
        <v>103</v>
      </c>
      <c r="G14" s="41">
        <v>2</v>
      </c>
      <c r="H14" s="35">
        <v>3</v>
      </c>
      <c r="J14" s="30" t="s">
        <v>438</v>
      </c>
      <c r="K14" s="30" t="s">
        <v>437</v>
      </c>
    </row>
    <row r="15" spans="1:11" ht="16.5" customHeight="1" thickBot="1">
      <c r="A15" s="36"/>
      <c r="B15" s="40" t="s">
        <v>103</v>
      </c>
      <c r="C15" s="44" t="s">
        <v>103</v>
      </c>
      <c r="D15" s="37" t="s">
        <v>103</v>
      </c>
      <c r="E15" s="37" t="s">
        <v>103</v>
      </c>
      <c r="F15" s="38" t="s">
        <v>41</v>
      </c>
      <c r="G15" s="42" t="s">
        <v>103</v>
      </c>
      <c r="H15" s="38"/>
      <c r="J15" s="30" t="s">
        <v>436</v>
      </c>
      <c r="K15" s="30" t="s">
        <v>103</v>
      </c>
    </row>
    <row r="16" spans="1:11" ht="16.5" customHeight="1" thickTop="1">
      <c r="J16" s="30" t="s">
        <v>435</v>
      </c>
      <c r="K16" s="30" t="s">
        <v>434</v>
      </c>
    </row>
    <row r="17" spans="1:11" ht="16.5" customHeight="1" thickBot="1"/>
    <row r="18" spans="1:11" ht="16.5" customHeight="1" thickTop="1" thickBot="1">
      <c r="A18" s="51"/>
      <c r="B18" s="52" t="s">
        <v>27</v>
      </c>
      <c r="C18" s="53">
        <v>1</v>
      </c>
      <c r="D18" s="54">
        <v>2</v>
      </c>
      <c r="E18" s="54">
        <v>3</v>
      </c>
      <c r="F18" s="55">
        <v>4</v>
      </c>
      <c r="G18" s="56" t="s">
        <v>21</v>
      </c>
      <c r="H18" s="55" t="s">
        <v>22</v>
      </c>
      <c r="J18" s="30" t="s">
        <v>433</v>
      </c>
      <c r="K18" s="30" t="s">
        <v>432</v>
      </c>
    </row>
    <row r="19" spans="1:11" ht="16.5" customHeight="1" thickTop="1">
      <c r="A19" s="45">
        <v>3</v>
      </c>
      <c r="B19" s="46" t="s">
        <v>431</v>
      </c>
      <c r="C19" s="47" t="s">
        <v>41</v>
      </c>
      <c r="D19" s="48" t="s">
        <v>106</v>
      </c>
      <c r="E19" s="48" t="s">
        <v>312</v>
      </c>
      <c r="F19" s="49" t="s">
        <v>106</v>
      </c>
      <c r="G19" s="50">
        <v>6</v>
      </c>
      <c r="H19" s="49">
        <v>1</v>
      </c>
      <c r="J19" s="30" t="s">
        <v>430</v>
      </c>
      <c r="K19" s="30" t="s">
        <v>429</v>
      </c>
    </row>
    <row r="20" spans="1:11" ht="16.5" customHeight="1">
      <c r="A20" s="33">
        <v>29</v>
      </c>
      <c r="B20" s="39" t="s">
        <v>428</v>
      </c>
      <c r="C20" s="43" t="s">
        <v>111</v>
      </c>
      <c r="D20" s="34" t="s">
        <v>41</v>
      </c>
      <c r="E20" s="34" t="s">
        <v>111</v>
      </c>
      <c r="F20" s="35" t="s">
        <v>106</v>
      </c>
      <c r="G20" s="41">
        <v>4</v>
      </c>
      <c r="H20" s="35">
        <v>3</v>
      </c>
      <c r="J20" s="30" t="s">
        <v>427</v>
      </c>
      <c r="K20" s="30" t="s">
        <v>426</v>
      </c>
    </row>
    <row r="21" spans="1:11" ht="16.5" customHeight="1">
      <c r="A21" s="33">
        <v>16</v>
      </c>
      <c r="B21" s="39" t="s">
        <v>425</v>
      </c>
      <c r="C21" s="43" t="s">
        <v>306</v>
      </c>
      <c r="D21" s="34" t="s">
        <v>106</v>
      </c>
      <c r="E21" s="34" t="s">
        <v>41</v>
      </c>
      <c r="F21" s="35" t="s">
        <v>106</v>
      </c>
      <c r="G21" s="41">
        <v>5</v>
      </c>
      <c r="H21" s="35">
        <v>2</v>
      </c>
      <c r="J21" s="30" t="s">
        <v>424</v>
      </c>
      <c r="K21" s="30" t="s">
        <v>423</v>
      </c>
    </row>
    <row r="22" spans="1:11" ht="16.5" customHeight="1" thickBot="1">
      <c r="A22" s="36">
        <v>36</v>
      </c>
      <c r="B22" s="40" t="s">
        <v>422</v>
      </c>
      <c r="C22" s="44" t="s">
        <v>111</v>
      </c>
      <c r="D22" s="37" t="s">
        <v>111</v>
      </c>
      <c r="E22" s="37" t="s">
        <v>111</v>
      </c>
      <c r="F22" s="38" t="s">
        <v>41</v>
      </c>
      <c r="G22" s="42">
        <v>3</v>
      </c>
      <c r="H22" s="38">
        <v>4</v>
      </c>
      <c r="J22" s="30" t="s">
        <v>421</v>
      </c>
      <c r="K22" s="30" t="s">
        <v>420</v>
      </c>
    </row>
    <row r="23" spans="1:11" ht="16.5" customHeight="1" thickTop="1">
      <c r="J23" s="30" t="s">
        <v>419</v>
      </c>
      <c r="K23" s="30" t="s">
        <v>418</v>
      </c>
    </row>
    <row r="24" spans="1:11" ht="16.5" customHeight="1" thickBot="1"/>
    <row r="25" spans="1:11" ht="16.5" customHeight="1" thickTop="1" thickBot="1">
      <c r="A25" s="51"/>
      <c r="B25" s="52" t="s">
        <v>28</v>
      </c>
      <c r="C25" s="53">
        <v>1</v>
      </c>
      <c r="D25" s="54">
        <v>2</v>
      </c>
      <c r="E25" s="54">
        <v>3</v>
      </c>
      <c r="F25" s="55">
        <v>4</v>
      </c>
      <c r="G25" s="56" t="s">
        <v>21</v>
      </c>
      <c r="H25" s="55" t="s">
        <v>22</v>
      </c>
      <c r="J25" s="30" t="s">
        <v>417</v>
      </c>
      <c r="K25" s="30" t="s">
        <v>103</v>
      </c>
    </row>
    <row r="26" spans="1:11" ht="16.5" customHeight="1" thickTop="1">
      <c r="A26" s="45">
        <v>4</v>
      </c>
      <c r="B26" s="46" t="s">
        <v>416</v>
      </c>
      <c r="C26" s="47" t="s">
        <v>41</v>
      </c>
      <c r="D26" s="48" t="s">
        <v>106</v>
      </c>
      <c r="E26" s="48" t="s">
        <v>106</v>
      </c>
      <c r="F26" s="49" t="s">
        <v>103</v>
      </c>
      <c r="G26" s="50">
        <v>4</v>
      </c>
      <c r="H26" s="49">
        <v>1</v>
      </c>
      <c r="J26" s="30" t="s">
        <v>415</v>
      </c>
      <c r="K26" s="30" t="s">
        <v>414</v>
      </c>
    </row>
    <row r="27" spans="1:11" ht="16.5" customHeight="1">
      <c r="A27" s="33">
        <v>34</v>
      </c>
      <c r="B27" s="39" t="s">
        <v>413</v>
      </c>
      <c r="C27" s="43" t="s">
        <v>111</v>
      </c>
      <c r="D27" s="34" t="s">
        <v>41</v>
      </c>
      <c r="E27" s="34" t="s">
        <v>139</v>
      </c>
      <c r="F27" s="35" t="s">
        <v>103</v>
      </c>
      <c r="G27" s="41">
        <v>2</v>
      </c>
      <c r="H27" s="35">
        <v>3</v>
      </c>
      <c r="J27" s="30" t="s">
        <v>412</v>
      </c>
      <c r="K27" s="30" t="s">
        <v>103</v>
      </c>
    </row>
    <row r="28" spans="1:11" ht="16.5" customHeight="1">
      <c r="A28" s="33">
        <v>17</v>
      </c>
      <c r="B28" s="39" t="s">
        <v>411</v>
      </c>
      <c r="C28" s="43" t="s">
        <v>111</v>
      </c>
      <c r="D28" s="34" t="s">
        <v>133</v>
      </c>
      <c r="E28" s="34" t="s">
        <v>41</v>
      </c>
      <c r="F28" s="35" t="s">
        <v>103</v>
      </c>
      <c r="G28" s="41">
        <v>3</v>
      </c>
      <c r="H28" s="35">
        <v>2</v>
      </c>
      <c r="J28" s="30" t="s">
        <v>410</v>
      </c>
      <c r="K28" s="30" t="s">
        <v>409</v>
      </c>
    </row>
    <row r="29" spans="1:11" ht="16.5" customHeight="1" thickBot="1">
      <c r="A29" s="36"/>
      <c r="B29" s="40" t="s">
        <v>103</v>
      </c>
      <c r="C29" s="44" t="s">
        <v>103</v>
      </c>
      <c r="D29" s="37" t="s">
        <v>103</v>
      </c>
      <c r="E29" s="37" t="s">
        <v>103</v>
      </c>
      <c r="F29" s="38" t="s">
        <v>41</v>
      </c>
      <c r="G29" s="42" t="s">
        <v>103</v>
      </c>
      <c r="H29" s="38"/>
      <c r="J29" s="30" t="s">
        <v>408</v>
      </c>
      <c r="K29" s="30" t="s">
        <v>103</v>
      </c>
    </row>
    <row r="30" spans="1:11" ht="16.5" customHeight="1" thickTop="1">
      <c r="J30" s="30" t="s">
        <v>407</v>
      </c>
      <c r="K30" s="30" t="s">
        <v>406</v>
      </c>
    </row>
    <row r="31" spans="1:11" ht="16.5" hidden="1" customHeight="1" thickTop="1" thickBot="1"/>
    <row r="32" spans="1:11" ht="15" customHeight="1" thickBot="1"/>
    <row r="33" spans="1:11" ht="15" customHeight="1" thickTop="1" thickBot="1">
      <c r="A33" s="51"/>
      <c r="B33" s="52" t="s">
        <v>29</v>
      </c>
      <c r="C33" s="53">
        <v>1</v>
      </c>
      <c r="D33" s="54">
        <v>2</v>
      </c>
      <c r="E33" s="54">
        <v>3</v>
      </c>
      <c r="F33" s="55">
        <v>4</v>
      </c>
      <c r="G33" s="56" t="s">
        <v>21</v>
      </c>
      <c r="H33" s="55" t="s">
        <v>22</v>
      </c>
      <c r="J33" s="30" t="s">
        <v>405</v>
      </c>
      <c r="K33" s="30" t="s">
        <v>103</v>
      </c>
    </row>
    <row r="34" spans="1:11" ht="15" customHeight="1" thickTop="1">
      <c r="A34" s="45">
        <v>5</v>
      </c>
      <c r="B34" s="46" t="s">
        <v>404</v>
      </c>
      <c r="C34" s="47" t="s">
        <v>41</v>
      </c>
      <c r="D34" s="48" t="s">
        <v>106</v>
      </c>
      <c r="E34" s="48" t="s">
        <v>106</v>
      </c>
      <c r="F34" s="49" t="s">
        <v>103</v>
      </c>
      <c r="G34" s="50">
        <v>4</v>
      </c>
      <c r="H34" s="49">
        <v>1</v>
      </c>
      <c r="J34" s="30" t="s">
        <v>403</v>
      </c>
      <c r="K34" s="30" t="s">
        <v>402</v>
      </c>
    </row>
    <row r="35" spans="1:11" ht="15" customHeight="1">
      <c r="A35" s="33">
        <v>38</v>
      </c>
      <c r="B35" s="39" t="s">
        <v>401</v>
      </c>
      <c r="C35" s="43" t="s">
        <v>111</v>
      </c>
      <c r="D35" s="34" t="s">
        <v>41</v>
      </c>
      <c r="E35" s="34" t="s">
        <v>111</v>
      </c>
      <c r="F35" s="35" t="s">
        <v>103</v>
      </c>
      <c r="G35" s="41">
        <v>2</v>
      </c>
      <c r="H35" s="35">
        <v>3</v>
      </c>
      <c r="J35" s="30" t="s">
        <v>400</v>
      </c>
      <c r="K35" s="30" t="s">
        <v>103</v>
      </c>
    </row>
    <row r="36" spans="1:11" ht="15" customHeight="1">
      <c r="A36" s="33">
        <v>21</v>
      </c>
      <c r="B36" s="39" t="s">
        <v>399</v>
      </c>
      <c r="C36" s="43" t="s">
        <v>111</v>
      </c>
      <c r="D36" s="34" t="s">
        <v>106</v>
      </c>
      <c r="E36" s="34" t="s">
        <v>41</v>
      </c>
      <c r="F36" s="35" t="s">
        <v>103</v>
      </c>
      <c r="G36" s="41">
        <v>3</v>
      </c>
      <c r="H36" s="35">
        <v>2</v>
      </c>
      <c r="J36" s="30" t="s">
        <v>398</v>
      </c>
      <c r="K36" s="30" t="s">
        <v>397</v>
      </c>
    </row>
    <row r="37" spans="1:11" ht="15" customHeight="1" thickBot="1">
      <c r="A37" s="36"/>
      <c r="B37" s="40" t="s">
        <v>103</v>
      </c>
      <c r="C37" s="44" t="s">
        <v>103</v>
      </c>
      <c r="D37" s="37" t="s">
        <v>103</v>
      </c>
      <c r="E37" s="37" t="s">
        <v>103</v>
      </c>
      <c r="F37" s="38" t="s">
        <v>41</v>
      </c>
      <c r="G37" s="42" t="s">
        <v>103</v>
      </c>
      <c r="H37" s="38"/>
      <c r="J37" s="30" t="s">
        <v>396</v>
      </c>
      <c r="K37" s="30" t="s">
        <v>103</v>
      </c>
    </row>
    <row r="38" spans="1:11" ht="15" customHeight="1" thickTop="1">
      <c r="J38" s="30" t="s">
        <v>395</v>
      </c>
      <c r="K38" s="30" t="s">
        <v>394</v>
      </c>
    </row>
    <row r="39" spans="1:11" ht="15" hidden="1" customHeight="1" thickTop="1" thickBot="1"/>
    <row r="40" spans="1:11" ht="15" customHeight="1" thickBot="1"/>
    <row r="41" spans="1:11" ht="15" customHeight="1" thickTop="1" thickBot="1">
      <c r="A41" s="51"/>
      <c r="B41" s="52" t="s">
        <v>30</v>
      </c>
      <c r="C41" s="53">
        <v>1</v>
      </c>
      <c r="D41" s="54">
        <v>2</v>
      </c>
      <c r="E41" s="54">
        <v>3</v>
      </c>
      <c r="F41" s="55">
        <v>4</v>
      </c>
      <c r="G41" s="56" t="s">
        <v>21</v>
      </c>
      <c r="H41" s="55" t="s">
        <v>22</v>
      </c>
      <c r="J41" s="30" t="s">
        <v>393</v>
      </c>
      <c r="K41" s="30" t="s">
        <v>103</v>
      </c>
    </row>
    <row r="42" spans="1:11" ht="15" customHeight="1" thickTop="1">
      <c r="A42" s="45">
        <v>6</v>
      </c>
      <c r="B42" s="46" t="s">
        <v>392</v>
      </c>
      <c r="C42" s="47" t="s">
        <v>41</v>
      </c>
      <c r="D42" s="48" t="s">
        <v>106</v>
      </c>
      <c r="E42" s="48" t="s">
        <v>106</v>
      </c>
      <c r="F42" s="49" t="s">
        <v>103</v>
      </c>
      <c r="G42" s="50">
        <v>4</v>
      </c>
      <c r="H42" s="49">
        <v>1</v>
      </c>
      <c r="J42" s="30" t="s">
        <v>391</v>
      </c>
      <c r="K42" s="30" t="s">
        <v>390</v>
      </c>
    </row>
    <row r="43" spans="1:11" ht="15" customHeight="1">
      <c r="A43" s="33">
        <v>32</v>
      </c>
      <c r="B43" s="39" t="s">
        <v>389</v>
      </c>
      <c r="C43" s="43" t="s">
        <v>111</v>
      </c>
      <c r="D43" s="34" t="s">
        <v>41</v>
      </c>
      <c r="E43" s="34" t="s">
        <v>111</v>
      </c>
      <c r="F43" s="35" t="s">
        <v>103</v>
      </c>
      <c r="G43" s="41">
        <v>2</v>
      </c>
      <c r="H43" s="35">
        <v>3</v>
      </c>
      <c r="J43" s="30" t="s">
        <v>388</v>
      </c>
      <c r="K43" s="30" t="s">
        <v>103</v>
      </c>
    </row>
    <row r="44" spans="1:11" ht="15" customHeight="1">
      <c r="A44" s="33">
        <v>19</v>
      </c>
      <c r="B44" s="39" t="s">
        <v>387</v>
      </c>
      <c r="C44" s="43" t="s">
        <v>111</v>
      </c>
      <c r="D44" s="34" t="s">
        <v>106</v>
      </c>
      <c r="E44" s="34" t="s">
        <v>41</v>
      </c>
      <c r="F44" s="35" t="s">
        <v>103</v>
      </c>
      <c r="G44" s="41">
        <v>3</v>
      </c>
      <c r="H44" s="35">
        <v>2</v>
      </c>
      <c r="J44" s="30" t="s">
        <v>386</v>
      </c>
      <c r="K44" s="30" t="s">
        <v>385</v>
      </c>
    </row>
    <row r="45" spans="1:11" ht="15" customHeight="1" thickBot="1">
      <c r="A45" s="36"/>
      <c r="B45" s="40" t="s">
        <v>103</v>
      </c>
      <c r="C45" s="44" t="s">
        <v>103</v>
      </c>
      <c r="D45" s="37" t="s">
        <v>103</v>
      </c>
      <c r="E45" s="37" t="s">
        <v>103</v>
      </c>
      <c r="F45" s="38" t="s">
        <v>41</v>
      </c>
      <c r="G45" s="42" t="s">
        <v>103</v>
      </c>
      <c r="H45" s="38"/>
      <c r="J45" s="30" t="s">
        <v>384</v>
      </c>
      <c r="K45" s="30" t="s">
        <v>103</v>
      </c>
    </row>
    <row r="46" spans="1:11" ht="14.25" customHeight="1" thickTop="1">
      <c r="J46" s="30" t="s">
        <v>383</v>
      </c>
      <c r="K46" s="30" t="s">
        <v>382</v>
      </c>
    </row>
    <row r="47" spans="1:11" ht="15" hidden="1" customHeight="1" thickTop="1" thickBot="1"/>
    <row r="48" spans="1:11" ht="15" customHeight="1" thickBot="1"/>
    <row r="49" spans="1:11" ht="15" customHeight="1" thickTop="1" thickBot="1">
      <c r="A49" s="51"/>
      <c r="B49" s="52" t="s">
        <v>31</v>
      </c>
      <c r="C49" s="53">
        <v>1</v>
      </c>
      <c r="D49" s="54">
        <v>2</v>
      </c>
      <c r="E49" s="54">
        <v>3</v>
      </c>
      <c r="F49" s="55">
        <v>4</v>
      </c>
      <c r="G49" s="56" t="s">
        <v>21</v>
      </c>
      <c r="H49" s="55" t="s">
        <v>22</v>
      </c>
      <c r="J49" s="30" t="s">
        <v>381</v>
      </c>
      <c r="K49" s="30" t="s">
        <v>103</v>
      </c>
    </row>
    <row r="50" spans="1:11" ht="15" customHeight="1" thickTop="1">
      <c r="A50" s="45">
        <v>7</v>
      </c>
      <c r="B50" s="46" t="s">
        <v>380</v>
      </c>
      <c r="C50" s="47" t="s">
        <v>41</v>
      </c>
      <c r="D50" s="48" t="s">
        <v>106</v>
      </c>
      <c r="E50" s="48" t="s">
        <v>133</v>
      </c>
      <c r="F50" s="49" t="s">
        <v>103</v>
      </c>
      <c r="G50" s="50">
        <v>4</v>
      </c>
      <c r="H50" s="49">
        <v>1</v>
      </c>
      <c r="J50" s="30" t="s">
        <v>379</v>
      </c>
      <c r="K50" s="30" t="s">
        <v>378</v>
      </c>
    </row>
    <row r="51" spans="1:11" ht="15" customHeight="1">
      <c r="A51" s="33">
        <v>25</v>
      </c>
      <c r="B51" s="39" t="s">
        <v>377</v>
      </c>
      <c r="C51" s="43" t="s">
        <v>111</v>
      </c>
      <c r="D51" s="34" t="s">
        <v>41</v>
      </c>
      <c r="E51" s="34" t="s">
        <v>139</v>
      </c>
      <c r="F51" s="35" t="s">
        <v>103</v>
      </c>
      <c r="G51" s="41">
        <v>2</v>
      </c>
      <c r="H51" s="35">
        <v>3</v>
      </c>
      <c r="J51" s="30" t="s">
        <v>376</v>
      </c>
      <c r="K51" s="30" t="s">
        <v>103</v>
      </c>
    </row>
    <row r="52" spans="1:11" ht="15" customHeight="1">
      <c r="A52" s="33">
        <v>20</v>
      </c>
      <c r="B52" s="39" t="s">
        <v>375</v>
      </c>
      <c r="C52" s="43" t="s">
        <v>139</v>
      </c>
      <c r="D52" s="34" t="s">
        <v>133</v>
      </c>
      <c r="E52" s="34" t="s">
        <v>41</v>
      </c>
      <c r="F52" s="35" t="s">
        <v>103</v>
      </c>
      <c r="G52" s="41">
        <v>3</v>
      </c>
      <c r="H52" s="35">
        <v>2</v>
      </c>
      <c r="J52" s="30" t="s">
        <v>374</v>
      </c>
      <c r="K52" s="30" t="s">
        <v>373</v>
      </c>
    </row>
    <row r="53" spans="1:11" ht="15" customHeight="1" thickBot="1">
      <c r="A53" s="36"/>
      <c r="B53" s="40" t="s">
        <v>103</v>
      </c>
      <c r="C53" s="44" t="s">
        <v>103</v>
      </c>
      <c r="D53" s="37" t="s">
        <v>103</v>
      </c>
      <c r="E53" s="37" t="s">
        <v>103</v>
      </c>
      <c r="F53" s="38" t="s">
        <v>41</v>
      </c>
      <c r="G53" s="42" t="s">
        <v>103</v>
      </c>
      <c r="H53" s="38"/>
      <c r="J53" s="30" t="s">
        <v>372</v>
      </c>
      <c r="K53" s="30" t="s">
        <v>103</v>
      </c>
    </row>
    <row r="54" spans="1:11" ht="15" customHeight="1" thickTop="1">
      <c r="J54" s="30" t="s">
        <v>371</v>
      </c>
      <c r="K54" s="30" t="s">
        <v>370</v>
      </c>
    </row>
    <row r="56" spans="1:11" ht="15" customHeight="1" thickBot="1"/>
    <row r="57" spans="1:11" ht="15" customHeight="1" thickTop="1" thickBot="1">
      <c r="A57" s="51"/>
      <c r="B57" s="52" t="s">
        <v>32</v>
      </c>
      <c r="C57" s="53">
        <v>1</v>
      </c>
      <c r="D57" s="54">
        <v>2</v>
      </c>
      <c r="E57" s="54">
        <v>3</v>
      </c>
      <c r="F57" s="55">
        <v>4</v>
      </c>
      <c r="G57" s="56" t="s">
        <v>21</v>
      </c>
      <c r="H57" s="55" t="s">
        <v>22</v>
      </c>
      <c r="J57" s="30" t="s">
        <v>369</v>
      </c>
      <c r="K57" s="30" t="s">
        <v>103</v>
      </c>
    </row>
    <row r="58" spans="1:11" ht="15" customHeight="1" thickTop="1">
      <c r="A58" s="45">
        <v>8</v>
      </c>
      <c r="B58" s="46" t="s">
        <v>368</v>
      </c>
      <c r="C58" s="47" t="s">
        <v>41</v>
      </c>
      <c r="D58" s="48" t="s">
        <v>133</v>
      </c>
      <c r="E58" s="48" t="s">
        <v>133</v>
      </c>
      <c r="F58" s="49" t="s">
        <v>103</v>
      </c>
      <c r="G58" s="50">
        <v>4</v>
      </c>
      <c r="H58" s="49">
        <v>1</v>
      </c>
      <c r="J58" s="30" t="s">
        <v>367</v>
      </c>
      <c r="K58" s="30" t="s">
        <v>366</v>
      </c>
    </row>
    <row r="59" spans="1:11" ht="15" customHeight="1">
      <c r="A59" s="33">
        <v>33</v>
      </c>
      <c r="B59" s="39" t="s">
        <v>365</v>
      </c>
      <c r="C59" s="43" t="s">
        <v>139</v>
      </c>
      <c r="D59" s="34" t="s">
        <v>41</v>
      </c>
      <c r="E59" s="34" t="s">
        <v>111</v>
      </c>
      <c r="F59" s="35" t="s">
        <v>103</v>
      </c>
      <c r="G59" s="41">
        <v>2</v>
      </c>
      <c r="H59" s="35">
        <v>3</v>
      </c>
      <c r="J59" s="30" t="s">
        <v>364</v>
      </c>
      <c r="K59" s="30" t="s">
        <v>103</v>
      </c>
    </row>
    <row r="60" spans="1:11" ht="15" customHeight="1">
      <c r="A60" s="33">
        <v>24</v>
      </c>
      <c r="B60" s="39" t="s">
        <v>363</v>
      </c>
      <c r="C60" s="43" t="s">
        <v>139</v>
      </c>
      <c r="D60" s="34" t="s">
        <v>106</v>
      </c>
      <c r="E60" s="34" t="s">
        <v>41</v>
      </c>
      <c r="F60" s="35" t="s">
        <v>103</v>
      </c>
      <c r="G60" s="41">
        <v>3</v>
      </c>
      <c r="H60" s="35">
        <v>2</v>
      </c>
      <c r="J60" s="30" t="s">
        <v>362</v>
      </c>
      <c r="K60" s="30" t="s">
        <v>361</v>
      </c>
    </row>
    <row r="61" spans="1:11" ht="15" customHeight="1" thickBot="1">
      <c r="A61" s="36"/>
      <c r="B61" s="40" t="s">
        <v>103</v>
      </c>
      <c r="C61" s="44" t="s">
        <v>103</v>
      </c>
      <c r="D61" s="37" t="s">
        <v>103</v>
      </c>
      <c r="E61" s="37" t="s">
        <v>103</v>
      </c>
      <c r="F61" s="38" t="s">
        <v>41</v>
      </c>
      <c r="G61" s="42" t="s">
        <v>103</v>
      </c>
      <c r="H61" s="38"/>
      <c r="J61" s="30" t="s">
        <v>360</v>
      </c>
      <c r="K61" s="30" t="s">
        <v>103</v>
      </c>
    </row>
    <row r="62" spans="1:11" ht="15" customHeight="1" thickTop="1">
      <c r="J62" s="30" t="s">
        <v>359</v>
      </c>
      <c r="K62" s="30" t="s">
        <v>358</v>
      </c>
    </row>
    <row r="65" spans="1:11" ht="15" customHeight="1" thickBot="1"/>
    <row r="66" spans="1:11" ht="15" customHeight="1" thickTop="1" thickBot="1">
      <c r="A66" s="51"/>
      <c r="B66" s="52" t="s">
        <v>357</v>
      </c>
      <c r="C66" s="53">
        <v>1</v>
      </c>
      <c r="D66" s="54">
        <v>2</v>
      </c>
      <c r="E66" s="54">
        <v>3</v>
      </c>
      <c r="F66" s="55">
        <v>4</v>
      </c>
      <c r="G66" s="56" t="s">
        <v>21</v>
      </c>
      <c r="H66" s="55" t="s">
        <v>22</v>
      </c>
      <c r="J66" s="30" t="s">
        <v>356</v>
      </c>
      <c r="K66" s="30" t="s">
        <v>103</v>
      </c>
    </row>
    <row r="67" spans="1:11" ht="15" customHeight="1" thickTop="1">
      <c r="A67" s="45">
        <v>9</v>
      </c>
      <c r="B67" s="46" t="s">
        <v>355</v>
      </c>
      <c r="C67" s="47" t="s">
        <v>41</v>
      </c>
      <c r="D67" s="48" t="s">
        <v>106</v>
      </c>
      <c r="E67" s="48" t="s">
        <v>306</v>
      </c>
      <c r="F67" s="49" t="s">
        <v>103</v>
      </c>
      <c r="G67" s="50">
        <v>3</v>
      </c>
      <c r="H67" s="49">
        <v>2</v>
      </c>
      <c r="J67" s="30" t="s">
        <v>354</v>
      </c>
      <c r="K67" s="30" t="s">
        <v>353</v>
      </c>
    </row>
    <row r="68" spans="1:11" ht="15" customHeight="1">
      <c r="A68" s="33">
        <v>27</v>
      </c>
      <c r="B68" s="39" t="s">
        <v>352</v>
      </c>
      <c r="C68" s="43" t="s">
        <v>111</v>
      </c>
      <c r="D68" s="34" t="s">
        <v>41</v>
      </c>
      <c r="E68" s="34" t="s">
        <v>139</v>
      </c>
      <c r="F68" s="35" t="s">
        <v>103</v>
      </c>
      <c r="G68" s="41">
        <v>2</v>
      </c>
      <c r="H68" s="35">
        <v>3</v>
      </c>
      <c r="J68" s="30" t="s">
        <v>351</v>
      </c>
      <c r="K68" s="30" t="s">
        <v>103</v>
      </c>
    </row>
    <row r="69" spans="1:11" ht="15" customHeight="1">
      <c r="A69" s="33">
        <v>18</v>
      </c>
      <c r="B69" s="39" t="s">
        <v>350</v>
      </c>
      <c r="C69" s="43" t="s">
        <v>312</v>
      </c>
      <c r="D69" s="34" t="s">
        <v>133</v>
      </c>
      <c r="E69" s="34" t="s">
        <v>41</v>
      </c>
      <c r="F69" s="35" t="s">
        <v>103</v>
      </c>
      <c r="G69" s="41">
        <v>4</v>
      </c>
      <c r="H69" s="35">
        <v>1</v>
      </c>
      <c r="J69" s="30" t="s">
        <v>349</v>
      </c>
      <c r="K69" s="30" t="s">
        <v>348</v>
      </c>
    </row>
    <row r="70" spans="1:11" ht="15" customHeight="1" thickBot="1">
      <c r="A70" s="36"/>
      <c r="B70" s="40" t="s">
        <v>103</v>
      </c>
      <c r="C70" s="44" t="s">
        <v>103</v>
      </c>
      <c r="D70" s="37" t="s">
        <v>103</v>
      </c>
      <c r="E70" s="37" t="s">
        <v>103</v>
      </c>
      <c r="F70" s="38" t="s">
        <v>41</v>
      </c>
      <c r="G70" s="42" t="s">
        <v>103</v>
      </c>
      <c r="H70" s="38"/>
      <c r="J70" s="30" t="s">
        <v>347</v>
      </c>
      <c r="K70" s="30" t="s">
        <v>103</v>
      </c>
    </row>
    <row r="71" spans="1:11" ht="15" customHeight="1" thickTop="1">
      <c r="J71" s="30" t="s">
        <v>346</v>
      </c>
      <c r="K71" s="30" t="s">
        <v>345</v>
      </c>
    </row>
    <row r="74" spans="1:11" ht="15" customHeight="1" thickBot="1"/>
    <row r="75" spans="1:11" ht="15" customHeight="1" thickTop="1" thickBot="1">
      <c r="A75" s="51"/>
      <c r="B75" s="52" t="s">
        <v>344</v>
      </c>
      <c r="C75" s="53">
        <v>1</v>
      </c>
      <c r="D75" s="54">
        <v>2</v>
      </c>
      <c r="E75" s="54">
        <v>3</v>
      </c>
      <c r="F75" s="55">
        <v>4</v>
      </c>
      <c r="G75" s="56" t="s">
        <v>21</v>
      </c>
      <c r="H75" s="55" t="s">
        <v>22</v>
      </c>
      <c r="J75" s="30" t="s">
        <v>343</v>
      </c>
      <c r="K75" s="30" t="s">
        <v>103</v>
      </c>
    </row>
    <row r="76" spans="1:11" ht="15" customHeight="1" thickTop="1">
      <c r="A76" s="45">
        <v>10</v>
      </c>
      <c r="B76" s="46" t="s">
        <v>342</v>
      </c>
      <c r="C76" s="47" t="s">
        <v>41</v>
      </c>
      <c r="D76" s="48" t="s">
        <v>106</v>
      </c>
      <c r="E76" s="48" t="s">
        <v>139</v>
      </c>
      <c r="F76" s="49" t="s">
        <v>103</v>
      </c>
      <c r="G76" s="50">
        <v>3</v>
      </c>
      <c r="H76" s="49">
        <v>2</v>
      </c>
      <c r="J76" s="30" t="s">
        <v>341</v>
      </c>
      <c r="K76" s="30" t="s">
        <v>340</v>
      </c>
    </row>
    <row r="77" spans="1:11" ht="15" customHeight="1">
      <c r="A77" s="33">
        <v>28</v>
      </c>
      <c r="B77" s="39" t="s">
        <v>339</v>
      </c>
      <c r="C77" s="43" t="s">
        <v>111</v>
      </c>
      <c r="D77" s="34" t="s">
        <v>41</v>
      </c>
      <c r="E77" s="34" t="s">
        <v>111</v>
      </c>
      <c r="F77" s="35" t="s">
        <v>103</v>
      </c>
      <c r="G77" s="41">
        <v>2</v>
      </c>
      <c r="H77" s="35">
        <v>3</v>
      </c>
      <c r="J77" s="30" t="s">
        <v>338</v>
      </c>
      <c r="K77" s="30" t="s">
        <v>103</v>
      </c>
    </row>
    <row r="78" spans="1:11" ht="15" customHeight="1">
      <c r="A78" s="33">
        <v>13</v>
      </c>
      <c r="B78" s="39" t="s">
        <v>337</v>
      </c>
      <c r="C78" s="43" t="s">
        <v>133</v>
      </c>
      <c r="D78" s="34" t="s">
        <v>106</v>
      </c>
      <c r="E78" s="34" t="s">
        <v>41</v>
      </c>
      <c r="F78" s="35" t="s">
        <v>103</v>
      </c>
      <c r="G78" s="41">
        <v>4</v>
      </c>
      <c r="H78" s="35">
        <v>1</v>
      </c>
      <c r="J78" s="30" t="s">
        <v>336</v>
      </c>
      <c r="K78" s="30" t="s">
        <v>335</v>
      </c>
    </row>
    <row r="79" spans="1:11" ht="15" customHeight="1" thickBot="1">
      <c r="A79" s="36"/>
      <c r="B79" s="40" t="s">
        <v>103</v>
      </c>
      <c r="C79" s="44" t="s">
        <v>103</v>
      </c>
      <c r="D79" s="37" t="s">
        <v>103</v>
      </c>
      <c r="E79" s="37" t="s">
        <v>103</v>
      </c>
      <c r="F79" s="38" t="s">
        <v>41</v>
      </c>
      <c r="G79" s="42" t="s">
        <v>103</v>
      </c>
      <c r="H79" s="38"/>
      <c r="J79" s="30" t="s">
        <v>334</v>
      </c>
      <c r="K79" s="30" t="s">
        <v>103</v>
      </c>
    </row>
    <row r="80" spans="1:11" ht="15" customHeight="1" thickTop="1">
      <c r="J80" s="30" t="s">
        <v>333</v>
      </c>
      <c r="K80" s="30" t="s">
        <v>332</v>
      </c>
    </row>
    <row r="82" spans="1:11" ht="15" customHeight="1" thickBot="1"/>
    <row r="83" spans="1:11" ht="15" customHeight="1" thickTop="1" thickBot="1">
      <c r="A83" s="51"/>
      <c r="B83" s="52" t="s">
        <v>331</v>
      </c>
      <c r="C83" s="53">
        <v>1</v>
      </c>
      <c r="D83" s="54">
        <v>2</v>
      </c>
      <c r="E83" s="54">
        <v>3</v>
      </c>
      <c r="F83" s="55">
        <v>4</v>
      </c>
      <c r="G83" s="56" t="s">
        <v>21</v>
      </c>
      <c r="H83" s="55" t="s">
        <v>22</v>
      </c>
      <c r="J83" s="30" t="s">
        <v>330</v>
      </c>
      <c r="K83" s="30" t="s">
        <v>165</v>
      </c>
    </row>
    <row r="84" spans="1:11" ht="15" customHeight="1" thickTop="1">
      <c r="A84" s="45">
        <v>11</v>
      </c>
      <c r="B84" s="46" t="s">
        <v>329</v>
      </c>
      <c r="C84" s="47" t="s">
        <v>41</v>
      </c>
      <c r="D84" s="48" t="s">
        <v>106</v>
      </c>
      <c r="E84" s="48" t="s">
        <v>106</v>
      </c>
      <c r="F84" s="49" t="s">
        <v>106</v>
      </c>
      <c r="G84" s="50">
        <v>6</v>
      </c>
      <c r="H84" s="49">
        <v>1</v>
      </c>
      <c r="J84" s="30" t="s">
        <v>328</v>
      </c>
      <c r="K84" s="30" t="s">
        <v>327</v>
      </c>
    </row>
    <row r="85" spans="1:11" ht="15" customHeight="1">
      <c r="A85" s="33">
        <v>30</v>
      </c>
      <c r="B85" s="39" t="s">
        <v>326</v>
      </c>
      <c r="C85" s="43" t="s">
        <v>111</v>
      </c>
      <c r="D85" s="34" t="s">
        <v>41</v>
      </c>
      <c r="E85" s="34" t="s">
        <v>139</v>
      </c>
      <c r="F85" s="35" t="s">
        <v>106</v>
      </c>
      <c r="G85" s="41">
        <v>4</v>
      </c>
      <c r="H85" s="35">
        <v>3</v>
      </c>
      <c r="J85" s="30" t="s">
        <v>325</v>
      </c>
      <c r="K85" s="30" t="s">
        <v>324</v>
      </c>
    </row>
    <row r="86" spans="1:11" ht="15" customHeight="1">
      <c r="A86" s="33">
        <v>14</v>
      </c>
      <c r="B86" s="39" t="s">
        <v>323</v>
      </c>
      <c r="C86" s="43" t="s">
        <v>111</v>
      </c>
      <c r="D86" s="34" t="s">
        <v>133</v>
      </c>
      <c r="E86" s="34" t="s">
        <v>41</v>
      </c>
      <c r="F86" s="35" t="s">
        <v>133</v>
      </c>
      <c r="G86" s="41">
        <v>5</v>
      </c>
      <c r="H86" s="35">
        <v>2</v>
      </c>
      <c r="J86" s="30" t="s">
        <v>322</v>
      </c>
      <c r="K86" s="30" t="s">
        <v>321</v>
      </c>
    </row>
    <row r="87" spans="1:11" ht="15" customHeight="1" thickBot="1">
      <c r="A87" s="36">
        <v>37</v>
      </c>
      <c r="B87" s="40" t="s">
        <v>320</v>
      </c>
      <c r="C87" s="44" t="s">
        <v>111</v>
      </c>
      <c r="D87" s="37" t="s">
        <v>111</v>
      </c>
      <c r="E87" s="37" t="s">
        <v>139</v>
      </c>
      <c r="F87" s="38" t="s">
        <v>41</v>
      </c>
      <c r="G87" s="42">
        <v>3</v>
      </c>
      <c r="H87" s="38">
        <v>4</v>
      </c>
      <c r="J87" s="30" t="s">
        <v>319</v>
      </c>
      <c r="K87" s="30" t="s">
        <v>318</v>
      </c>
    </row>
    <row r="88" spans="1:11" ht="15" customHeight="1" thickTop="1">
      <c r="J88" s="30" t="s">
        <v>317</v>
      </c>
      <c r="K88" s="30" t="s">
        <v>316</v>
      </c>
    </row>
    <row r="90" spans="1:11" ht="15" customHeight="1" thickBot="1"/>
    <row r="91" spans="1:11" ht="15" customHeight="1" thickTop="1" thickBot="1">
      <c r="A91" s="51"/>
      <c r="B91" s="52" t="s">
        <v>315</v>
      </c>
      <c r="C91" s="53">
        <v>1</v>
      </c>
      <c r="D91" s="54">
        <v>2</v>
      </c>
      <c r="E91" s="54">
        <v>3</v>
      </c>
      <c r="F91" s="55">
        <v>4</v>
      </c>
      <c r="G91" s="56" t="s">
        <v>21</v>
      </c>
      <c r="H91" s="55" t="s">
        <v>22</v>
      </c>
      <c r="J91" s="30" t="s">
        <v>314</v>
      </c>
      <c r="K91" s="30" t="s">
        <v>103</v>
      </c>
    </row>
    <row r="92" spans="1:11" ht="15" customHeight="1" thickTop="1">
      <c r="A92" s="45">
        <v>12</v>
      </c>
      <c r="B92" s="46" t="s">
        <v>313</v>
      </c>
      <c r="C92" s="47" t="s">
        <v>41</v>
      </c>
      <c r="D92" s="48" t="s">
        <v>106</v>
      </c>
      <c r="E92" s="48" t="s">
        <v>312</v>
      </c>
      <c r="F92" s="49" t="s">
        <v>103</v>
      </c>
      <c r="G92" s="50">
        <v>4</v>
      </c>
      <c r="H92" s="49">
        <v>1</v>
      </c>
      <c r="J92" s="30" t="s">
        <v>311</v>
      </c>
      <c r="K92" s="30" t="s">
        <v>310</v>
      </c>
    </row>
    <row r="93" spans="1:11" ht="15" customHeight="1">
      <c r="A93" s="33">
        <v>31</v>
      </c>
      <c r="B93" s="39" t="s">
        <v>309</v>
      </c>
      <c r="C93" s="43" t="s">
        <v>111</v>
      </c>
      <c r="D93" s="34" t="s">
        <v>41</v>
      </c>
      <c r="E93" s="34" t="s">
        <v>111</v>
      </c>
      <c r="F93" s="35" t="s">
        <v>103</v>
      </c>
      <c r="G93" s="41">
        <v>2</v>
      </c>
      <c r="H93" s="35">
        <v>3</v>
      </c>
      <c r="J93" s="30" t="s">
        <v>308</v>
      </c>
      <c r="K93" s="30" t="s">
        <v>103</v>
      </c>
    </row>
    <row r="94" spans="1:11" ht="15" customHeight="1">
      <c r="A94" s="33">
        <v>15</v>
      </c>
      <c r="B94" s="39" t="s">
        <v>307</v>
      </c>
      <c r="C94" s="43" t="s">
        <v>306</v>
      </c>
      <c r="D94" s="34" t="s">
        <v>106</v>
      </c>
      <c r="E94" s="34" t="s">
        <v>41</v>
      </c>
      <c r="F94" s="35" t="s">
        <v>103</v>
      </c>
      <c r="G94" s="41">
        <v>3</v>
      </c>
      <c r="H94" s="35">
        <v>2</v>
      </c>
      <c r="J94" s="30" t="s">
        <v>305</v>
      </c>
      <c r="K94" s="30" t="s">
        <v>304</v>
      </c>
    </row>
    <row r="95" spans="1:11" ht="15" customHeight="1" thickBot="1">
      <c r="A95" s="36"/>
      <c r="B95" s="40" t="s">
        <v>103</v>
      </c>
      <c r="C95" s="44" t="s">
        <v>103</v>
      </c>
      <c r="D95" s="37" t="s">
        <v>103</v>
      </c>
      <c r="E95" s="37" t="s">
        <v>103</v>
      </c>
      <c r="F95" s="38" t="s">
        <v>41</v>
      </c>
      <c r="G95" s="42" t="s">
        <v>103</v>
      </c>
      <c r="H95" s="38"/>
      <c r="J95" s="30" t="s">
        <v>303</v>
      </c>
      <c r="K95" s="30" t="s">
        <v>103</v>
      </c>
    </row>
    <row r="96" spans="1:11" ht="15" customHeight="1" thickTop="1">
      <c r="J96" s="30" t="s">
        <v>302</v>
      </c>
      <c r="K96" s="30" t="s">
        <v>301</v>
      </c>
    </row>
  </sheetData>
  <pageMargins left="0.59055118110236227" right="0.59055118110236227" top="0.59055118110236227" bottom="0.39370078740157483" header="0.51181102362204722" footer="3.6614173228346458"/>
  <pageSetup paperSize="9" scale="82" fitToHeight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topLeftCell="A36" zoomScale="85" zoomScaleNormal="75" zoomScaleSheetLayoutView="85" workbookViewId="0">
      <selection activeCell="F52" sqref="F52"/>
    </sheetView>
  </sheetViews>
  <sheetFormatPr defaultRowHeight="12.75"/>
  <cols>
    <col min="1" max="1" width="4.140625" style="3" bestFit="1" customWidth="1"/>
    <col min="2" max="2" width="5" style="3" customWidth="1"/>
    <col min="3" max="3" width="38.85546875" style="3" customWidth="1"/>
    <col min="4" max="4" width="0.85546875" style="3" customWidth="1"/>
    <col min="5" max="7" width="29.85546875" style="3" customWidth="1"/>
    <col min="8" max="8" width="30" style="3" customWidth="1"/>
    <col min="9" max="9" width="25.7109375" style="3" customWidth="1"/>
    <col min="10" max="16384" width="9.140625" style="3"/>
  </cols>
  <sheetData>
    <row r="1" spans="1:7" ht="27" customHeight="1">
      <c r="B1" s="4" t="s">
        <v>61</v>
      </c>
      <c r="F1" s="106" t="s">
        <v>53</v>
      </c>
    </row>
    <row r="2" spans="1:7" ht="21" customHeight="1">
      <c r="B2" s="5" t="s">
        <v>48</v>
      </c>
      <c r="F2" s="23" t="s">
        <v>481</v>
      </c>
    </row>
    <row r="3" spans="1:7" ht="15.75">
      <c r="D3" s="5"/>
      <c r="F3" s="95" t="s">
        <v>62</v>
      </c>
    </row>
    <row r="4" spans="1:7">
      <c r="A4" s="3">
        <v>1</v>
      </c>
      <c r="B4" s="3">
        <v>1</v>
      </c>
      <c r="C4" s="6" t="s">
        <v>455</v>
      </c>
    </row>
    <row r="5" spans="1:7">
      <c r="D5" s="15"/>
      <c r="E5" s="6" t="s">
        <v>300</v>
      </c>
    </row>
    <row r="6" spans="1:7">
      <c r="A6" s="3">
        <v>2</v>
      </c>
      <c r="C6" s="6" t="s">
        <v>104</v>
      </c>
      <c r="D6" s="16"/>
      <c r="E6" s="7" t="s">
        <v>464</v>
      </c>
    </row>
    <row r="7" spans="1:7">
      <c r="D7" s="17"/>
      <c r="E7" s="9"/>
      <c r="F7" s="10" t="s">
        <v>300</v>
      </c>
    </row>
    <row r="8" spans="1:7">
      <c r="A8" s="3">
        <v>3</v>
      </c>
      <c r="B8" s="3">
        <v>20</v>
      </c>
      <c r="C8" s="6" t="s">
        <v>375</v>
      </c>
      <c r="D8" s="14"/>
      <c r="E8" s="9"/>
      <c r="F8" s="7" t="s">
        <v>480</v>
      </c>
    </row>
    <row r="9" spans="1:7">
      <c r="D9" s="15"/>
      <c r="E9" s="8" t="s">
        <v>271</v>
      </c>
      <c r="F9" s="9"/>
    </row>
    <row r="10" spans="1:7">
      <c r="A10" s="3">
        <v>4</v>
      </c>
      <c r="B10" s="3">
        <v>16</v>
      </c>
      <c r="C10" s="6" t="s">
        <v>425</v>
      </c>
      <c r="D10" s="16"/>
      <c r="E10" s="3" t="s">
        <v>479</v>
      </c>
      <c r="F10" s="9"/>
    </row>
    <row r="11" spans="1:7">
      <c r="D11" s="17"/>
      <c r="F11" s="9"/>
      <c r="G11" s="10" t="s">
        <v>300</v>
      </c>
    </row>
    <row r="12" spans="1:7">
      <c r="A12" s="3">
        <v>5</v>
      </c>
      <c r="B12" s="3">
        <v>18</v>
      </c>
      <c r="C12" s="6" t="s">
        <v>350</v>
      </c>
      <c r="D12" s="14"/>
      <c r="F12" s="9"/>
      <c r="G12" s="7" t="s">
        <v>478</v>
      </c>
    </row>
    <row r="13" spans="1:7">
      <c r="D13" s="15"/>
      <c r="E13" s="6" t="s">
        <v>275</v>
      </c>
      <c r="F13" s="9"/>
      <c r="G13" s="9"/>
    </row>
    <row r="14" spans="1:7">
      <c r="A14" s="3">
        <v>6</v>
      </c>
      <c r="B14" s="3">
        <v>10</v>
      </c>
      <c r="C14" s="6" t="s">
        <v>342</v>
      </c>
      <c r="D14" s="16"/>
      <c r="E14" s="7" t="s">
        <v>477</v>
      </c>
      <c r="F14" s="9"/>
      <c r="G14" s="9"/>
    </row>
    <row r="15" spans="1:7">
      <c r="D15" s="17"/>
      <c r="E15" s="9"/>
      <c r="F15" s="11" t="s">
        <v>293</v>
      </c>
      <c r="G15" s="9"/>
    </row>
    <row r="16" spans="1:7">
      <c r="A16" s="3">
        <v>7</v>
      </c>
      <c r="C16" s="6" t="s">
        <v>104</v>
      </c>
      <c r="D16" s="14"/>
      <c r="E16" s="9"/>
      <c r="F16" s="3" t="s">
        <v>476</v>
      </c>
      <c r="G16" s="9"/>
    </row>
    <row r="17" spans="1:9">
      <c r="D17" s="15"/>
      <c r="E17" s="8" t="s">
        <v>293</v>
      </c>
      <c r="G17" s="9"/>
    </row>
    <row r="18" spans="1:9">
      <c r="A18" s="3">
        <v>8</v>
      </c>
      <c r="B18" s="3">
        <v>5</v>
      </c>
      <c r="C18" s="6" t="s">
        <v>404</v>
      </c>
      <c r="D18" s="16"/>
      <c r="E18" s="3" t="s">
        <v>458</v>
      </c>
      <c r="G18" s="9"/>
    </row>
    <row r="19" spans="1:9">
      <c r="D19" s="17"/>
      <c r="G19" s="9"/>
      <c r="H19" s="10" t="s">
        <v>300</v>
      </c>
    </row>
    <row r="20" spans="1:9">
      <c r="A20" s="3">
        <v>9</v>
      </c>
      <c r="B20" s="3">
        <v>8</v>
      </c>
      <c r="C20" s="6" t="s">
        <v>368</v>
      </c>
      <c r="D20" s="14"/>
      <c r="F20" s="96"/>
      <c r="G20" s="9"/>
      <c r="H20" s="7" t="s">
        <v>475</v>
      </c>
    </row>
    <row r="21" spans="1:9">
      <c r="D21" s="15"/>
      <c r="E21" s="6" t="s">
        <v>289</v>
      </c>
      <c r="G21" s="9"/>
      <c r="H21" s="9"/>
    </row>
    <row r="22" spans="1:9">
      <c r="A22" s="3">
        <v>10</v>
      </c>
      <c r="C22" s="6" t="s">
        <v>104</v>
      </c>
      <c r="D22" s="16"/>
      <c r="E22" s="7" t="s">
        <v>464</v>
      </c>
      <c r="G22" s="9"/>
      <c r="H22" s="9"/>
    </row>
    <row r="23" spans="1:9">
      <c r="D23" s="17"/>
      <c r="E23" s="9"/>
      <c r="F23" s="10" t="s">
        <v>283</v>
      </c>
      <c r="G23" s="9"/>
      <c r="H23" s="9"/>
    </row>
    <row r="24" spans="1:9">
      <c r="A24" s="3">
        <v>11</v>
      </c>
      <c r="B24" s="3">
        <v>26</v>
      </c>
      <c r="C24" s="6" t="s">
        <v>441</v>
      </c>
      <c r="D24" s="14"/>
      <c r="E24" s="9"/>
      <c r="F24" s="7" t="s">
        <v>474</v>
      </c>
      <c r="G24" s="9"/>
      <c r="H24" s="9"/>
    </row>
    <row r="25" spans="1:9">
      <c r="D25" s="15"/>
      <c r="E25" s="8" t="s">
        <v>283</v>
      </c>
      <c r="F25" s="9"/>
      <c r="G25" s="9"/>
      <c r="H25" s="9"/>
    </row>
    <row r="26" spans="1:9">
      <c r="A26" s="3">
        <v>12</v>
      </c>
      <c r="B26" s="3">
        <v>12</v>
      </c>
      <c r="C26" s="6" t="s">
        <v>313</v>
      </c>
      <c r="D26" s="16"/>
      <c r="E26" s="3" t="s">
        <v>473</v>
      </c>
      <c r="F26" s="9"/>
      <c r="G26" s="9"/>
      <c r="H26" s="96"/>
      <c r="I26" s="113"/>
    </row>
    <row r="27" spans="1:9">
      <c r="D27" s="17"/>
      <c r="F27" s="9"/>
      <c r="G27" s="11" t="s">
        <v>295</v>
      </c>
      <c r="H27" s="9"/>
    </row>
    <row r="28" spans="1:9">
      <c r="A28" s="3">
        <v>13</v>
      </c>
      <c r="B28" s="3">
        <v>19</v>
      </c>
      <c r="C28" s="6" t="s">
        <v>387</v>
      </c>
      <c r="D28" s="14"/>
      <c r="F28" s="9"/>
      <c r="G28" s="3" t="s">
        <v>225</v>
      </c>
      <c r="H28" s="9"/>
    </row>
    <row r="29" spans="1:9">
      <c r="D29" s="15"/>
      <c r="E29" s="6" t="s">
        <v>273</v>
      </c>
      <c r="F29" s="9"/>
      <c r="H29" s="9"/>
    </row>
    <row r="30" spans="1:9">
      <c r="A30" s="3">
        <v>14</v>
      </c>
      <c r="B30" s="3">
        <v>14</v>
      </c>
      <c r="C30" s="6" t="s">
        <v>323</v>
      </c>
      <c r="D30" s="16"/>
      <c r="E30" s="7" t="s">
        <v>472</v>
      </c>
      <c r="F30" s="9"/>
      <c r="H30" s="9"/>
    </row>
    <row r="31" spans="1:9">
      <c r="D31" s="17"/>
      <c r="E31" s="9"/>
      <c r="F31" s="11" t="s">
        <v>295</v>
      </c>
      <c r="H31" s="9"/>
    </row>
    <row r="32" spans="1:9">
      <c r="A32" s="3">
        <v>15</v>
      </c>
      <c r="C32" s="6" t="s">
        <v>104</v>
      </c>
      <c r="D32" s="14"/>
      <c r="E32" s="9"/>
      <c r="F32" s="3" t="s">
        <v>471</v>
      </c>
      <c r="H32" s="9"/>
    </row>
    <row r="33" spans="1:9">
      <c r="D33" s="15"/>
      <c r="E33" s="8" t="s">
        <v>295</v>
      </c>
      <c r="H33" s="9"/>
    </row>
    <row r="34" spans="1:9">
      <c r="A34" s="3">
        <v>16</v>
      </c>
      <c r="B34" s="3">
        <v>4</v>
      </c>
      <c r="C34" s="6" t="s">
        <v>416</v>
      </c>
      <c r="D34" s="16"/>
      <c r="E34" s="3" t="s">
        <v>458</v>
      </c>
      <c r="H34" s="9"/>
      <c r="I34" s="10" t="s">
        <v>285</v>
      </c>
    </row>
    <row r="35" spans="1:9">
      <c r="H35" s="9"/>
      <c r="I35" s="3" t="s">
        <v>470</v>
      </c>
    </row>
    <row r="36" spans="1:9">
      <c r="A36" s="3">
        <v>17</v>
      </c>
      <c r="B36" s="3">
        <v>3</v>
      </c>
      <c r="C36" s="6" t="s">
        <v>431</v>
      </c>
      <c r="H36" s="9"/>
    </row>
    <row r="37" spans="1:9">
      <c r="D37" s="15"/>
      <c r="E37" s="6" t="s">
        <v>296</v>
      </c>
      <c r="H37" s="9"/>
    </row>
    <row r="38" spans="1:9">
      <c r="A38" s="3">
        <v>18</v>
      </c>
      <c r="C38" s="6" t="s">
        <v>104</v>
      </c>
      <c r="D38" s="16"/>
      <c r="E38" s="7" t="s">
        <v>464</v>
      </c>
      <c r="H38" s="9"/>
    </row>
    <row r="39" spans="1:9">
      <c r="D39" s="17"/>
      <c r="E39" s="9"/>
      <c r="F39" s="10" t="s">
        <v>288</v>
      </c>
      <c r="H39" s="9"/>
    </row>
    <row r="40" spans="1:9">
      <c r="A40" s="3">
        <v>19</v>
      </c>
      <c r="B40" s="3">
        <v>17</v>
      </c>
      <c r="C40" s="6" t="s">
        <v>411</v>
      </c>
      <c r="D40" s="14"/>
      <c r="E40" s="9"/>
      <c r="F40" s="7" t="s">
        <v>469</v>
      </c>
      <c r="H40" s="9"/>
    </row>
    <row r="41" spans="1:9">
      <c r="D41" s="15"/>
      <c r="E41" s="8" t="s">
        <v>288</v>
      </c>
      <c r="F41" s="9"/>
      <c r="H41" s="9"/>
    </row>
    <row r="42" spans="1:9">
      <c r="A42" s="3">
        <v>20</v>
      </c>
      <c r="B42" s="3">
        <v>9</v>
      </c>
      <c r="C42" s="6" t="s">
        <v>355</v>
      </c>
      <c r="D42" s="16"/>
      <c r="E42" s="3" t="s">
        <v>468</v>
      </c>
      <c r="F42" s="9"/>
      <c r="H42" s="9"/>
    </row>
    <row r="43" spans="1:9">
      <c r="D43" s="17"/>
      <c r="F43" s="9"/>
      <c r="G43" s="10" t="s">
        <v>292</v>
      </c>
      <c r="H43" s="9"/>
    </row>
    <row r="44" spans="1:9">
      <c r="A44" s="3">
        <v>21</v>
      </c>
      <c r="B44" s="3">
        <v>13</v>
      </c>
      <c r="C44" s="6" t="s">
        <v>337</v>
      </c>
      <c r="D44" s="14"/>
      <c r="F44" s="9"/>
      <c r="G44" s="7"/>
      <c r="H44" s="9"/>
    </row>
    <row r="45" spans="1:9">
      <c r="D45" s="15"/>
      <c r="E45" s="6" t="s">
        <v>269</v>
      </c>
      <c r="F45" s="9"/>
      <c r="G45" s="9" t="s">
        <v>467</v>
      </c>
      <c r="H45" s="9"/>
    </row>
    <row r="46" spans="1:9">
      <c r="A46" s="3">
        <v>22</v>
      </c>
      <c r="B46" s="3">
        <v>21</v>
      </c>
      <c r="C46" s="6" t="s">
        <v>399</v>
      </c>
      <c r="D46" s="16"/>
      <c r="E46" s="7" t="s">
        <v>466</v>
      </c>
      <c r="F46" s="9"/>
      <c r="G46" s="9"/>
      <c r="H46" s="9"/>
    </row>
    <row r="47" spans="1:9">
      <c r="D47" s="17"/>
      <c r="E47" s="9"/>
      <c r="F47" s="11" t="s">
        <v>292</v>
      </c>
      <c r="G47" s="9"/>
      <c r="H47" s="9"/>
    </row>
    <row r="48" spans="1:9">
      <c r="A48" s="3">
        <v>23</v>
      </c>
      <c r="C48" s="6" t="s">
        <v>104</v>
      </c>
      <c r="D48" s="14"/>
      <c r="E48" s="9"/>
      <c r="F48" s="3" t="s">
        <v>214</v>
      </c>
      <c r="G48" s="9"/>
      <c r="H48" s="9"/>
    </row>
    <row r="49" spans="1:8">
      <c r="D49" s="15"/>
      <c r="E49" s="8" t="s">
        <v>292</v>
      </c>
      <c r="G49" s="9"/>
      <c r="H49" s="9"/>
    </row>
    <row r="50" spans="1:8">
      <c r="A50" s="3">
        <v>24</v>
      </c>
      <c r="B50" s="3">
        <v>6</v>
      </c>
      <c r="C50" s="6" t="s">
        <v>392</v>
      </c>
      <c r="D50" s="16"/>
      <c r="E50" s="3" t="s">
        <v>458</v>
      </c>
      <c r="G50" s="9"/>
      <c r="H50" s="11" t="s">
        <v>285</v>
      </c>
    </row>
    <row r="51" spans="1:8">
      <c r="D51" s="17"/>
      <c r="G51" s="9"/>
      <c r="H51" s="3" t="s">
        <v>465</v>
      </c>
    </row>
    <row r="52" spans="1:8">
      <c r="A52" s="3">
        <v>25</v>
      </c>
      <c r="B52" s="3">
        <v>7</v>
      </c>
      <c r="C52" s="6" t="s">
        <v>380</v>
      </c>
      <c r="D52" s="14"/>
      <c r="G52" s="9"/>
      <c r="H52" s="113"/>
    </row>
    <row r="53" spans="1:8">
      <c r="D53" s="15"/>
      <c r="E53" s="6" t="s">
        <v>290</v>
      </c>
      <c r="G53" s="9"/>
      <c r="H53" s="96"/>
    </row>
    <row r="54" spans="1:8">
      <c r="A54" s="3">
        <v>26</v>
      </c>
      <c r="C54" s="6" t="s">
        <v>104</v>
      </c>
      <c r="D54" s="16"/>
      <c r="E54" s="7" t="s">
        <v>464</v>
      </c>
      <c r="G54" s="9"/>
    </row>
    <row r="55" spans="1:8">
      <c r="D55" s="17"/>
      <c r="E55" s="9"/>
      <c r="F55" s="10" t="s">
        <v>285</v>
      </c>
      <c r="G55" s="9"/>
    </row>
    <row r="56" spans="1:8">
      <c r="A56" s="3">
        <v>27</v>
      </c>
      <c r="B56" s="3">
        <v>22</v>
      </c>
      <c r="C56" s="6" t="s">
        <v>450</v>
      </c>
      <c r="D56" s="14"/>
      <c r="E56" s="9"/>
      <c r="F56" s="7" t="s">
        <v>463</v>
      </c>
      <c r="G56" s="9"/>
    </row>
    <row r="57" spans="1:8">
      <c r="D57" s="15"/>
      <c r="E57" s="8" t="s">
        <v>285</v>
      </c>
      <c r="F57" s="9"/>
      <c r="G57" s="9"/>
    </row>
    <row r="58" spans="1:8">
      <c r="A58" s="3">
        <v>28</v>
      </c>
      <c r="B58" s="3">
        <v>11</v>
      </c>
      <c r="C58" s="6" t="s">
        <v>329</v>
      </c>
      <c r="D58" s="16"/>
      <c r="E58" s="3" t="s">
        <v>462</v>
      </c>
      <c r="F58" s="9"/>
      <c r="G58" s="9"/>
    </row>
    <row r="59" spans="1:8">
      <c r="D59" s="17"/>
      <c r="F59" s="9"/>
      <c r="G59" s="11" t="s">
        <v>285</v>
      </c>
    </row>
    <row r="60" spans="1:8">
      <c r="A60" s="3">
        <v>29</v>
      </c>
      <c r="B60" s="3">
        <v>15</v>
      </c>
      <c r="C60" s="6" t="s">
        <v>307</v>
      </c>
      <c r="D60" s="14"/>
      <c r="F60" s="9"/>
      <c r="G60" s="3" t="s">
        <v>461</v>
      </c>
    </row>
    <row r="61" spans="1:8">
      <c r="D61" s="15"/>
      <c r="E61" s="6" t="s">
        <v>278</v>
      </c>
      <c r="F61" s="9"/>
    </row>
    <row r="62" spans="1:8">
      <c r="A62" s="3">
        <v>30</v>
      </c>
      <c r="B62" s="3">
        <v>24</v>
      </c>
      <c r="C62" s="6" t="s">
        <v>363</v>
      </c>
      <c r="D62" s="16"/>
      <c r="E62" s="7" t="s">
        <v>460</v>
      </c>
      <c r="F62" s="9"/>
    </row>
    <row r="63" spans="1:8">
      <c r="D63" s="17"/>
      <c r="E63" s="9"/>
      <c r="F63" s="11" t="s">
        <v>298</v>
      </c>
    </row>
    <row r="64" spans="1:8">
      <c r="A64" s="3">
        <v>31</v>
      </c>
      <c r="C64" s="6" t="s">
        <v>104</v>
      </c>
      <c r="D64" s="14"/>
      <c r="E64" s="9"/>
      <c r="F64" s="3" t="s">
        <v>459</v>
      </c>
    </row>
    <row r="65" spans="1:5">
      <c r="D65" s="15"/>
      <c r="E65" s="8" t="s">
        <v>298</v>
      </c>
    </row>
    <row r="66" spans="1:5">
      <c r="A66" s="3">
        <v>32</v>
      </c>
      <c r="B66" s="3">
        <v>2</v>
      </c>
      <c r="C66" s="6" t="s">
        <v>444</v>
      </c>
      <c r="D66" s="16"/>
      <c r="E66" s="3" t="s">
        <v>458</v>
      </c>
    </row>
  </sheetData>
  <printOptions horizontalCentered="1"/>
  <pageMargins left="0.39370078740157483" right="0.39370078740157483" top="0.39370078740157483" bottom="0.78740157480314965" header="0.51181102362204722" footer="0.51181102362204722"/>
  <pageSetup paperSize="9" scale="61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8"/>
  <sheetViews>
    <sheetView view="pageBreakPreview" zoomScale="85" zoomScaleNormal="75" workbookViewId="0">
      <selection activeCell="G1" sqref="G1"/>
    </sheetView>
  </sheetViews>
  <sheetFormatPr defaultRowHeight="12.75"/>
  <cols>
    <col min="1" max="1" width="4.140625" style="3" bestFit="1" customWidth="1"/>
    <col min="2" max="2" width="5" style="3" customWidth="1"/>
    <col min="3" max="3" width="29.42578125" style="3" bestFit="1" customWidth="1"/>
    <col min="4" max="4" width="0.85546875" style="3" customWidth="1"/>
    <col min="5" max="7" width="25.42578125" style="3" customWidth="1"/>
    <col min="8" max="16384" width="9.140625" style="3"/>
  </cols>
  <sheetData>
    <row r="1" spans="1:7" ht="27" customHeight="1">
      <c r="B1" s="4" t="e">
        <f>#REF!</f>
        <v>#REF!</v>
      </c>
      <c r="G1" s="106" t="s">
        <v>55</v>
      </c>
    </row>
    <row r="2" spans="1:7" ht="21" customHeight="1">
      <c r="B2" s="5" t="s">
        <v>48</v>
      </c>
      <c r="G2" s="23" t="e">
        <f>CONCATENATE("Kvalifikace ",#REF!)</f>
        <v>#REF!</v>
      </c>
    </row>
    <row r="3" spans="1:7" ht="15.75">
      <c r="D3" s="5"/>
      <c r="G3" s="95" t="e">
        <f>#REF!</f>
        <v>#REF!</v>
      </c>
    </row>
    <row r="4" spans="1:7">
      <c r="A4" s="3">
        <v>1</v>
      </c>
      <c r="C4" s="6" t="str">
        <f>IF($B4="","bye",CONCATENATE(VLOOKUP($B4,'nejml.žákyně seznam'!$A$2:$E$269,2)," (",VLOOKUP($B4,'nejml.žákyně seznam'!$A$2:$E$269,4),")"))</f>
        <v>bye</v>
      </c>
    </row>
    <row r="5" spans="1:7">
      <c r="D5" s="15"/>
      <c r="E5" s="6" t="str">
        <f>'V-1 256'!P2</f>
        <v/>
      </c>
    </row>
    <row r="6" spans="1:7">
      <c r="A6" s="3">
        <v>2</v>
      </c>
      <c r="C6" s="6" t="str">
        <f>IF($B6="","bye",CONCATENATE(VLOOKUP($B6,'nejml.žákyně seznam'!$A$2:$E$269,2)," (",VLOOKUP($B6,'nejml.žákyně seznam'!$A$2:$E$269,4),")"))</f>
        <v>bye</v>
      </c>
      <c r="D6" s="16"/>
      <c r="E6" s="7" t="str">
        <f>'V-1 256'!R2</f>
        <v/>
      </c>
    </row>
    <row r="7" spans="1:7">
      <c r="D7" s="17"/>
      <c r="E7" s="9"/>
      <c r="F7" s="10" t="str">
        <f>'V-1 256'!P131</f>
        <v/>
      </c>
    </row>
    <row r="8" spans="1:7">
      <c r="A8" s="3">
        <v>3</v>
      </c>
      <c r="C8" s="6" t="str">
        <f>IF($B8="","bye",CONCATENATE(VLOOKUP($B8,'nejml.žákyně seznam'!$A$2:$E$269,2)," (",VLOOKUP($B8,'nejml.žákyně seznam'!$A$2:$E$269,4),")"))</f>
        <v>bye</v>
      </c>
      <c r="D8" s="14"/>
      <c r="E8" s="9"/>
      <c r="F8" s="7" t="str">
        <f>'V-1 256'!R131</f>
        <v/>
      </c>
    </row>
    <row r="9" spans="1:7">
      <c r="D9" s="15"/>
      <c r="E9" s="8" t="str">
        <f>'V-1 256'!P3</f>
        <v/>
      </c>
      <c r="F9" s="9"/>
    </row>
    <row r="10" spans="1:7">
      <c r="A10" s="3">
        <v>4</v>
      </c>
      <c r="C10" s="6" t="str">
        <f>IF($B10="","bye",CONCATENATE(VLOOKUP($B10,'nejml.žákyně seznam'!$A$2:$E$269,2)," (",VLOOKUP($B10,'nejml.žákyně seznam'!$A$2:$E$269,4),")"))</f>
        <v>bye</v>
      </c>
      <c r="D10" s="16"/>
      <c r="E10" s="3" t="str">
        <f>'V-1 256'!R3</f>
        <v/>
      </c>
      <c r="F10" s="9"/>
    </row>
    <row r="11" spans="1:7">
      <c r="D11" s="17"/>
      <c r="F11" s="9"/>
      <c r="G11" s="10" t="str">
        <f>'V-1 256'!P196</f>
        <v/>
      </c>
    </row>
    <row r="12" spans="1:7">
      <c r="A12" s="3">
        <v>5</v>
      </c>
      <c r="C12" s="6" t="str">
        <f>IF($B12="","bye",CONCATENATE(VLOOKUP($B12,'nejml.žákyně seznam'!$A$2:$E$269,2)," (",VLOOKUP($B12,'nejml.žákyně seznam'!$A$2:$E$269,4),")"))</f>
        <v>bye</v>
      </c>
      <c r="D12" s="14"/>
      <c r="F12" s="9"/>
      <c r="G12" s="7" t="str">
        <f>'V-1 256'!R196</f>
        <v/>
      </c>
    </row>
    <row r="13" spans="1:7">
      <c r="D13" s="15"/>
      <c r="E13" s="6" t="str">
        <f>'V-1 256'!P4</f>
        <v/>
      </c>
      <c r="F13" s="9"/>
      <c r="G13" s="9"/>
    </row>
    <row r="14" spans="1:7">
      <c r="A14" s="3">
        <v>6</v>
      </c>
      <c r="C14" s="6" t="str">
        <f>IF($B14="","bye",CONCATENATE(VLOOKUP($B14,'nejml.žákyně seznam'!$A$2:$E$269,2)," (",VLOOKUP($B14,'nejml.žákyně seznam'!$A$2:$E$269,4),")"))</f>
        <v>bye</v>
      </c>
      <c r="D14" s="16"/>
      <c r="E14" s="7" t="str">
        <f>'V-1 256'!R4</f>
        <v/>
      </c>
      <c r="F14" s="9"/>
      <c r="G14" s="9"/>
    </row>
    <row r="15" spans="1:7">
      <c r="D15" s="17"/>
      <c r="E15" s="9"/>
      <c r="F15" s="11" t="str">
        <f>'V-1 256'!P132</f>
        <v/>
      </c>
      <c r="G15" s="9"/>
    </row>
    <row r="16" spans="1:7">
      <c r="A16" s="3">
        <v>7</v>
      </c>
      <c r="C16" s="6" t="str">
        <f>IF($B16="","bye",CONCATENATE(VLOOKUP($B16,'nejml.žákyně seznam'!$A$2:$E$269,2)," (",VLOOKUP($B16,'nejml.žákyně seznam'!$A$2:$E$269,4),")"))</f>
        <v>bye</v>
      </c>
      <c r="D16" s="14"/>
      <c r="E16" s="9"/>
      <c r="F16" s="3" t="str">
        <f>'V-1 256'!R132</f>
        <v/>
      </c>
      <c r="G16" s="9"/>
    </row>
    <row r="17" spans="1:7">
      <c r="D17" s="15"/>
      <c r="E17" s="8" t="str">
        <f>'V-1 256'!P5</f>
        <v/>
      </c>
      <c r="G17" s="9"/>
    </row>
    <row r="18" spans="1:7">
      <c r="A18" s="3">
        <v>8</v>
      </c>
      <c r="C18" s="6" t="str">
        <f>IF($B18="","bye",CONCATENATE(VLOOKUP($B18,'nejml.žákyně seznam'!$A$2:$E$269,2)," (",VLOOKUP($B18,'nejml.žákyně seznam'!$A$2:$E$269,4),")"))</f>
        <v>bye</v>
      </c>
      <c r="D18" s="16"/>
      <c r="E18" s="3" t="str">
        <f>'V-1 256'!R5</f>
        <v/>
      </c>
      <c r="G18" s="9"/>
    </row>
    <row r="19" spans="1:7">
      <c r="D19" s="17"/>
      <c r="G19" s="13" t="str">
        <f>'V-1 256'!P229</f>
        <v/>
      </c>
    </row>
    <row r="20" spans="1:7">
      <c r="A20" s="3">
        <v>9</v>
      </c>
      <c r="C20" s="6" t="str">
        <f>IF($B20="","bye",CONCATENATE(VLOOKUP($B20,'nejml.žákyně seznam'!$A$2:$E$269,2)," (",VLOOKUP($B20,'nejml.žákyně seznam'!$A$2:$E$269,4),")"))</f>
        <v>bye</v>
      </c>
      <c r="D20" s="14"/>
      <c r="F20" s="96"/>
      <c r="G20" s="7" t="str">
        <f>'V-1 256'!R229</f>
        <v/>
      </c>
    </row>
    <row r="21" spans="1:7">
      <c r="D21" s="15"/>
      <c r="E21" s="6" t="str">
        <f>'V-1 256'!P6</f>
        <v/>
      </c>
      <c r="G21" s="9"/>
    </row>
    <row r="22" spans="1:7">
      <c r="A22" s="3">
        <v>10</v>
      </c>
      <c r="C22" s="6" t="str">
        <f>IF($B22="","bye",CONCATENATE(VLOOKUP($B22,'nejml.žákyně seznam'!$A$2:$E$269,2)," (",VLOOKUP($B22,'nejml.žákyně seznam'!$A$2:$E$269,4),")"))</f>
        <v>bye</v>
      </c>
      <c r="D22" s="16"/>
      <c r="E22" s="7" t="str">
        <f>'V-1 256'!R6</f>
        <v/>
      </c>
      <c r="G22" s="9"/>
    </row>
    <row r="23" spans="1:7">
      <c r="D23" s="17"/>
      <c r="E23" s="9"/>
      <c r="F23" s="10" t="str">
        <f>'V-1 256'!P133</f>
        <v/>
      </c>
      <c r="G23" s="9"/>
    </row>
    <row r="24" spans="1:7">
      <c r="A24" s="3">
        <v>11</v>
      </c>
      <c r="C24" s="6" t="str">
        <f>IF($B24="","bye",CONCATENATE(VLOOKUP($B24,'nejml.žákyně seznam'!$A$2:$E$269,2)," (",VLOOKUP($B24,'nejml.žákyně seznam'!$A$2:$E$269,4),")"))</f>
        <v>bye</v>
      </c>
      <c r="D24" s="14"/>
      <c r="E24" s="9"/>
      <c r="F24" s="7" t="str">
        <f>'V-1 256'!R133</f>
        <v/>
      </c>
      <c r="G24" s="9"/>
    </row>
    <row r="25" spans="1:7">
      <c r="D25" s="15"/>
      <c r="E25" s="8" t="str">
        <f>'V-1 256'!P7</f>
        <v/>
      </c>
      <c r="F25" s="9"/>
      <c r="G25" s="9"/>
    </row>
    <row r="26" spans="1:7">
      <c r="A26" s="3">
        <v>12</v>
      </c>
      <c r="C26" s="6" t="str">
        <f>IF($B26="","bye",CONCATENATE(VLOOKUP($B26,'nejml.žákyně seznam'!$A$2:$E$269,2)," (",VLOOKUP($B26,'nejml.žákyně seznam'!$A$2:$E$269,4),")"))</f>
        <v>bye</v>
      </c>
      <c r="D26" s="16"/>
      <c r="E26" s="3" t="str">
        <f>'V-1 256'!R7</f>
        <v/>
      </c>
      <c r="F26" s="9"/>
      <c r="G26" s="9"/>
    </row>
    <row r="27" spans="1:7">
      <c r="D27" s="17"/>
      <c r="F27" s="9"/>
      <c r="G27" s="11" t="str">
        <f>'V-1 256'!P197</f>
        <v/>
      </c>
    </row>
    <row r="28" spans="1:7">
      <c r="A28" s="3">
        <v>13</v>
      </c>
      <c r="C28" s="6" t="str">
        <f>IF($B28="","bye",CONCATENATE(VLOOKUP($B28,'nejml.žákyně seznam'!$A$2:$E$269,2)," (",VLOOKUP($B28,'nejml.žákyně seznam'!$A$2:$E$269,4),")"))</f>
        <v>bye</v>
      </c>
      <c r="D28" s="14"/>
      <c r="F28" s="9"/>
      <c r="G28" s="3" t="str">
        <f>'V-1 256'!R197</f>
        <v/>
      </c>
    </row>
    <row r="29" spans="1:7">
      <c r="D29" s="15"/>
      <c r="E29" s="6" t="str">
        <f>'V-1 256'!P8</f>
        <v/>
      </c>
      <c r="F29" s="9"/>
    </row>
    <row r="30" spans="1:7">
      <c r="A30" s="3">
        <v>14</v>
      </c>
      <c r="C30" s="6" t="str">
        <f>IF($B30="","bye",CONCATENATE(VLOOKUP($B30,'nejml.žákyně seznam'!$A$2:$E$269,2)," (",VLOOKUP($B30,'nejml.žákyně seznam'!$A$2:$E$269,4),")"))</f>
        <v>bye</v>
      </c>
      <c r="D30" s="16"/>
      <c r="E30" s="7" t="str">
        <f>'V-1 256'!R8</f>
        <v/>
      </c>
      <c r="F30" s="9"/>
    </row>
    <row r="31" spans="1:7">
      <c r="D31" s="17"/>
      <c r="E31" s="9"/>
      <c r="F31" s="11" t="str">
        <f>'V-1 256'!P134</f>
        <v/>
      </c>
    </row>
    <row r="32" spans="1:7">
      <c r="A32" s="3">
        <v>15</v>
      </c>
      <c r="C32" s="6" t="str">
        <f>IF($B32="","bye",CONCATENATE(VLOOKUP($B32,'nejml.žákyně seznam'!$A$2:$E$269,2)," (",VLOOKUP($B32,'nejml.žákyně seznam'!$A$2:$E$269,4),")"))</f>
        <v>bye</v>
      </c>
      <c r="D32" s="14"/>
      <c r="E32" s="9"/>
      <c r="F32" s="3" t="str">
        <f>'V-1 256'!R134</f>
        <v/>
      </c>
    </row>
    <row r="33" spans="1:7">
      <c r="D33" s="15"/>
      <c r="E33" s="8" t="str">
        <f>'V-1 256'!P9</f>
        <v/>
      </c>
    </row>
    <row r="34" spans="1:7">
      <c r="A34" s="3">
        <v>16</v>
      </c>
      <c r="C34" s="6" t="str">
        <f>IF($B34="","bye",CONCATENATE(VLOOKUP($B34,'nejml.žákyně seznam'!$A$2:$E$269,2)," (",VLOOKUP($B34,'nejml.žákyně seznam'!$A$2:$E$269,4),")"))</f>
        <v>bye</v>
      </c>
      <c r="D34" s="16"/>
      <c r="E34" s="3" t="str">
        <f>'V-1 256'!R9</f>
        <v/>
      </c>
    </row>
    <row r="36" spans="1:7">
      <c r="A36" s="3">
        <v>17</v>
      </c>
      <c r="C36" s="6" t="str">
        <f>IF($B36="","bye",CONCATENATE(VLOOKUP($B36,'nejml.žákyně seznam'!$A$2:$E$269,2)," (",VLOOKUP($B36,'nejml.žákyně seznam'!$A$2:$E$269,4),")"))</f>
        <v>bye</v>
      </c>
    </row>
    <row r="37" spans="1:7">
      <c r="D37" s="15"/>
      <c r="E37" s="6" t="str">
        <f>'V-1 256'!P10</f>
        <v/>
      </c>
    </row>
    <row r="38" spans="1:7">
      <c r="A38" s="3">
        <v>18</v>
      </c>
      <c r="C38" s="6" t="str">
        <f>IF($B38="","bye",CONCATENATE(VLOOKUP($B38,'nejml.žákyně seznam'!$A$2:$E$269,2)," (",VLOOKUP($B38,'nejml.žákyně seznam'!$A$2:$E$269,4),")"))</f>
        <v>bye</v>
      </c>
      <c r="D38" s="16"/>
      <c r="E38" s="7" t="str">
        <f>'V-1 256'!R10</f>
        <v/>
      </c>
    </row>
    <row r="39" spans="1:7">
      <c r="D39" s="17"/>
      <c r="E39" s="9"/>
      <c r="F39" s="10" t="str">
        <f>'V-1 256'!P135</f>
        <v/>
      </c>
    </row>
    <row r="40" spans="1:7">
      <c r="A40" s="3">
        <v>19</v>
      </c>
      <c r="C40" s="6" t="str">
        <f>IF($B40="","bye",CONCATENATE(VLOOKUP($B40,'nejml.žákyně seznam'!$A$2:$E$269,2)," (",VLOOKUP($B40,'nejml.žákyně seznam'!$A$2:$E$269,4),")"))</f>
        <v>bye</v>
      </c>
      <c r="D40" s="14"/>
      <c r="E40" s="9"/>
      <c r="F40" s="7" t="str">
        <f>'V-1 256'!R135</f>
        <v/>
      </c>
    </row>
    <row r="41" spans="1:7">
      <c r="D41" s="15"/>
      <c r="E41" s="8" t="str">
        <f>'V-1 256'!P11</f>
        <v/>
      </c>
      <c r="F41" s="9"/>
    </row>
    <row r="42" spans="1:7">
      <c r="A42" s="3">
        <v>20</v>
      </c>
      <c r="C42" s="6" t="str">
        <f>IF($B42="","bye",CONCATENATE(VLOOKUP($B42,'nejml.žákyně seznam'!$A$2:$E$269,2)," (",VLOOKUP($B42,'nejml.žákyně seznam'!$A$2:$E$269,4),")"))</f>
        <v>bye</v>
      </c>
      <c r="D42" s="16"/>
      <c r="E42" s="3" t="str">
        <f>'V-1 256'!R11</f>
        <v/>
      </c>
      <c r="F42" s="9"/>
    </row>
    <row r="43" spans="1:7">
      <c r="D43" s="17"/>
      <c r="F43" s="9"/>
      <c r="G43" s="10" t="str">
        <f>'V-1 256'!P198</f>
        <v/>
      </c>
    </row>
    <row r="44" spans="1:7">
      <c r="A44" s="3">
        <v>21</v>
      </c>
      <c r="C44" s="6" t="str">
        <f>IF($B44="","bye",CONCATENATE(VLOOKUP($B44,'nejml.žákyně seznam'!$A$2:$E$269,2)," (",VLOOKUP($B44,'nejml.žákyně seznam'!$A$2:$E$269,4),")"))</f>
        <v>bye</v>
      </c>
      <c r="D44" s="14"/>
      <c r="F44" s="9"/>
      <c r="G44" s="7" t="str">
        <f>'V-1 256'!R198</f>
        <v/>
      </c>
    </row>
    <row r="45" spans="1:7">
      <c r="D45" s="15"/>
      <c r="E45" s="6" t="str">
        <f>'V-1 256'!P12</f>
        <v/>
      </c>
      <c r="F45" s="9"/>
      <c r="G45" s="9"/>
    </row>
    <row r="46" spans="1:7">
      <c r="A46" s="3">
        <v>22</v>
      </c>
      <c r="C46" s="6" t="str">
        <f>IF($B46="","bye",CONCATENATE(VLOOKUP($B46,'nejml.žákyně seznam'!$A$2:$E$269,2)," (",VLOOKUP($B46,'nejml.žákyně seznam'!$A$2:$E$269,4),")"))</f>
        <v>bye</v>
      </c>
      <c r="D46" s="16"/>
      <c r="E46" s="7" t="str">
        <f>'V-1 256'!R12</f>
        <v/>
      </c>
      <c r="F46" s="9"/>
      <c r="G46" s="9"/>
    </row>
    <row r="47" spans="1:7">
      <c r="D47" s="17"/>
      <c r="E47" s="9"/>
      <c r="F47" s="11" t="str">
        <f>'V-1 256'!P136</f>
        <v/>
      </c>
      <c r="G47" s="9"/>
    </row>
    <row r="48" spans="1:7">
      <c r="A48" s="3">
        <v>23</v>
      </c>
      <c r="C48" s="6" t="str">
        <f>IF($B48="","bye",CONCATENATE(VLOOKUP($B48,'nejml.žákyně seznam'!$A$2:$E$269,2)," (",VLOOKUP($B48,'nejml.žákyně seznam'!$A$2:$E$269,4),")"))</f>
        <v>bye</v>
      </c>
      <c r="D48" s="14"/>
      <c r="E48" s="9"/>
      <c r="F48" s="3" t="str">
        <f>'V-1 256'!R136</f>
        <v/>
      </c>
      <c r="G48" s="9"/>
    </row>
    <row r="49" spans="1:7">
      <c r="D49" s="15"/>
      <c r="E49" s="8" t="str">
        <f>'V-1 256'!P13</f>
        <v/>
      </c>
      <c r="G49" s="9"/>
    </row>
    <row r="50" spans="1:7">
      <c r="A50" s="3">
        <v>24</v>
      </c>
      <c r="C50" s="6" t="str">
        <f>IF($B50="","bye",CONCATENATE(VLOOKUP($B50,'nejml.žákyně seznam'!$A$2:$E$269,2)," (",VLOOKUP($B50,'nejml.žákyně seznam'!$A$2:$E$269,4),")"))</f>
        <v>bye</v>
      </c>
      <c r="D50" s="16"/>
      <c r="E50" s="3" t="str">
        <f>'V-1 256'!R13</f>
        <v/>
      </c>
      <c r="G50" s="9"/>
    </row>
    <row r="51" spans="1:7">
      <c r="D51" s="17"/>
      <c r="G51" s="13" t="str">
        <f>'V-1 256'!P230</f>
        <v/>
      </c>
    </row>
    <row r="52" spans="1:7">
      <c r="A52" s="3">
        <v>25</v>
      </c>
      <c r="C52" s="6" t="str">
        <f>IF($B52="","bye",CONCATENATE(VLOOKUP($B52,'nejml.žákyně seznam'!$A$2:$E$269,2)," (",VLOOKUP($B52,'nejml.žákyně seznam'!$A$2:$E$269,4),")"))</f>
        <v>bye</v>
      </c>
      <c r="D52" s="14"/>
      <c r="G52" s="7" t="str">
        <f>'V-1 256'!R230</f>
        <v/>
      </c>
    </row>
    <row r="53" spans="1:7">
      <c r="D53" s="15"/>
      <c r="E53" s="6" t="str">
        <f>'V-1 256'!P14</f>
        <v/>
      </c>
      <c r="G53" s="9"/>
    </row>
    <row r="54" spans="1:7">
      <c r="A54" s="3">
        <v>26</v>
      </c>
      <c r="C54" s="6" t="str">
        <f>IF($B54="","bye",CONCATENATE(VLOOKUP($B54,'nejml.žákyně seznam'!$A$2:$E$269,2)," (",VLOOKUP($B54,'nejml.žákyně seznam'!$A$2:$E$269,4),")"))</f>
        <v>bye</v>
      </c>
      <c r="D54" s="16"/>
      <c r="E54" s="7" t="str">
        <f>'V-1 256'!R14</f>
        <v/>
      </c>
      <c r="G54" s="9"/>
    </row>
    <row r="55" spans="1:7">
      <c r="D55" s="17"/>
      <c r="E55" s="9"/>
      <c r="F55" s="10" t="str">
        <f>'V-1 256'!P137</f>
        <v/>
      </c>
      <c r="G55" s="9"/>
    </row>
    <row r="56" spans="1:7">
      <c r="A56" s="3">
        <v>27</v>
      </c>
      <c r="C56" s="6" t="str">
        <f>IF($B56="","bye",CONCATENATE(VLOOKUP($B56,'nejml.žákyně seznam'!$A$2:$E$269,2)," (",VLOOKUP($B56,'nejml.žákyně seznam'!$A$2:$E$269,4),")"))</f>
        <v>bye</v>
      </c>
      <c r="D56" s="14"/>
      <c r="E56" s="9"/>
      <c r="F56" s="7" t="str">
        <f>'V-1 256'!R137</f>
        <v/>
      </c>
      <c r="G56" s="9"/>
    </row>
    <row r="57" spans="1:7">
      <c r="D57" s="15"/>
      <c r="E57" s="8" t="str">
        <f>'V-1 256'!P15</f>
        <v/>
      </c>
      <c r="F57" s="9"/>
      <c r="G57" s="9"/>
    </row>
    <row r="58" spans="1:7">
      <c r="A58" s="3">
        <v>28</v>
      </c>
      <c r="C58" s="6" t="str">
        <f>IF($B58="","bye",CONCATENATE(VLOOKUP($B58,'nejml.žákyně seznam'!$A$2:$E$269,2)," (",VLOOKUP($B58,'nejml.žákyně seznam'!$A$2:$E$269,4),")"))</f>
        <v>bye</v>
      </c>
      <c r="D58" s="16"/>
      <c r="E58" s="3" t="str">
        <f>'V-1 256'!R15</f>
        <v/>
      </c>
      <c r="F58" s="9"/>
      <c r="G58" s="9"/>
    </row>
    <row r="59" spans="1:7">
      <c r="D59" s="17"/>
      <c r="F59" s="9"/>
      <c r="G59" s="11" t="str">
        <f>'V-1 256'!P199</f>
        <v/>
      </c>
    </row>
    <row r="60" spans="1:7">
      <c r="A60" s="3">
        <v>29</v>
      </c>
      <c r="C60" s="6" t="str">
        <f>IF($B60="","bye",CONCATENATE(VLOOKUP($B60,'nejml.žákyně seznam'!$A$2:$E$269,2)," (",VLOOKUP($B60,'nejml.žákyně seznam'!$A$2:$E$269,4),")"))</f>
        <v>bye</v>
      </c>
      <c r="D60" s="14"/>
      <c r="F60" s="9"/>
      <c r="G60" s="3" t="str">
        <f>'V-1 256'!R199</f>
        <v/>
      </c>
    </row>
    <row r="61" spans="1:7">
      <c r="D61" s="15"/>
      <c r="E61" s="6" t="str">
        <f>'V-1 256'!P16</f>
        <v/>
      </c>
      <c r="F61" s="9"/>
    </row>
    <row r="62" spans="1:7">
      <c r="A62" s="3">
        <v>30</v>
      </c>
      <c r="C62" s="6" t="str">
        <f>IF($B62="","bye",CONCATENATE(VLOOKUP($B62,'nejml.žákyně seznam'!$A$2:$E$269,2)," (",VLOOKUP($B62,'nejml.žákyně seznam'!$A$2:$E$269,4),")"))</f>
        <v>bye</v>
      </c>
      <c r="D62" s="16"/>
      <c r="E62" s="7" t="str">
        <f>'V-1 256'!R16</f>
        <v/>
      </c>
      <c r="F62" s="9"/>
    </row>
    <row r="63" spans="1:7">
      <c r="D63" s="17"/>
      <c r="E63" s="9"/>
      <c r="F63" s="11" t="str">
        <f>'V-1 256'!P138</f>
        <v/>
      </c>
    </row>
    <row r="64" spans="1:7">
      <c r="A64" s="3">
        <v>31</v>
      </c>
      <c r="C64" s="6" t="str">
        <f>IF($B64="","bye",CONCATENATE(VLOOKUP($B64,'nejml.žákyně seznam'!$A$2:$E$269,2)," (",VLOOKUP($B64,'nejml.žákyně seznam'!$A$2:$E$269,4),")"))</f>
        <v>bye</v>
      </c>
      <c r="D64" s="14"/>
      <c r="E64" s="9"/>
      <c r="F64" s="3" t="str">
        <f>'V-1 256'!R138</f>
        <v/>
      </c>
    </row>
    <row r="65" spans="1:7">
      <c r="D65" s="15"/>
      <c r="E65" s="8" t="str">
        <f>'V-1 256'!P17</f>
        <v/>
      </c>
    </row>
    <row r="66" spans="1:7">
      <c r="A66" s="3">
        <v>32</v>
      </c>
      <c r="C66" s="6" t="str">
        <f>IF($B66="","bye",CONCATENATE(VLOOKUP($B66,'nejml.žákyně seznam'!$A$2:$E$269,2)," (",VLOOKUP($B66,'nejml.žákyně seznam'!$A$2:$E$269,4),")"))</f>
        <v>bye</v>
      </c>
      <c r="D66" s="16"/>
      <c r="E66" s="3" t="str">
        <f>'V-1 256'!R17</f>
        <v/>
      </c>
    </row>
    <row r="67" spans="1:7" ht="27" customHeight="1">
      <c r="B67" s="4" t="e">
        <f>#REF!</f>
        <v>#REF!</v>
      </c>
      <c r="G67" s="106" t="s">
        <v>58</v>
      </c>
    </row>
    <row r="68" spans="1:7" ht="21" customHeight="1">
      <c r="B68" s="5" t="s">
        <v>48</v>
      </c>
      <c r="G68" s="23" t="e">
        <f>CONCATENATE("Kvalifikace ",#REF!)</f>
        <v>#REF!</v>
      </c>
    </row>
    <row r="69" spans="1:7" ht="15.75">
      <c r="D69" s="5"/>
      <c r="G69" s="95" t="e">
        <f>#REF!</f>
        <v>#REF!</v>
      </c>
    </row>
    <row r="70" spans="1:7">
      <c r="A70" s="3">
        <f>A4+32</f>
        <v>33</v>
      </c>
      <c r="C70" s="6" t="str">
        <f>IF($B70="","bye",CONCATENATE(VLOOKUP($B70,'nejml.žákyně seznam'!$A$2:$E$269,2)," (",VLOOKUP($B70,'nejml.žákyně seznam'!$A$2:$E$269,4),")"))</f>
        <v>bye</v>
      </c>
    </row>
    <row r="71" spans="1:7">
      <c r="D71" s="15"/>
      <c r="E71" s="6" t="str">
        <f>'V-1 256'!P18</f>
        <v/>
      </c>
    </row>
    <row r="72" spans="1:7">
      <c r="A72" s="3">
        <f>A6+32</f>
        <v>34</v>
      </c>
      <c r="C72" s="6" t="str">
        <f>IF($B72="","bye",CONCATENATE(VLOOKUP($B72,'nejml.žákyně seznam'!$A$2:$E$269,2)," (",VLOOKUP($B72,'nejml.žákyně seznam'!$A$2:$E$269,4),")"))</f>
        <v>bye</v>
      </c>
      <c r="D72" s="16"/>
      <c r="E72" s="7" t="str">
        <f>'V-1 256'!R18</f>
        <v/>
      </c>
    </row>
    <row r="73" spans="1:7">
      <c r="D73" s="17"/>
      <c r="E73" s="9"/>
      <c r="F73" s="10" t="str">
        <f>'V-1 256'!P139</f>
        <v/>
      </c>
    </row>
    <row r="74" spans="1:7">
      <c r="A74" s="3">
        <f>A8+32</f>
        <v>35</v>
      </c>
      <c r="C74" s="6" t="str">
        <f>IF($B74="","bye",CONCATENATE(VLOOKUP($B74,'nejml.žákyně seznam'!$A$2:$E$269,2)," (",VLOOKUP($B74,'nejml.žákyně seznam'!$A$2:$E$269,4),")"))</f>
        <v>bye</v>
      </c>
      <c r="D74" s="14"/>
      <c r="E74" s="9"/>
      <c r="F74" s="7" t="str">
        <f>'V-1 256'!R139</f>
        <v/>
      </c>
    </row>
    <row r="75" spans="1:7">
      <c r="D75" s="15"/>
      <c r="E75" s="8" t="str">
        <f>'V-1 256'!P19</f>
        <v/>
      </c>
      <c r="F75" s="9"/>
    </row>
    <row r="76" spans="1:7">
      <c r="A76" s="3">
        <f>A10+32</f>
        <v>36</v>
      </c>
      <c r="C76" s="6" t="str">
        <f>IF($B76="","bye",CONCATENATE(VLOOKUP($B76,'nejml.žákyně seznam'!$A$2:$E$269,2)," (",VLOOKUP($B76,'nejml.žákyně seznam'!$A$2:$E$269,4),")"))</f>
        <v>bye</v>
      </c>
      <c r="D76" s="16"/>
      <c r="E76" s="3" t="str">
        <f>'V-1 256'!R19</f>
        <v/>
      </c>
      <c r="F76" s="9"/>
    </row>
    <row r="77" spans="1:7">
      <c r="D77" s="17"/>
      <c r="F77" s="9"/>
      <c r="G77" s="10" t="str">
        <f>'V-1 256'!P200</f>
        <v/>
      </c>
    </row>
    <row r="78" spans="1:7">
      <c r="A78" s="3">
        <f>A12+32</f>
        <v>37</v>
      </c>
      <c r="C78" s="6" t="str">
        <f>IF($B78="","bye",CONCATENATE(VLOOKUP($B78,'nejml.žákyně seznam'!$A$2:$E$269,2)," (",VLOOKUP($B78,'nejml.žákyně seznam'!$A$2:$E$269,4),")"))</f>
        <v>bye</v>
      </c>
      <c r="D78" s="14"/>
      <c r="F78" s="9"/>
      <c r="G78" s="7" t="str">
        <f>'V-1 256'!R200</f>
        <v/>
      </c>
    </row>
    <row r="79" spans="1:7">
      <c r="D79" s="15"/>
      <c r="E79" s="6" t="str">
        <f>'V-1 256'!P20</f>
        <v/>
      </c>
      <c r="F79" s="9"/>
      <c r="G79" s="9"/>
    </row>
    <row r="80" spans="1:7">
      <c r="A80" s="3">
        <f>A14+32</f>
        <v>38</v>
      </c>
      <c r="C80" s="6" t="str">
        <f>IF($B80="","bye",CONCATENATE(VLOOKUP($B80,'nejml.žákyně seznam'!$A$2:$E$269,2)," (",VLOOKUP($B80,'nejml.žákyně seznam'!$A$2:$E$269,4),")"))</f>
        <v>bye</v>
      </c>
      <c r="D80" s="16"/>
      <c r="E80" s="7" t="str">
        <f>'V-1 256'!R20</f>
        <v/>
      </c>
      <c r="F80" s="9"/>
      <c r="G80" s="9"/>
    </row>
    <row r="81" spans="1:7">
      <c r="D81" s="17"/>
      <c r="E81" s="9"/>
      <c r="F81" s="11" t="str">
        <f>'V-1 256'!P140</f>
        <v/>
      </c>
      <c r="G81" s="9"/>
    </row>
    <row r="82" spans="1:7">
      <c r="A82" s="3">
        <f>A16+32</f>
        <v>39</v>
      </c>
      <c r="C82" s="6" t="str">
        <f>IF($B82="","bye",CONCATENATE(VLOOKUP($B82,'nejml.žákyně seznam'!$A$2:$E$269,2)," (",VLOOKUP($B82,'nejml.žákyně seznam'!$A$2:$E$269,4),")"))</f>
        <v>bye</v>
      </c>
      <c r="D82" s="14"/>
      <c r="E82" s="9"/>
      <c r="F82" s="3" t="str">
        <f>'V-1 256'!R140</f>
        <v/>
      </c>
      <c r="G82" s="9"/>
    </row>
    <row r="83" spans="1:7">
      <c r="D83" s="15"/>
      <c r="E83" s="8" t="str">
        <f>'V-1 256'!P21</f>
        <v/>
      </c>
      <c r="G83" s="9"/>
    </row>
    <row r="84" spans="1:7">
      <c r="A84" s="3">
        <f>A18+32</f>
        <v>40</v>
      </c>
      <c r="C84" s="6" t="str">
        <f>IF($B84="","bye",CONCATENATE(VLOOKUP($B84,'nejml.žákyně seznam'!$A$2:$E$269,2)," (",VLOOKUP($B84,'nejml.žákyně seznam'!$A$2:$E$269,4),")"))</f>
        <v>bye</v>
      </c>
      <c r="D84" s="16"/>
      <c r="E84" s="3" t="str">
        <f>'V-1 256'!R21</f>
        <v/>
      </c>
      <c r="G84" s="9"/>
    </row>
    <row r="85" spans="1:7">
      <c r="D85" s="17"/>
      <c r="G85" s="13" t="str">
        <f>'V-1 256'!P231</f>
        <v/>
      </c>
    </row>
    <row r="86" spans="1:7">
      <c r="A86" s="3">
        <f>A20+32</f>
        <v>41</v>
      </c>
      <c r="C86" s="6" t="str">
        <f>IF($B86="","bye",CONCATENATE(VLOOKUP($B86,'nejml.žákyně seznam'!$A$2:$E$269,2)," (",VLOOKUP($B86,'nejml.žákyně seznam'!$A$2:$E$269,4),")"))</f>
        <v>bye</v>
      </c>
      <c r="D86" s="14"/>
      <c r="G86" s="7" t="str">
        <f>'V-1 256'!R231</f>
        <v/>
      </c>
    </row>
    <row r="87" spans="1:7">
      <c r="D87" s="15"/>
      <c r="E87" s="6" t="str">
        <f>'V-1 256'!P22</f>
        <v/>
      </c>
      <c r="G87" s="9"/>
    </row>
    <row r="88" spans="1:7">
      <c r="A88" s="3">
        <f>A22+32</f>
        <v>42</v>
      </c>
      <c r="C88" s="6" t="str">
        <f>IF($B88="","bye",CONCATENATE(VLOOKUP($B88,'nejml.žákyně seznam'!$A$2:$E$269,2)," (",VLOOKUP($B88,'nejml.žákyně seznam'!$A$2:$E$269,4),")"))</f>
        <v>bye</v>
      </c>
      <c r="D88" s="16"/>
      <c r="E88" s="7" t="str">
        <f>'V-1 256'!R22</f>
        <v/>
      </c>
      <c r="G88" s="9"/>
    </row>
    <row r="89" spans="1:7">
      <c r="D89" s="17"/>
      <c r="E89" s="9"/>
      <c r="F89" s="10" t="str">
        <f>'V-1 256'!P141</f>
        <v/>
      </c>
      <c r="G89" s="9"/>
    </row>
    <row r="90" spans="1:7">
      <c r="A90" s="3">
        <f>A24+32</f>
        <v>43</v>
      </c>
      <c r="C90" s="6" t="str">
        <f>IF($B90="","bye",CONCATENATE(VLOOKUP($B90,'nejml.žákyně seznam'!$A$2:$E$269,2)," (",VLOOKUP($B90,'nejml.žákyně seznam'!$A$2:$E$269,4),")"))</f>
        <v>bye</v>
      </c>
      <c r="D90" s="14"/>
      <c r="E90" s="9"/>
      <c r="F90" s="7" t="str">
        <f>'V-1 256'!R141</f>
        <v/>
      </c>
      <c r="G90" s="9"/>
    </row>
    <row r="91" spans="1:7">
      <c r="D91" s="15"/>
      <c r="E91" s="8" t="str">
        <f>'V-1 256'!P23</f>
        <v/>
      </c>
      <c r="F91" s="9"/>
      <c r="G91" s="9"/>
    </row>
    <row r="92" spans="1:7">
      <c r="A92" s="3">
        <f>A26+32</f>
        <v>44</v>
      </c>
      <c r="C92" s="6" t="str">
        <f>IF($B92="","bye",CONCATENATE(VLOOKUP($B92,'nejml.žákyně seznam'!$A$2:$E$269,2)," (",VLOOKUP($B92,'nejml.žákyně seznam'!$A$2:$E$269,4),")"))</f>
        <v>bye</v>
      </c>
      <c r="D92" s="16"/>
      <c r="E92" s="3" t="str">
        <f>'V-1 256'!R23</f>
        <v/>
      </c>
      <c r="F92" s="9"/>
      <c r="G92" s="9"/>
    </row>
    <row r="93" spans="1:7">
      <c r="D93" s="17"/>
      <c r="F93" s="9"/>
      <c r="G93" s="11" t="str">
        <f>'V-1 256'!P201</f>
        <v/>
      </c>
    </row>
    <row r="94" spans="1:7">
      <c r="A94" s="3">
        <f>A28+32</f>
        <v>45</v>
      </c>
      <c r="C94" s="6" t="str">
        <f>IF($B94="","bye",CONCATENATE(VLOOKUP($B94,'nejml.žákyně seznam'!$A$2:$E$269,2)," (",VLOOKUP($B94,'nejml.žákyně seznam'!$A$2:$E$269,4),")"))</f>
        <v>bye</v>
      </c>
      <c r="D94" s="14"/>
      <c r="F94" s="9"/>
      <c r="G94" s="3" t="str">
        <f>'V-1 256'!R201</f>
        <v/>
      </c>
    </row>
    <row r="95" spans="1:7">
      <c r="D95" s="15"/>
      <c r="E95" s="6" t="str">
        <f>'V-1 256'!P24</f>
        <v/>
      </c>
      <c r="F95" s="9"/>
    </row>
    <row r="96" spans="1:7">
      <c r="A96" s="3">
        <f>A30+32</f>
        <v>46</v>
      </c>
      <c r="C96" s="6" t="str">
        <f>IF($B96="","bye",CONCATENATE(VLOOKUP($B96,'nejml.žákyně seznam'!$A$2:$E$269,2)," (",VLOOKUP($B96,'nejml.žákyně seznam'!$A$2:$E$269,4),")"))</f>
        <v>bye</v>
      </c>
      <c r="D96" s="16"/>
      <c r="E96" s="7" t="str">
        <f>'V-1 256'!R24</f>
        <v/>
      </c>
      <c r="F96" s="9"/>
    </row>
    <row r="97" spans="1:7">
      <c r="D97" s="17"/>
      <c r="E97" s="9"/>
      <c r="F97" s="11" t="str">
        <f>'V-1 256'!P142</f>
        <v/>
      </c>
    </row>
    <row r="98" spans="1:7">
      <c r="A98" s="3">
        <f>A32+32</f>
        <v>47</v>
      </c>
      <c r="C98" s="6" t="str">
        <f>IF($B98="","bye",CONCATENATE(VLOOKUP($B98,'nejml.žákyně seznam'!$A$2:$E$269,2)," (",VLOOKUP($B98,'nejml.žákyně seznam'!$A$2:$E$269,4),")"))</f>
        <v>bye</v>
      </c>
      <c r="D98" s="14"/>
      <c r="E98" s="9"/>
      <c r="F98" s="3" t="str">
        <f>'V-1 256'!R142</f>
        <v/>
      </c>
    </row>
    <row r="99" spans="1:7">
      <c r="D99" s="15"/>
      <c r="E99" s="8" t="str">
        <f>'V-1 256'!P25</f>
        <v/>
      </c>
    </row>
    <row r="100" spans="1:7">
      <c r="A100" s="3">
        <f>A34+32</f>
        <v>48</v>
      </c>
      <c r="C100" s="6" t="str">
        <f>IF($B100="","bye",CONCATENATE(VLOOKUP($B100,'nejml.žákyně seznam'!$A$2:$E$269,2)," (",VLOOKUP($B100,'nejml.žákyně seznam'!$A$2:$E$269,4),")"))</f>
        <v>bye</v>
      </c>
      <c r="D100" s="16"/>
      <c r="E100" s="3" t="str">
        <f>'V-1 256'!R25</f>
        <v/>
      </c>
    </row>
    <row r="102" spans="1:7">
      <c r="A102" s="3">
        <f>A36+32</f>
        <v>49</v>
      </c>
      <c r="C102" s="6" t="str">
        <f>IF($B102="","bye",CONCATENATE(VLOOKUP($B102,'nejml.žákyně seznam'!$A$2:$E$269,2)," (",VLOOKUP($B102,'nejml.žákyně seznam'!$A$2:$E$269,4),")"))</f>
        <v>bye</v>
      </c>
    </row>
    <row r="103" spans="1:7">
      <c r="D103" s="15"/>
      <c r="E103" s="6" t="str">
        <f>'V-1 256'!P26</f>
        <v/>
      </c>
    </row>
    <row r="104" spans="1:7">
      <c r="A104" s="3">
        <f>A38+32</f>
        <v>50</v>
      </c>
      <c r="C104" s="6" t="str">
        <f>IF($B104="","bye",CONCATENATE(VLOOKUP($B104,'nejml.žákyně seznam'!$A$2:$E$269,2)," (",VLOOKUP($B104,'nejml.žákyně seznam'!$A$2:$E$269,4),")"))</f>
        <v>bye</v>
      </c>
      <c r="D104" s="16"/>
      <c r="E104" s="7" t="str">
        <f>'V-1 256'!R26</f>
        <v/>
      </c>
    </row>
    <row r="105" spans="1:7">
      <c r="D105" s="17"/>
      <c r="E105" s="9"/>
      <c r="F105" s="10" t="str">
        <f>'V-1 256'!P143</f>
        <v/>
      </c>
    </row>
    <row r="106" spans="1:7">
      <c r="A106" s="3">
        <f>A40+32</f>
        <v>51</v>
      </c>
      <c r="C106" s="6" t="str">
        <f>IF($B106="","bye",CONCATENATE(VLOOKUP($B106,'nejml.žákyně seznam'!$A$2:$E$269,2)," (",VLOOKUP($B106,'nejml.žákyně seznam'!$A$2:$E$269,4),")"))</f>
        <v>bye</v>
      </c>
      <c r="D106" s="14"/>
      <c r="E106" s="9"/>
      <c r="F106" s="7" t="str">
        <f>'V-1 256'!R143</f>
        <v/>
      </c>
    </row>
    <row r="107" spans="1:7">
      <c r="D107" s="15"/>
      <c r="E107" s="8" t="str">
        <f>'V-1 256'!P27</f>
        <v/>
      </c>
      <c r="F107" s="9"/>
    </row>
    <row r="108" spans="1:7">
      <c r="A108" s="3">
        <f>A42+32</f>
        <v>52</v>
      </c>
      <c r="C108" s="6" t="str">
        <f>IF($B108="","bye",CONCATENATE(VLOOKUP($B108,'nejml.žákyně seznam'!$A$2:$E$269,2)," (",VLOOKUP($B108,'nejml.žákyně seznam'!$A$2:$E$269,4),")"))</f>
        <v>bye</v>
      </c>
      <c r="D108" s="16"/>
      <c r="E108" s="3" t="str">
        <f>'V-1 256'!R27</f>
        <v/>
      </c>
      <c r="F108" s="9"/>
    </row>
    <row r="109" spans="1:7">
      <c r="D109" s="17"/>
      <c r="F109" s="9"/>
      <c r="G109" s="10" t="str">
        <f>'V-1 256'!P202</f>
        <v/>
      </c>
    </row>
    <row r="110" spans="1:7">
      <c r="A110" s="3">
        <f>A44+32</f>
        <v>53</v>
      </c>
      <c r="C110" s="6" t="str">
        <f>IF($B110="","bye",CONCATENATE(VLOOKUP($B110,'nejml.žákyně seznam'!$A$2:$E$269,2)," (",VLOOKUP($B110,'nejml.žákyně seznam'!$A$2:$E$269,4),")"))</f>
        <v>bye</v>
      </c>
      <c r="D110" s="14"/>
      <c r="F110" s="9"/>
      <c r="G110" s="7" t="str">
        <f>'V-1 256'!R202</f>
        <v/>
      </c>
    </row>
    <row r="111" spans="1:7">
      <c r="D111" s="15"/>
      <c r="E111" s="6" t="str">
        <f>'V-1 256'!P28</f>
        <v/>
      </c>
      <c r="F111" s="9"/>
      <c r="G111" s="9"/>
    </row>
    <row r="112" spans="1:7">
      <c r="A112" s="3">
        <f>A46+32</f>
        <v>54</v>
      </c>
      <c r="C112" s="6" t="str">
        <f>IF($B112="","bye",CONCATENATE(VLOOKUP($B112,'nejml.žákyně seznam'!$A$2:$E$269,2)," (",VLOOKUP($B112,'nejml.žákyně seznam'!$A$2:$E$269,4),")"))</f>
        <v>bye</v>
      </c>
      <c r="D112" s="16"/>
      <c r="E112" s="7" t="str">
        <f>'V-1 256'!R28</f>
        <v/>
      </c>
      <c r="F112" s="9"/>
      <c r="G112" s="9"/>
    </row>
    <row r="113" spans="1:7">
      <c r="D113" s="17"/>
      <c r="E113" s="9"/>
      <c r="F113" s="11" t="str">
        <f>'V-1 256'!P144</f>
        <v/>
      </c>
      <c r="G113" s="9"/>
    </row>
    <row r="114" spans="1:7">
      <c r="A114" s="3">
        <f>A48+32</f>
        <v>55</v>
      </c>
      <c r="C114" s="6" t="str">
        <f>IF($B114="","bye",CONCATENATE(VLOOKUP($B114,'nejml.žákyně seznam'!$A$2:$E$269,2)," (",VLOOKUP($B114,'nejml.žákyně seznam'!$A$2:$E$269,4),")"))</f>
        <v>bye</v>
      </c>
      <c r="D114" s="14"/>
      <c r="E114" s="9"/>
      <c r="F114" s="3" t="str">
        <f>'V-1 256'!R144</f>
        <v/>
      </c>
      <c r="G114" s="9"/>
    </row>
    <row r="115" spans="1:7">
      <c r="D115" s="15"/>
      <c r="E115" s="8" t="str">
        <f>'V-1 256'!P29</f>
        <v/>
      </c>
      <c r="G115" s="9"/>
    </row>
    <row r="116" spans="1:7">
      <c r="A116" s="3">
        <f>A50+32</f>
        <v>56</v>
      </c>
      <c r="C116" s="6" t="str">
        <f>IF($B116="","bye",CONCATENATE(VLOOKUP($B116,'nejml.žákyně seznam'!$A$2:$E$269,2)," (",VLOOKUP($B116,'nejml.žákyně seznam'!$A$2:$E$269,4),")"))</f>
        <v>bye</v>
      </c>
      <c r="D116" s="16"/>
      <c r="E116" s="3" t="str">
        <f>'V-1 256'!R29</f>
        <v/>
      </c>
      <c r="G116" s="9"/>
    </row>
    <row r="117" spans="1:7">
      <c r="D117" s="17"/>
      <c r="G117" s="13" t="str">
        <f>'V-1 256'!P232</f>
        <v/>
      </c>
    </row>
    <row r="118" spans="1:7">
      <c r="A118" s="3">
        <f>A52+32</f>
        <v>57</v>
      </c>
      <c r="C118" s="6" t="str">
        <f>IF($B118="","bye",CONCATENATE(VLOOKUP($B118,'nejml.žákyně seznam'!$A$2:$E$269,2)," (",VLOOKUP($B118,'nejml.žákyně seznam'!$A$2:$E$269,4),")"))</f>
        <v>bye</v>
      </c>
      <c r="D118" s="14"/>
      <c r="G118" s="7" t="str">
        <f>'V-1 256'!R232</f>
        <v/>
      </c>
    </row>
    <row r="119" spans="1:7">
      <c r="D119" s="15"/>
      <c r="E119" s="6" t="str">
        <f>'V-1 256'!P30</f>
        <v/>
      </c>
      <c r="G119" s="9"/>
    </row>
    <row r="120" spans="1:7">
      <c r="A120" s="3">
        <f>A54+32</f>
        <v>58</v>
      </c>
      <c r="C120" s="6" t="str">
        <f>IF($B120="","bye",CONCATENATE(VLOOKUP($B120,'nejml.žákyně seznam'!$A$2:$E$269,2)," (",VLOOKUP($B120,'nejml.žákyně seznam'!$A$2:$E$269,4),")"))</f>
        <v>bye</v>
      </c>
      <c r="D120" s="16"/>
      <c r="E120" s="7" t="str">
        <f>'V-1 256'!R30</f>
        <v/>
      </c>
      <c r="G120" s="9"/>
    </row>
    <row r="121" spans="1:7">
      <c r="D121" s="17"/>
      <c r="E121" s="9"/>
      <c r="F121" s="10" t="str">
        <f>'V-1 256'!P145</f>
        <v/>
      </c>
      <c r="G121" s="9"/>
    </row>
    <row r="122" spans="1:7">
      <c r="A122" s="3">
        <f>A56+32</f>
        <v>59</v>
      </c>
      <c r="C122" s="6" t="str">
        <f>IF($B122="","bye",CONCATENATE(VLOOKUP($B122,'nejml.žákyně seznam'!$A$2:$E$269,2)," (",VLOOKUP($B122,'nejml.žákyně seznam'!$A$2:$E$269,4),")"))</f>
        <v>bye</v>
      </c>
      <c r="D122" s="14"/>
      <c r="E122" s="9"/>
      <c r="F122" s="7" t="str">
        <f>'V-1 256'!R145</f>
        <v/>
      </c>
      <c r="G122" s="9"/>
    </row>
    <row r="123" spans="1:7">
      <c r="D123" s="15"/>
      <c r="E123" s="8" t="str">
        <f>'V-1 256'!P31</f>
        <v/>
      </c>
      <c r="F123" s="9"/>
      <c r="G123" s="9"/>
    </row>
    <row r="124" spans="1:7">
      <c r="A124" s="3">
        <f>A58+32</f>
        <v>60</v>
      </c>
      <c r="C124" s="6" t="str">
        <f>IF($B124="","bye",CONCATENATE(VLOOKUP($B124,'nejml.žákyně seznam'!$A$2:$E$269,2)," (",VLOOKUP($B124,'nejml.žákyně seznam'!$A$2:$E$269,4),")"))</f>
        <v>bye</v>
      </c>
      <c r="D124" s="16"/>
      <c r="E124" s="3" t="str">
        <f>'V-1 256'!R31</f>
        <v/>
      </c>
      <c r="F124" s="9"/>
      <c r="G124" s="9"/>
    </row>
    <row r="125" spans="1:7">
      <c r="D125" s="17"/>
      <c r="F125" s="9"/>
      <c r="G125" s="11" t="str">
        <f>'V-1 256'!P203</f>
        <v/>
      </c>
    </row>
    <row r="126" spans="1:7">
      <c r="A126" s="3">
        <f>A60+32</f>
        <v>61</v>
      </c>
      <c r="C126" s="6" t="str">
        <f>IF($B126="","bye",CONCATENATE(VLOOKUP($B126,'nejml.žákyně seznam'!$A$2:$E$269,2)," (",VLOOKUP($B126,'nejml.žákyně seznam'!$A$2:$E$269,4),")"))</f>
        <v>bye</v>
      </c>
      <c r="D126" s="14"/>
      <c r="F126" s="9"/>
      <c r="G126" s="3" t="str">
        <f>'V-1 256'!R203</f>
        <v/>
      </c>
    </row>
    <row r="127" spans="1:7">
      <c r="D127" s="15"/>
      <c r="E127" s="6" t="str">
        <f>'V-1 256'!P32</f>
        <v/>
      </c>
      <c r="F127" s="9"/>
    </row>
    <row r="128" spans="1:7">
      <c r="A128" s="3">
        <f>A62+32</f>
        <v>62</v>
      </c>
      <c r="C128" s="6" t="str">
        <f>IF($B128="","bye",CONCATENATE(VLOOKUP($B128,'nejml.žákyně seznam'!$A$2:$E$269,2)," (",VLOOKUP($B128,'nejml.žákyně seznam'!$A$2:$E$269,4),")"))</f>
        <v>bye</v>
      </c>
      <c r="D128" s="16"/>
      <c r="E128" s="7" t="str">
        <f>'V-1 256'!R32</f>
        <v/>
      </c>
      <c r="F128" s="9"/>
    </row>
    <row r="129" spans="1:7">
      <c r="D129" s="17"/>
      <c r="E129" s="9"/>
      <c r="F129" s="11" t="str">
        <f>'V-1 256'!P146</f>
        <v/>
      </c>
    </row>
    <row r="130" spans="1:7">
      <c r="A130" s="3">
        <f>A64+32</f>
        <v>63</v>
      </c>
      <c r="C130" s="6" t="str">
        <f>IF($B130="","bye",CONCATENATE(VLOOKUP($B130,'nejml.žákyně seznam'!$A$2:$E$269,2)," (",VLOOKUP($B130,'nejml.žákyně seznam'!$A$2:$E$269,4),")"))</f>
        <v>bye</v>
      </c>
      <c r="D130" s="14"/>
      <c r="E130" s="9"/>
      <c r="F130" s="3" t="str">
        <f>'V-1 256'!R146</f>
        <v/>
      </c>
    </row>
    <row r="131" spans="1:7">
      <c r="D131" s="15"/>
      <c r="E131" s="8" t="str">
        <f>'V-1 256'!P33</f>
        <v/>
      </c>
    </row>
    <row r="132" spans="1:7">
      <c r="A132" s="3">
        <f>A66+32</f>
        <v>64</v>
      </c>
      <c r="C132" s="6" t="str">
        <f>IF($B132="","bye",CONCATENATE(VLOOKUP($B132,'nejml.žákyně seznam'!$A$2:$E$269,2)," (",VLOOKUP($B132,'nejml.žákyně seznam'!$A$2:$E$269,4),")"))</f>
        <v>bye</v>
      </c>
      <c r="D132" s="16"/>
      <c r="E132" s="3" t="str">
        <f>'V-1 256'!R33</f>
        <v/>
      </c>
    </row>
    <row r="133" spans="1:7" ht="27" customHeight="1">
      <c r="B133" s="4" t="e">
        <f>#REF!</f>
        <v>#REF!</v>
      </c>
      <c r="G133" s="106" t="s">
        <v>57</v>
      </c>
    </row>
    <row r="134" spans="1:7" ht="21" customHeight="1">
      <c r="B134" s="5" t="s">
        <v>48</v>
      </c>
      <c r="G134" s="23" t="e">
        <f>CONCATENATE("Kvalifikace ",#REF!)</f>
        <v>#REF!</v>
      </c>
    </row>
    <row r="135" spans="1:7" ht="15.75">
      <c r="D135" s="5"/>
      <c r="G135" s="95" t="e">
        <f>#REF!</f>
        <v>#REF!</v>
      </c>
    </row>
    <row r="136" spans="1:7">
      <c r="A136" s="3">
        <f>A70+32</f>
        <v>65</v>
      </c>
      <c r="C136" s="6" t="str">
        <f>IF($B136="","bye",CONCATENATE(VLOOKUP($B136,'nejml.žákyně seznam'!$A$2:$E$269,2)," (",VLOOKUP($B136,'nejml.žákyně seznam'!$A$2:$E$269,4),")"))</f>
        <v>bye</v>
      </c>
    </row>
    <row r="137" spans="1:7">
      <c r="D137" s="15"/>
      <c r="E137" s="6" t="str">
        <f>'V-1 256'!P34</f>
        <v/>
      </c>
    </row>
    <row r="138" spans="1:7">
      <c r="A138" s="3">
        <f>A72+32</f>
        <v>66</v>
      </c>
      <c r="C138" s="6" t="str">
        <f>IF($B138="","bye",CONCATENATE(VLOOKUP($B138,'nejml.žákyně seznam'!$A$2:$E$269,2)," (",VLOOKUP($B138,'nejml.žákyně seznam'!$A$2:$E$269,4),")"))</f>
        <v>bye</v>
      </c>
      <c r="D138" s="16"/>
      <c r="E138" s="7" t="str">
        <f>'V-1 256'!R34</f>
        <v/>
      </c>
    </row>
    <row r="139" spans="1:7">
      <c r="D139" s="17"/>
      <c r="E139" s="9"/>
      <c r="F139" s="10" t="str">
        <f>'V-1 256'!P147</f>
        <v/>
      </c>
    </row>
    <row r="140" spans="1:7">
      <c r="A140" s="3">
        <f>A74+32</f>
        <v>67</v>
      </c>
      <c r="C140" s="6" t="str">
        <f>IF($B140="","bye",CONCATENATE(VLOOKUP($B140,'nejml.žákyně seznam'!$A$2:$E$269,2)," (",VLOOKUP($B140,'nejml.žákyně seznam'!$A$2:$E$269,4),")"))</f>
        <v>bye</v>
      </c>
      <c r="D140" s="14"/>
      <c r="E140" s="9"/>
      <c r="F140" s="7" t="str">
        <f>'V-1 256'!R147</f>
        <v/>
      </c>
    </row>
    <row r="141" spans="1:7">
      <c r="D141" s="15"/>
      <c r="E141" s="8" t="str">
        <f>'V-1 256'!P35</f>
        <v/>
      </c>
      <c r="F141" s="9"/>
    </row>
    <row r="142" spans="1:7">
      <c r="A142" s="3">
        <f>A76+32</f>
        <v>68</v>
      </c>
      <c r="C142" s="6" t="str">
        <f>IF($B142="","bye",CONCATENATE(VLOOKUP($B142,'nejml.žákyně seznam'!$A$2:$E$269,2)," (",VLOOKUP($B142,'nejml.žákyně seznam'!$A$2:$E$269,4),")"))</f>
        <v>bye</v>
      </c>
      <c r="D142" s="16"/>
      <c r="E142" s="3" t="str">
        <f>'V-1 256'!R35</f>
        <v/>
      </c>
      <c r="F142" s="9"/>
    </row>
    <row r="143" spans="1:7">
      <c r="D143" s="17"/>
      <c r="F143" s="9"/>
      <c r="G143" s="10" t="str">
        <f>'V-1 256'!P204</f>
        <v/>
      </c>
    </row>
    <row r="144" spans="1:7">
      <c r="A144" s="3">
        <f>A78+32</f>
        <v>69</v>
      </c>
      <c r="C144" s="6" t="str">
        <f>IF($B144="","bye",CONCATENATE(VLOOKUP($B144,'nejml.žákyně seznam'!$A$2:$E$269,2)," (",VLOOKUP($B144,'nejml.žákyně seznam'!$A$2:$E$269,4),")"))</f>
        <v>bye</v>
      </c>
      <c r="D144" s="14"/>
      <c r="F144" s="9"/>
      <c r="G144" s="7" t="str">
        <f>'V-1 256'!R204</f>
        <v/>
      </c>
    </row>
    <row r="145" spans="1:7">
      <c r="D145" s="15"/>
      <c r="E145" s="6" t="str">
        <f>'V-1 256'!P36</f>
        <v/>
      </c>
      <c r="F145" s="9"/>
      <c r="G145" s="9"/>
    </row>
    <row r="146" spans="1:7">
      <c r="A146" s="3">
        <f>A80+32</f>
        <v>70</v>
      </c>
      <c r="C146" s="6" t="str">
        <f>IF($B146="","bye",CONCATENATE(VLOOKUP($B146,'nejml.žákyně seznam'!$A$2:$E$269,2)," (",VLOOKUP($B146,'nejml.žákyně seznam'!$A$2:$E$269,4),")"))</f>
        <v>bye</v>
      </c>
      <c r="D146" s="16"/>
      <c r="E146" s="7" t="str">
        <f>'V-1 256'!R36</f>
        <v/>
      </c>
      <c r="F146" s="9"/>
      <c r="G146" s="9"/>
    </row>
    <row r="147" spans="1:7">
      <c r="D147" s="17"/>
      <c r="E147" s="9"/>
      <c r="F147" s="11" t="str">
        <f>'V-1 256'!P148</f>
        <v/>
      </c>
      <c r="G147" s="9"/>
    </row>
    <row r="148" spans="1:7">
      <c r="A148" s="3">
        <f>A82+32</f>
        <v>71</v>
      </c>
      <c r="C148" s="6" t="str">
        <f>IF($B148="","bye",CONCATENATE(VLOOKUP($B148,'nejml.žákyně seznam'!$A$2:$E$269,2)," (",VLOOKUP($B148,'nejml.žákyně seznam'!$A$2:$E$269,4),")"))</f>
        <v>bye</v>
      </c>
      <c r="D148" s="14"/>
      <c r="E148" s="9"/>
      <c r="F148" s="3" t="str">
        <f>'V-1 256'!R148</f>
        <v/>
      </c>
      <c r="G148" s="9"/>
    </row>
    <row r="149" spans="1:7">
      <c r="D149" s="15"/>
      <c r="E149" s="8" t="str">
        <f>'V-1 256'!P37</f>
        <v/>
      </c>
      <c r="G149" s="9"/>
    </row>
    <row r="150" spans="1:7">
      <c r="A150" s="3">
        <f>A84+32</f>
        <v>72</v>
      </c>
      <c r="C150" s="6" t="str">
        <f>IF($B150="","bye",CONCATENATE(VLOOKUP($B150,'nejml.žákyně seznam'!$A$2:$E$269,2)," (",VLOOKUP($B150,'nejml.žákyně seznam'!$A$2:$E$269,4),")"))</f>
        <v>bye</v>
      </c>
      <c r="D150" s="16"/>
      <c r="E150" s="3" t="str">
        <f>'V-1 256'!R37</f>
        <v/>
      </c>
      <c r="G150" s="9"/>
    </row>
    <row r="151" spans="1:7">
      <c r="D151" s="17"/>
      <c r="G151" s="13" t="str">
        <f>'V-1 256'!P233</f>
        <v/>
      </c>
    </row>
    <row r="152" spans="1:7">
      <c r="A152" s="3">
        <f>A86+32</f>
        <v>73</v>
      </c>
      <c r="C152" s="6" t="str">
        <f>IF($B152="","bye",CONCATENATE(VLOOKUP($B152,'nejml.žákyně seznam'!$A$2:$E$269,2)," (",VLOOKUP($B152,'nejml.žákyně seznam'!$A$2:$E$269,4),")"))</f>
        <v>bye</v>
      </c>
      <c r="D152" s="14"/>
      <c r="G152" s="7" t="str">
        <f>'V-1 256'!R233</f>
        <v/>
      </c>
    </row>
    <row r="153" spans="1:7">
      <c r="D153" s="15"/>
      <c r="E153" s="6" t="str">
        <f>'V-1 256'!P38</f>
        <v/>
      </c>
      <c r="G153" s="9"/>
    </row>
    <row r="154" spans="1:7">
      <c r="A154" s="3">
        <f>A88+32</f>
        <v>74</v>
      </c>
      <c r="C154" s="6" t="str">
        <f>IF($B154="","bye",CONCATENATE(VLOOKUP($B154,'nejml.žákyně seznam'!$A$2:$E$269,2)," (",VLOOKUP($B154,'nejml.žákyně seznam'!$A$2:$E$269,4),")"))</f>
        <v>bye</v>
      </c>
      <c r="D154" s="16"/>
      <c r="E154" s="7" t="str">
        <f>'V-1 256'!R38</f>
        <v/>
      </c>
      <c r="G154" s="9"/>
    </row>
    <row r="155" spans="1:7">
      <c r="D155" s="17"/>
      <c r="E155" s="9"/>
      <c r="F155" s="10" t="str">
        <f>'V-1 256'!P149</f>
        <v/>
      </c>
      <c r="G155" s="9"/>
    </row>
    <row r="156" spans="1:7">
      <c r="A156" s="3">
        <f>A90+32</f>
        <v>75</v>
      </c>
      <c r="C156" s="6" t="str">
        <f>IF($B156="","bye",CONCATENATE(VLOOKUP($B156,'nejml.žákyně seznam'!$A$2:$E$269,2)," (",VLOOKUP($B156,'nejml.žákyně seznam'!$A$2:$E$269,4),")"))</f>
        <v>bye</v>
      </c>
      <c r="D156" s="14"/>
      <c r="E156" s="9"/>
      <c r="F156" s="7" t="str">
        <f>'V-1 256'!R149</f>
        <v/>
      </c>
      <c r="G156" s="9"/>
    </row>
    <row r="157" spans="1:7">
      <c r="D157" s="15"/>
      <c r="E157" s="8" t="str">
        <f>'V-1 256'!P39</f>
        <v/>
      </c>
      <c r="F157" s="9"/>
      <c r="G157" s="9"/>
    </row>
    <row r="158" spans="1:7">
      <c r="A158" s="3">
        <f>A92+32</f>
        <v>76</v>
      </c>
      <c r="C158" s="6" t="str">
        <f>IF($B158="","bye",CONCATENATE(VLOOKUP($B158,'nejml.žákyně seznam'!$A$2:$E$269,2)," (",VLOOKUP($B158,'nejml.žákyně seznam'!$A$2:$E$269,4),")"))</f>
        <v>bye</v>
      </c>
      <c r="D158" s="16"/>
      <c r="E158" s="3" t="str">
        <f>'V-1 256'!R39</f>
        <v/>
      </c>
      <c r="F158" s="9"/>
      <c r="G158" s="9"/>
    </row>
    <row r="159" spans="1:7">
      <c r="D159" s="17"/>
      <c r="F159" s="9"/>
      <c r="G159" s="11" t="str">
        <f>'V-1 256'!P205</f>
        <v/>
      </c>
    </row>
    <row r="160" spans="1:7">
      <c r="A160" s="3">
        <f>A94+32</f>
        <v>77</v>
      </c>
      <c r="C160" s="6" t="str">
        <f>IF($B160="","bye",CONCATENATE(VLOOKUP($B160,'nejml.žákyně seznam'!$A$2:$E$269,2)," (",VLOOKUP($B160,'nejml.žákyně seznam'!$A$2:$E$269,4),")"))</f>
        <v>bye</v>
      </c>
      <c r="D160" s="14"/>
      <c r="F160" s="9"/>
      <c r="G160" s="3" t="str">
        <f>'V-1 256'!R205</f>
        <v/>
      </c>
    </row>
    <row r="161" spans="1:7">
      <c r="D161" s="15"/>
      <c r="E161" s="6" t="str">
        <f>'V-1 256'!P40</f>
        <v/>
      </c>
      <c r="F161" s="9"/>
    </row>
    <row r="162" spans="1:7">
      <c r="A162" s="3">
        <f>A96+32</f>
        <v>78</v>
      </c>
      <c r="C162" s="6" t="str">
        <f>IF($B162="","bye",CONCATENATE(VLOOKUP($B162,'nejml.žákyně seznam'!$A$2:$E$269,2)," (",VLOOKUP($B162,'nejml.žákyně seznam'!$A$2:$E$269,4),")"))</f>
        <v>bye</v>
      </c>
      <c r="D162" s="16"/>
      <c r="E162" s="7" t="str">
        <f>'V-1 256'!R40</f>
        <v/>
      </c>
      <c r="F162" s="9"/>
    </row>
    <row r="163" spans="1:7">
      <c r="D163" s="17"/>
      <c r="E163" s="9"/>
      <c r="F163" s="11" t="str">
        <f>'V-1 256'!P150</f>
        <v/>
      </c>
    </row>
    <row r="164" spans="1:7">
      <c r="A164" s="3">
        <f>A98+32</f>
        <v>79</v>
      </c>
      <c r="C164" s="6" t="str">
        <f>IF($B164="","bye",CONCATENATE(VLOOKUP($B164,'nejml.žákyně seznam'!$A$2:$E$269,2)," (",VLOOKUP($B164,'nejml.žákyně seznam'!$A$2:$E$269,4),")"))</f>
        <v>bye</v>
      </c>
      <c r="D164" s="14"/>
      <c r="E164" s="9"/>
      <c r="F164" s="3" t="str">
        <f>'V-1 256'!R150</f>
        <v/>
      </c>
    </row>
    <row r="165" spans="1:7">
      <c r="D165" s="15"/>
      <c r="E165" s="8" t="str">
        <f>'V-1 256'!P41</f>
        <v/>
      </c>
    </row>
    <row r="166" spans="1:7">
      <c r="A166" s="3">
        <f>A100+32</f>
        <v>80</v>
      </c>
      <c r="C166" s="6" t="str">
        <f>IF($B166="","bye",CONCATENATE(VLOOKUP($B166,'nejml.žákyně seznam'!$A$2:$E$269,2)," (",VLOOKUP($B166,'nejml.žákyně seznam'!$A$2:$E$269,4),")"))</f>
        <v>bye</v>
      </c>
      <c r="D166" s="16"/>
      <c r="E166" s="3" t="str">
        <f>'V-1 256'!R41</f>
        <v/>
      </c>
    </row>
    <row r="168" spans="1:7">
      <c r="A168" s="3">
        <f>A102+32</f>
        <v>81</v>
      </c>
      <c r="C168" s="6" t="str">
        <f>IF($B168="","bye",CONCATENATE(VLOOKUP($B168,'nejml.žákyně seznam'!$A$2:$E$269,2)," (",VLOOKUP($B168,'nejml.žákyně seznam'!$A$2:$E$269,4),")"))</f>
        <v>bye</v>
      </c>
    </row>
    <row r="169" spans="1:7">
      <c r="D169" s="15"/>
      <c r="E169" s="6" t="str">
        <f>'V-1 256'!P42</f>
        <v/>
      </c>
    </row>
    <row r="170" spans="1:7">
      <c r="A170" s="3">
        <f>A104+32</f>
        <v>82</v>
      </c>
      <c r="C170" s="6" t="str">
        <f>IF($B170="","bye",CONCATENATE(VLOOKUP($B170,'nejml.žákyně seznam'!$A$2:$E$269,2)," (",VLOOKUP($B170,'nejml.žákyně seznam'!$A$2:$E$269,4),")"))</f>
        <v>bye</v>
      </c>
      <c r="D170" s="16"/>
      <c r="E170" s="7" t="str">
        <f>'V-1 256'!R42</f>
        <v/>
      </c>
    </row>
    <row r="171" spans="1:7">
      <c r="D171" s="17"/>
      <c r="E171" s="9"/>
      <c r="F171" s="10" t="str">
        <f>'V-1 256'!P151</f>
        <v/>
      </c>
    </row>
    <row r="172" spans="1:7">
      <c r="A172" s="3">
        <f>A106+32</f>
        <v>83</v>
      </c>
      <c r="C172" s="6" t="str">
        <f>IF($B172="","bye",CONCATENATE(VLOOKUP($B172,'nejml.žákyně seznam'!$A$2:$E$269,2)," (",VLOOKUP($B172,'nejml.žákyně seznam'!$A$2:$E$269,4),")"))</f>
        <v>bye</v>
      </c>
      <c r="D172" s="14"/>
      <c r="E172" s="9"/>
      <c r="F172" s="7" t="str">
        <f>'V-1 256'!R151</f>
        <v/>
      </c>
    </row>
    <row r="173" spans="1:7">
      <c r="D173" s="15"/>
      <c r="E173" s="8" t="str">
        <f>'V-1 256'!P43</f>
        <v/>
      </c>
      <c r="F173" s="9"/>
    </row>
    <row r="174" spans="1:7">
      <c r="A174" s="3">
        <f>A108+32</f>
        <v>84</v>
      </c>
      <c r="C174" s="6" t="str">
        <f>IF($B174="","bye",CONCATENATE(VLOOKUP($B174,'nejml.žákyně seznam'!$A$2:$E$269,2)," (",VLOOKUP($B174,'nejml.žákyně seznam'!$A$2:$E$269,4),")"))</f>
        <v>bye</v>
      </c>
      <c r="D174" s="16"/>
      <c r="E174" s="3" t="str">
        <f>'V-1 256'!R43</f>
        <v/>
      </c>
      <c r="F174" s="9"/>
    </row>
    <row r="175" spans="1:7">
      <c r="D175" s="17"/>
      <c r="F175" s="9"/>
      <c r="G175" s="10" t="str">
        <f>'V-1 256'!P206</f>
        <v/>
      </c>
    </row>
    <row r="176" spans="1:7">
      <c r="A176" s="3">
        <f>A110+32</f>
        <v>85</v>
      </c>
      <c r="C176" s="6" t="str">
        <f>IF($B176="","bye",CONCATENATE(VLOOKUP($B176,'nejml.žákyně seznam'!$A$2:$E$269,2)," (",VLOOKUP($B176,'nejml.žákyně seznam'!$A$2:$E$269,4),")"))</f>
        <v>bye</v>
      </c>
      <c r="D176" s="14"/>
      <c r="F176" s="9"/>
      <c r="G176" s="7" t="str">
        <f>'V-1 256'!R206</f>
        <v/>
      </c>
    </row>
    <row r="177" spans="1:7">
      <c r="D177" s="15"/>
      <c r="E177" s="6" t="str">
        <f>'V-1 256'!P44</f>
        <v/>
      </c>
      <c r="F177" s="9"/>
      <c r="G177" s="9"/>
    </row>
    <row r="178" spans="1:7">
      <c r="A178" s="3">
        <f>A112+32</f>
        <v>86</v>
      </c>
      <c r="C178" s="6" t="str">
        <f>IF($B178="","bye",CONCATENATE(VLOOKUP($B178,'nejml.žákyně seznam'!$A$2:$E$269,2)," (",VLOOKUP($B178,'nejml.žákyně seznam'!$A$2:$E$269,4),")"))</f>
        <v>bye</v>
      </c>
      <c r="D178" s="16"/>
      <c r="E178" s="7" t="str">
        <f>'V-1 256'!R44</f>
        <v/>
      </c>
      <c r="F178" s="9"/>
      <c r="G178" s="9"/>
    </row>
    <row r="179" spans="1:7">
      <c r="D179" s="17"/>
      <c r="E179" s="9"/>
      <c r="F179" s="11" t="str">
        <f>'V-1 256'!P152</f>
        <v/>
      </c>
      <c r="G179" s="9"/>
    </row>
    <row r="180" spans="1:7">
      <c r="A180" s="3">
        <f>A114+32</f>
        <v>87</v>
      </c>
      <c r="C180" s="6" t="str">
        <f>IF($B180="","bye",CONCATENATE(VLOOKUP($B180,'nejml.žákyně seznam'!$A$2:$E$269,2)," (",VLOOKUP($B180,'nejml.žákyně seznam'!$A$2:$E$269,4),")"))</f>
        <v>bye</v>
      </c>
      <c r="D180" s="14"/>
      <c r="E180" s="9"/>
      <c r="F180" s="3" t="str">
        <f>'V-1 256'!R152</f>
        <v/>
      </c>
      <c r="G180" s="9"/>
    </row>
    <row r="181" spans="1:7">
      <c r="D181" s="15"/>
      <c r="E181" s="8" t="str">
        <f>'V-1 256'!P45</f>
        <v/>
      </c>
      <c r="G181" s="9"/>
    </row>
    <row r="182" spans="1:7">
      <c r="A182" s="3">
        <f>A116+32</f>
        <v>88</v>
      </c>
      <c r="C182" s="6" t="str">
        <f>IF($B182="","bye",CONCATENATE(VLOOKUP($B182,'nejml.žákyně seznam'!$A$2:$E$269,2)," (",VLOOKUP($B182,'nejml.žákyně seznam'!$A$2:$E$269,4),")"))</f>
        <v>bye</v>
      </c>
      <c r="D182" s="16"/>
      <c r="E182" s="3" t="str">
        <f>'V-1 256'!R45</f>
        <v/>
      </c>
      <c r="G182" s="9"/>
    </row>
    <row r="183" spans="1:7">
      <c r="D183" s="17"/>
      <c r="G183" s="13" t="str">
        <f>'V-1 256'!P234</f>
        <v/>
      </c>
    </row>
    <row r="184" spans="1:7">
      <c r="A184" s="3">
        <f>A118+32</f>
        <v>89</v>
      </c>
      <c r="C184" s="6" t="str">
        <f>IF($B184="","bye",CONCATENATE(VLOOKUP($B184,'nejml.žákyně seznam'!$A$2:$E$269,2)," (",VLOOKUP($B184,'nejml.žákyně seznam'!$A$2:$E$269,4),")"))</f>
        <v>bye</v>
      </c>
      <c r="D184" s="14"/>
      <c r="G184" s="7" t="str">
        <f>'V-1 256'!R234</f>
        <v/>
      </c>
    </row>
    <row r="185" spans="1:7">
      <c r="D185" s="15"/>
      <c r="E185" s="6" t="str">
        <f>'V-1 256'!P46</f>
        <v/>
      </c>
      <c r="G185" s="9"/>
    </row>
    <row r="186" spans="1:7">
      <c r="A186" s="3">
        <f>A120+32</f>
        <v>90</v>
      </c>
      <c r="C186" s="6" t="str">
        <f>IF($B186="","bye",CONCATENATE(VLOOKUP($B186,'nejml.žákyně seznam'!$A$2:$E$269,2)," (",VLOOKUP($B186,'nejml.žákyně seznam'!$A$2:$E$269,4),")"))</f>
        <v>bye</v>
      </c>
      <c r="D186" s="16"/>
      <c r="E186" s="7" t="str">
        <f>'V-1 256'!R46</f>
        <v/>
      </c>
      <c r="G186" s="9"/>
    </row>
    <row r="187" spans="1:7">
      <c r="D187" s="17"/>
      <c r="E187" s="9"/>
      <c r="F187" s="10" t="str">
        <f>'V-1 256'!P153</f>
        <v/>
      </c>
      <c r="G187" s="9"/>
    </row>
    <row r="188" spans="1:7">
      <c r="A188" s="3">
        <f>A122+32</f>
        <v>91</v>
      </c>
      <c r="C188" s="6" t="str">
        <f>IF($B188="","bye",CONCATENATE(VLOOKUP($B188,'nejml.žákyně seznam'!$A$2:$E$269,2)," (",VLOOKUP($B188,'nejml.žákyně seznam'!$A$2:$E$269,4),")"))</f>
        <v>bye</v>
      </c>
      <c r="D188" s="14"/>
      <c r="E188" s="9"/>
      <c r="F188" s="7" t="str">
        <f>'V-1 256'!R153</f>
        <v/>
      </c>
      <c r="G188" s="9"/>
    </row>
    <row r="189" spans="1:7">
      <c r="D189" s="15"/>
      <c r="E189" s="8" t="str">
        <f>'V-1 256'!P47</f>
        <v/>
      </c>
      <c r="F189" s="9"/>
      <c r="G189" s="9"/>
    </row>
    <row r="190" spans="1:7">
      <c r="A190" s="3">
        <f>A124+32</f>
        <v>92</v>
      </c>
      <c r="C190" s="6" t="str">
        <f>IF($B190="","bye",CONCATENATE(VLOOKUP($B190,'nejml.žákyně seznam'!$A$2:$E$269,2)," (",VLOOKUP($B190,'nejml.žákyně seznam'!$A$2:$E$269,4),")"))</f>
        <v>bye</v>
      </c>
      <c r="D190" s="16"/>
      <c r="E190" s="3" t="str">
        <f>'V-1 256'!R47</f>
        <v/>
      </c>
      <c r="F190" s="9"/>
      <c r="G190" s="9"/>
    </row>
    <row r="191" spans="1:7">
      <c r="D191" s="17"/>
      <c r="F191" s="9"/>
      <c r="G191" s="11" t="str">
        <f>'V-1 256'!P207</f>
        <v/>
      </c>
    </row>
    <row r="192" spans="1:7">
      <c r="A192" s="3">
        <f>A126+32</f>
        <v>93</v>
      </c>
      <c r="C192" s="6" t="str">
        <f>IF($B192="","bye",CONCATENATE(VLOOKUP($B192,'nejml.žákyně seznam'!$A$2:$E$269,2)," (",VLOOKUP($B192,'nejml.žákyně seznam'!$A$2:$E$269,4),")"))</f>
        <v>bye</v>
      </c>
      <c r="D192" s="14"/>
      <c r="F192" s="9"/>
      <c r="G192" s="3" t="str">
        <f>'V-1 256'!R207</f>
        <v/>
      </c>
    </row>
    <row r="193" spans="1:7">
      <c r="D193" s="15"/>
      <c r="E193" s="6" t="str">
        <f>'V-1 256'!P48</f>
        <v/>
      </c>
      <c r="F193" s="9"/>
    </row>
    <row r="194" spans="1:7">
      <c r="A194" s="3">
        <f>A128+32</f>
        <v>94</v>
      </c>
      <c r="C194" s="6" t="str">
        <f>IF($B194="","bye",CONCATENATE(VLOOKUP($B194,'nejml.žákyně seznam'!$A$2:$E$269,2)," (",VLOOKUP($B194,'nejml.žákyně seznam'!$A$2:$E$269,4),")"))</f>
        <v>bye</v>
      </c>
      <c r="D194" s="16"/>
      <c r="E194" s="7" t="str">
        <f>'V-1 256'!R48</f>
        <v/>
      </c>
      <c r="F194" s="9"/>
    </row>
    <row r="195" spans="1:7">
      <c r="D195" s="17"/>
      <c r="E195" s="9"/>
      <c r="F195" s="11" t="str">
        <f>'V-1 256'!P154</f>
        <v/>
      </c>
    </row>
    <row r="196" spans="1:7">
      <c r="A196" s="3">
        <f>A130+32</f>
        <v>95</v>
      </c>
      <c r="C196" s="6" t="str">
        <f>IF($B196="","bye",CONCATENATE(VLOOKUP($B196,'nejml.žákyně seznam'!$A$2:$E$269,2)," (",VLOOKUP($B196,'nejml.žákyně seznam'!$A$2:$E$269,4),")"))</f>
        <v>bye</v>
      </c>
      <c r="D196" s="14"/>
      <c r="E196" s="9"/>
      <c r="F196" s="3" t="str">
        <f>'V-1 256'!R154</f>
        <v/>
      </c>
    </row>
    <row r="197" spans="1:7">
      <c r="D197" s="15"/>
      <c r="E197" s="8" t="str">
        <f>'V-1 256'!P49</f>
        <v/>
      </c>
    </row>
    <row r="198" spans="1:7">
      <c r="A198" s="3">
        <f>A132+32</f>
        <v>96</v>
      </c>
      <c r="C198" s="6" t="str">
        <f>IF($B198="","bye",CONCATENATE(VLOOKUP($B198,'nejml.žákyně seznam'!$A$2:$E$269,2)," (",VLOOKUP($B198,'nejml.žákyně seznam'!$A$2:$E$269,4),")"))</f>
        <v>bye</v>
      </c>
      <c r="D198" s="16"/>
      <c r="E198" s="3" t="str">
        <f>'V-1 256'!R49</f>
        <v/>
      </c>
    </row>
    <row r="199" spans="1:7" ht="27" customHeight="1">
      <c r="B199" s="4" t="e">
        <f>#REF!</f>
        <v>#REF!</v>
      </c>
      <c r="G199" s="106" t="s">
        <v>56</v>
      </c>
    </row>
    <row r="200" spans="1:7" ht="21" customHeight="1">
      <c r="B200" s="5" t="s">
        <v>48</v>
      </c>
      <c r="G200" s="23" t="e">
        <f>CONCATENATE("Kvalifikace ",#REF!)</f>
        <v>#REF!</v>
      </c>
    </row>
    <row r="201" spans="1:7" ht="15.75">
      <c r="D201" s="5"/>
      <c r="G201" s="95" t="e">
        <f>#REF!</f>
        <v>#REF!</v>
      </c>
    </row>
    <row r="202" spans="1:7">
      <c r="A202" s="3">
        <f>A136+32</f>
        <v>97</v>
      </c>
      <c r="C202" s="6" t="str">
        <f>IF($B202="","bye",CONCATENATE(VLOOKUP($B202,'nejml.žákyně seznam'!$A$2:$E$269,2)," (",VLOOKUP($B202,'nejml.žákyně seznam'!$A$2:$E$269,4),")"))</f>
        <v>bye</v>
      </c>
    </row>
    <row r="203" spans="1:7">
      <c r="D203" s="15"/>
      <c r="E203" s="6" t="str">
        <f>'V-1 256'!P50</f>
        <v/>
      </c>
    </row>
    <row r="204" spans="1:7">
      <c r="A204" s="3">
        <f>A138+32</f>
        <v>98</v>
      </c>
      <c r="C204" s="6" t="str">
        <f>IF($B204="","bye",CONCATENATE(VLOOKUP($B204,'nejml.žákyně seznam'!$A$2:$E$269,2)," (",VLOOKUP($B204,'nejml.žákyně seznam'!$A$2:$E$269,4),")"))</f>
        <v>bye</v>
      </c>
      <c r="D204" s="16"/>
      <c r="E204" s="7" t="str">
        <f>'V-1 256'!R50</f>
        <v/>
      </c>
    </row>
    <row r="205" spans="1:7">
      <c r="D205" s="17"/>
      <c r="E205" s="9"/>
      <c r="F205" s="10" t="str">
        <f>'V-1 256'!P155</f>
        <v/>
      </c>
    </row>
    <row r="206" spans="1:7">
      <c r="A206" s="3">
        <f>A140+32</f>
        <v>99</v>
      </c>
      <c r="C206" s="6" t="str">
        <f>IF($B206="","bye",CONCATENATE(VLOOKUP($B206,'nejml.žákyně seznam'!$A$2:$E$269,2)," (",VLOOKUP($B206,'nejml.žákyně seznam'!$A$2:$E$269,4),")"))</f>
        <v>bye</v>
      </c>
      <c r="D206" s="14"/>
      <c r="E206" s="9"/>
      <c r="F206" s="7" t="str">
        <f>'V-1 256'!R155</f>
        <v/>
      </c>
    </row>
    <row r="207" spans="1:7">
      <c r="D207" s="15"/>
      <c r="E207" s="8" t="str">
        <f>'V-1 256'!P51</f>
        <v/>
      </c>
      <c r="F207" s="9"/>
    </row>
    <row r="208" spans="1:7">
      <c r="A208" s="3">
        <f>A142+32</f>
        <v>100</v>
      </c>
      <c r="C208" s="6" t="str">
        <f>IF($B208="","bye",CONCATENATE(VLOOKUP($B208,'nejml.žákyně seznam'!$A$2:$E$269,2)," (",VLOOKUP($B208,'nejml.žákyně seznam'!$A$2:$E$269,4),")"))</f>
        <v>bye</v>
      </c>
      <c r="D208" s="16"/>
      <c r="E208" s="3" t="str">
        <f>'V-1 256'!R51</f>
        <v/>
      </c>
      <c r="F208" s="9"/>
    </row>
    <row r="209" spans="1:7">
      <c r="D209" s="17"/>
      <c r="F209" s="9"/>
      <c r="G209" s="10" t="str">
        <f>'V-1 256'!P208</f>
        <v/>
      </c>
    </row>
    <row r="210" spans="1:7">
      <c r="A210" s="3">
        <f>A144+32</f>
        <v>101</v>
      </c>
      <c r="C210" s="6" t="str">
        <f>IF($B210="","bye",CONCATENATE(VLOOKUP($B210,'nejml.žákyně seznam'!$A$2:$E$269,2)," (",VLOOKUP($B210,'nejml.žákyně seznam'!$A$2:$E$269,4),")"))</f>
        <v>bye</v>
      </c>
      <c r="D210" s="14"/>
      <c r="F210" s="9"/>
      <c r="G210" s="7" t="str">
        <f>'V-1 256'!R208</f>
        <v/>
      </c>
    </row>
    <row r="211" spans="1:7">
      <c r="D211" s="15"/>
      <c r="E211" s="6" t="str">
        <f>'V-1 256'!P52</f>
        <v/>
      </c>
      <c r="F211" s="9"/>
      <c r="G211" s="9"/>
    </row>
    <row r="212" spans="1:7">
      <c r="A212" s="3">
        <f>A146+32</f>
        <v>102</v>
      </c>
      <c r="C212" s="6" t="str">
        <f>IF($B212="","bye",CONCATENATE(VLOOKUP($B212,'nejml.žákyně seznam'!$A$2:$E$269,2)," (",VLOOKUP($B212,'nejml.žákyně seznam'!$A$2:$E$269,4),")"))</f>
        <v>bye</v>
      </c>
      <c r="D212" s="16"/>
      <c r="E212" s="7" t="str">
        <f>'V-1 256'!R52</f>
        <v/>
      </c>
      <c r="F212" s="9"/>
      <c r="G212" s="9"/>
    </row>
    <row r="213" spans="1:7">
      <c r="D213" s="17"/>
      <c r="E213" s="9"/>
      <c r="F213" s="11" t="str">
        <f>'V-1 256'!P156</f>
        <v/>
      </c>
      <c r="G213" s="9"/>
    </row>
    <row r="214" spans="1:7">
      <c r="A214" s="3">
        <f>A148+32</f>
        <v>103</v>
      </c>
      <c r="C214" s="6" t="str">
        <f>IF($B214="","bye",CONCATENATE(VLOOKUP($B214,'nejml.žákyně seznam'!$A$2:$E$269,2)," (",VLOOKUP($B214,'nejml.žákyně seznam'!$A$2:$E$269,4),")"))</f>
        <v>bye</v>
      </c>
      <c r="D214" s="14"/>
      <c r="E214" s="9"/>
      <c r="F214" s="3" t="str">
        <f>'V-1 256'!R156</f>
        <v/>
      </c>
      <c r="G214" s="9"/>
    </row>
    <row r="215" spans="1:7">
      <c r="D215" s="15"/>
      <c r="E215" s="8" t="str">
        <f>'V-1 256'!P53</f>
        <v/>
      </c>
      <c r="G215" s="9"/>
    </row>
    <row r="216" spans="1:7">
      <c r="A216" s="3">
        <f>A150+32</f>
        <v>104</v>
      </c>
      <c r="C216" s="6" t="str">
        <f>IF($B216="","bye",CONCATENATE(VLOOKUP($B216,'nejml.žákyně seznam'!$A$2:$E$269,2)," (",VLOOKUP($B216,'nejml.žákyně seznam'!$A$2:$E$269,4),")"))</f>
        <v>bye</v>
      </c>
      <c r="D216" s="16"/>
      <c r="E216" s="3" t="str">
        <f>'V-1 256'!R53</f>
        <v/>
      </c>
      <c r="G216" s="9"/>
    </row>
    <row r="217" spans="1:7">
      <c r="D217" s="17"/>
      <c r="G217" s="13" t="str">
        <f>'V-1 256'!P235</f>
        <v/>
      </c>
    </row>
    <row r="218" spans="1:7">
      <c r="A218" s="3">
        <f>A152+32</f>
        <v>105</v>
      </c>
      <c r="C218" s="6" t="str">
        <f>IF($B218="","bye",CONCATENATE(VLOOKUP($B218,'nejml.žákyně seznam'!$A$2:$E$269,2)," (",VLOOKUP($B218,'nejml.žákyně seznam'!$A$2:$E$269,4),")"))</f>
        <v>bye</v>
      </c>
      <c r="D218" s="14"/>
      <c r="G218" s="7" t="str">
        <f>'V-1 256'!R235</f>
        <v/>
      </c>
    </row>
    <row r="219" spans="1:7">
      <c r="D219" s="15"/>
      <c r="E219" s="6" t="str">
        <f>'V-1 256'!P54</f>
        <v/>
      </c>
      <c r="G219" s="9"/>
    </row>
    <row r="220" spans="1:7">
      <c r="A220" s="3">
        <f>A154+32</f>
        <v>106</v>
      </c>
      <c r="C220" s="6" t="str">
        <f>IF($B220="","bye",CONCATENATE(VLOOKUP($B220,'nejml.žákyně seznam'!$A$2:$E$269,2)," (",VLOOKUP($B220,'nejml.žákyně seznam'!$A$2:$E$269,4),")"))</f>
        <v>bye</v>
      </c>
      <c r="D220" s="16"/>
      <c r="E220" s="7" t="str">
        <f>'V-1 256'!R54</f>
        <v/>
      </c>
      <c r="G220" s="9"/>
    </row>
    <row r="221" spans="1:7">
      <c r="D221" s="17"/>
      <c r="E221" s="9"/>
      <c r="F221" s="10" t="str">
        <f>'V-1 256'!P157</f>
        <v/>
      </c>
      <c r="G221" s="9"/>
    </row>
    <row r="222" spans="1:7">
      <c r="A222" s="3">
        <f>A156+32</f>
        <v>107</v>
      </c>
      <c r="C222" s="6" t="str">
        <f>IF($B222="","bye",CONCATENATE(VLOOKUP($B222,'nejml.žákyně seznam'!$A$2:$E$269,2)," (",VLOOKUP($B222,'nejml.žákyně seznam'!$A$2:$E$269,4),")"))</f>
        <v>bye</v>
      </c>
      <c r="D222" s="14"/>
      <c r="E222" s="9"/>
      <c r="F222" s="7" t="str">
        <f>'V-1 256'!R157</f>
        <v/>
      </c>
      <c r="G222" s="9"/>
    </row>
    <row r="223" spans="1:7">
      <c r="D223" s="15"/>
      <c r="E223" s="8" t="str">
        <f>'V-1 256'!P55</f>
        <v/>
      </c>
      <c r="F223" s="9"/>
      <c r="G223" s="9"/>
    </row>
    <row r="224" spans="1:7">
      <c r="A224" s="3">
        <f>A158+32</f>
        <v>108</v>
      </c>
      <c r="C224" s="6" t="str">
        <f>IF($B224="","bye",CONCATENATE(VLOOKUP($B224,'nejml.žákyně seznam'!$A$2:$E$269,2)," (",VLOOKUP($B224,'nejml.žákyně seznam'!$A$2:$E$269,4),")"))</f>
        <v>bye</v>
      </c>
      <c r="D224" s="16"/>
      <c r="E224" s="3" t="str">
        <f>'V-1 256'!R55</f>
        <v/>
      </c>
      <c r="F224" s="9"/>
      <c r="G224" s="9"/>
    </row>
    <row r="225" spans="1:7">
      <c r="D225" s="17"/>
      <c r="F225" s="9"/>
      <c r="G225" s="11" t="str">
        <f>'V-1 256'!P209</f>
        <v/>
      </c>
    </row>
    <row r="226" spans="1:7">
      <c r="A226" s="3">
        <f>A160+32</f>
        <v>109</v>
      </c>
      <c r="C226" s="6" t="str">
        <f>IF($B226="","bye",CONCATENATE(VLOOKUP($B226,'nejml.žákyně seznam'!$A$2:$E$269,2)," (",VLOOKUP($B226,'nejml.žákyně seznam'!$A$2:$E$269,4),")"))</f>
        <v>bye</v>
      </c>
      <c r="D226" s="14"/>
      <c r="F226" s="9"/>
      <c r="G226" s="3" t="str">
        <f>'V-1 256'!R209</f>
        <v/>
      </c>
    </row>
    <row r="227" spans="1:7">
      <c r="D227" s="15"/>
      <c r="E227" s="6" t="str">
        <f>'V-1 256'!P56</f>
        <v/>
      </c>
      <c r="F227" s="9"/>
    </row>
    <row r="228" spans="1:7">
      <c r="A228" s="3">
        <f>A162+32</f>
        <v>110</v>
      </c>
      <c r="C228" s="6" t="str">
        <f>IF($B228="","bye",CONCATENATE(VLOOKUP($B228,'nejml.žákyně seznam'!$A$2:$E$269,2)," (",VLOOKUP($B228,'nejml.žákyně seznam'!$A$2:$E$269,4),")"))</f>
        <v>bye</v>
      </c>
      <c r="D228" s="16"/>
      <c r="E228" s="7" t="str">
        <f>'V-1 256'!R56</f>
        <v/>
      </c>
      <c r="F228" s="9"/>
    </row>
    <row r="229" spans="1:7">
      <c r="D229" s="17"/>
      <c r="E229" s="9"/>
      <c r="F229" s="11" t="str">
        <f>'V-1 256'!P158</f>
        <v/>
      </c>
    </row>
    <row r="230" spans="1:7">
      <c r="A230" s="3">
        <f>A164+32</f>
        <v>111</v>
      </c>
      <c r="C230" s="6" t="str">
        <f>IF($B230="","bye",CONCATENATE(VLOOKUP($B230,'nejml.žákyně seznam'!$A$2:$E$269,2)," (",VLOOKUP($B230,'nejml.žákyně seznam'!$A$2:$E$269,4),")"))</f>
        <v>bye</v>
      </c>
      <c r="D230" s="14"/>
      <c r="E230" s="9"/>
      <c r="F230" s="3" t="str">
        <f>'V-1 256'!R158</f>
        <v/>
      </c>
    </row>
    <row r="231" spans="1:7">
      <c r="D231" s="15"/>
      <c r="E231" s="8" t="str">
        <f>'V-1 256'!P57</f>
        <v/>
      </c>
    </row>
    <row r="232" spans="1:7">
      <c r="A232" s="3">
        <f>A166+32</f>
        <v>112</v>
      </c>
      <c r="C232" s="6" t="str">
        <f>IF($B232="","bye",CONCATENATE(VLOOKUP($B232,'nejml.žákyně seznam'!$A$2:$E$269,2)," (",VLOOKUP($B232,'nejml.žákyně seznam'!$A$2:$E$269,4),")"))</f>
        <v>bye</v>
      </c>
      <c r="D232" s="16"/>
      <c r="E232" s="3" t="str">
        <f>'V-1 256'!R57</f>
        <v/>
      </c>
    </row>
    <row r="234" spans="1:7">
      <c r="A234" s="3">
        <f>A168+32</f>
        <v>113</v>
      </c>
      <c r="C234" s="6" t="str">
        <f>IF($B234="","bye",CONCATENATE(VLOOKUP($B234,'nejml.žákyně seznam'!$A$2:$E$269,2)," (",VLOOKUP($B234,'nejml.žákyně seznam'!$A$2:$E$269,4),")"))</f>
        <v>bye</v>
      </c>
    </row>
    <row r="235" spans="1:7">
      <c r="D235" s="15"/>
      <c r="E235" s="6" t="str">
        <f>'V-1 256'!P58</f>
        <v/>
      </c>
    </row>
    <row r="236" spans="1:7">
      <c r="A236" s="3">
        <f>A170+32</f>
        <v>114</v>
      </c>
      <c r="C236" s="6" t="str">
        <f>IF($B236="","bye",CONCATENATE(VLOOKUP($B236,'nejml.žákyně seznam'!$A$2:$E$269,2)," (",VLOOKUP($B236,'nejml.žákyně seznam'!$A$2:$E$269,4),")"))</f>
        <v>bye</v>
      </c>
      <c r="D236" s="16"/>
      <c r="E236" s="7" t="str">
        <f>'V-1 256'!R58</f>
        <v/>
      </c>
    </row>
    <row r="237" spans="1:7">
      <c r="D237" s="17"/>
      <c r="E237" s="9"/>
      <c r="F237" s="10" t="str">
        <f>'V-1 256'!P159</f>
        <v/>
      </c>
    </row>
    <row r="238" spans="1:7">
      <c r="A238" s="3">
        <f>A172+32</f>
        <v>115</v>
      </c>
      <c r="C238" s="6" t="str">
        <f>IF($B238="","bye",CONCATENATE(VLOOKUP($B238,'nejml.žákyně seznam'!$A$2:$E$269,2)," (",VLOOKUP($B238,'nejml.žákyně seznam'!$A$2:$E$269,4),")"))</f>
        <v>bye</v>
      </c>
      <c r="D238" s="14"/>
      <c r="E238" s="9"/>
      <c r="F238" s="7" t="str">
        <f>'V-1 256'!R159</f>
        <v/>
      </c>
    </row>
    <row r="239" spans="1:7">
      <c r="D239" s="15"/>
      <c r="E239" s="8" t="str">
        <f>'V-1 256'!P59</f>
        <v/>
      </c>
      <c r="F239" s="9"/>
    </row>
    <row r="240" spans="1:7">
      <c r="A240" s="3">
        <f>A174+32</f>
        <v>116</v>
      </c>
      <c r="C240" s="6" t="str">
        <f>IF($B240="","bye",CONCATENATE(VLOOKUP($B240,'nejml.žákyně seznam'!$A$2:$E$269,2)," (",VLOOKUP($B240,'nejml.žákyně seznam'!$A$2:$E$269,4),")"))</f>
        <v>bye</v>
      </c>
      <c r="D240" s="16"/>
      <c r="E240" s="3" t="str">
        <f>'V-1 256'!R59</f>
        <v/>
      </c>
      <c r="F240" s="9"/>
    </row>
    <row r="241" spans="1:7">
      <c r="D241" s="17"/>
      <c r="F241" s="9"/>
      <c r="G241" s="10" t="str">
        <f>'V-1 256'!P210</f>
        <v/>
      </c>
    </row>
    <row r="242" spans="1:7">
      <c r="A242" s="3">
        <f>A176+32</f>
        <v>117</v>
      </c>
      <c r="C242" s="6" t="str">
        <f>IF($B242="","bye",CONCATENATE(VLOOKUP($B242,'nejml.žákyně seznam'!$A$2:$E$269,2)," (",VLOOKUP($B242,'nejml.žákyně seznam'!$A$2:$E$269,4),")"))</f>
        <v>bye</v>
      </c>
      <c r="D242" s="14"/>
      <c r="F242" s="9"/>
      <c r="G242" s="7" t="str">
        <f>'V-1 256'!R210</f>
        <v/>
      </c>
    </row>
    <row r="243" spans="1:7">
      <c r="D243" s="15"/>
      <c r="E243" s="6" t="str">
        <f>'V-1 256'!P60</f>
        <v/>
      </c>
      <c r="F243" s="9"/>
      <c r="G243" s="9"/>
    </row>
    <row r="244" spans="1:7">
      <c r="A244" s="3">
        <f>A178+32</f>
        <v>118</v>
      </c>
      <c r="C244" s="6" t="str">
        <f>IF($B244="","bye",CONCATENATE(VLOOKUP($B244,'nejml.žákyně seznam'!$A$2:$E$269,2)," (",VLOOKUP($B244,'nejml.žákyně seznam'!$A$2:$E$269,4),")"))</f>
        <v>bye</v>
      </c>
      <c r="D244" s="16"/>
      <c r="E244" s="7" t="str">
        <f>'V-1 256'!R60</f>
        <v/>
      </c>
      <c r="F244" s="9"/>
      <c r="G244" s="9"/>
    </row>
    <row r="245" spans="1:7">
      <c r="D245" s="17"/>
      <c r="E245" s="9"/>
      <c r="F245" s="11" t="str">
        <f>'V-1 256'!P160</f>
        <v/>
      </c>
      <c r="G245" s="9"/>
    </row>
    <row r="246" spans="1:7">
      <c r="A246" s="3">
        <f>A180+32</f>
        <v>119</v>
      </c>
      <c r="C246" s="6" t="str">
        <f>IF($B246="","bye",CONCATENATE(VLOOKUP($B246,'nejml.žákyně seznam'!$A$2:$E$269,2)," (",VLOOKUP($B246,'nejml.žákyně seznam'!$A$2:$E$269,4),")"))</f>
        <v>bye</v>
      </c>
      <c r="D246" s="14"/>
      <c r="E246" s="9"/>
      <c r="F246" s="3" t="str">
        <f>'V-1 256'!R160</f>
        <v/>
      </c>
      <c r="G246" s="9"/>
    </row>
    <row r="247" spans="1:7">
      <c r="D247" s="15"/>
      <c r="E247" s="8" t="str">
        <f>'V-1 256'!P61</f>
        <v/>
      </c>
      <c r="G247" s="9"/>
    </row>
    <row r="248" spans="1:7">
      <c r="A248" s="3">
        <f>A182+32</f>
        <v>120</v>
      </c>
      <c r="C248" s="6" t="str">
        <f>IF($B248="","bye",CONCATENATE(VLOOKUP($B248,'nejml.žákyně seznam'!$A$2:$E$269,2)," (",VLOOKUP($B248,'nejml.žákyně seznam'!$A$2:$E$269,4),")"))</f>
        <v>bye</v>
      </c>
      <c r="D248" s="16"/>
      <c r="E248" s="3" t="str">
        <f>'V-1 256'!R61</f>
        <v/>
      </c>
      <c r="G248" s="9"/>
    </row>
    <row r="249" spans="1:7">
      <c r="D249" s="17"/>
      <c r="G249" s="13" t="str">
        <f>'V-1 256'!P236</f>
        <v/>
      </c>
    </row>
    <row r="250" spans="1:7">
      <c r="A250" s="3">
        <f>A184+32</f>
        <v>121</v>
      </c>
      <c r="C250" s="6" t="str">
        <f>IF($B250="","bye",CONCATENATE(VLOOKUP($B250,'nejml.žákyně seznam'!$A$2:$E$269,2)," (",VLOOKUP($B250,'nejml.žákyně seznam'!$A$2:$E$269,4),")"))</f>
        <v>bye</v>
      </c>
      <c r="D250" s="14"/>
      <c r="G250" s="7" t="str">
        <f>'V-1 256'!R236</f>
        <v/>
      </c>
    </row>
    <row r="251" spans="1:7">
      <c r="D251" s="15"/>
      <c r="E251" s="6" t="str">
        <f>'V-1 256'!P62</f>
        <v/>
      </c>
      <c r="G251" s="9"/>
    </row>
    <row r="252" spans="1:7">
      <c r="A252" s="3">
        <f>A186+32</f>
        <v>122</v>
      </c>
      <c r="C252" s="6" t="str">
        <f>IF($B252="","bye",CONCATENATE(VLOOKUP($B252,'nejml.žákyně seznam'!$A$2:$E$269,2)," (",VLOOKUP($B252,'nejml.žákyně seznam'!$A$2:$E$269,4),")"))</f>
        <v>bye</v>
      </c>
      <c r="D252" s="16"/>
      <c r="E252" s="7" t="str">
        <f>'V-1 256'!R62</f>
        <v/>
      </c>
      <c r="G252" s="9"/>
    </row>
    <row r="253" spans="1:7">
      <c r="D253" s="17"/>
      <c r="E253" s="9"/>
      <c r="F253" s="10" t="str">
        <f>'V-1 256'!P161</f>
        <v/>
      </c>
      <c r="G253" s="9"/>
    </row>
    <row r="254" spans="1:7">
      <c r="A254" s="3">
        <f>A188+32</f>
        <v>123</v>
      </c>
      <c r="C254" s="6" t="str">
        <f>IF($B254="","bye",CONCATENATE(VLOOKUP($B254,'nejml.žákyně seznam'!$A$2:$E$269,2)," (",VLOOKUP($B254,'nejml.žákyně seznam'!$A$2:$E$269,4),")"))</f>
        <v>bye</v>
      </c>
      <c r="D254" s="14"/>
      <c r="E254" s="9"/>
      <c r="F254" s="7" t="str">
        <f>'V-1 256'!R161</f>
        <v/>
      </c>
      <c r="G254" s="9"/>
    </row>
    <row r="255" spans="1:7">
      <c r="D255" s="15"/>
      <c r="E255" s="8" t="str">
        <f>'V-1 256'!P63</f>
        <v/>
      </c>
      <c r="F255" s="9"/>
      <c r="G255" s="9"/>
    </row>
    <row r="256" spans="1:7">
      <c r="A256" s="3">
        <f>A190+32</f>
        <v>124</v>
      </c>
      <c r="C256" s="6" t="str">
        <f>IF($B256="","bye",CONCATENATE(VLOOKUP($B256,'nejml.žákyně seznam'!$A$2:$E$269,2)," (",VLOOKUP($B256,'nejml.žákyně seznam'!$A$2:$E$269,4),")"))</f>
        <v>bye</v>
      </c>
      <c r="D256" s="16"/>
      <c r="E256" s="3" t="str">
        <f>'V-1 256'!R63</f>
        <v/>
      </c>
      <c r="F256" s="9"/>
      <c r="G256" s="9"/>
    </row>
    <row r="257" spans="1:7">
      <c r="D257" s="17"/>
      <c r="F257" s="9"/>
      <c r="G257" s="11" t="str">
        <f>'V-1 256'!P211</f>
        <v/>
      </c>
    </row>
    <row r="258" spans="1:7">
      <c r="A258" s="3">
        <f>A192+32</f>
        <v>125</v>
      </c>
      <c r="C258" s="6" t="str">
        <f>IF($B258="","bye",CONCATENATE(VLOOKUP($B258,'nejml.žákyně seznam'!$A$2:$E$269,2)," (",VLOOKUP($B258,'nejml.žákyně seznam'!$A$2:$E$269,4),")"))</f>
        <v>bye</v>
      </c>
      <c r="D258" s="14"/>
      <c r="F258" s="9"/>
      <c r="G258" s="3" t="str">
        <f>'V-1 256'!R211</f>
        <v/>
      </c>
    </row>
    <row r="259" spans="1:7">
      <c r="D259" s="15"/>
      <c r="E259" s="6" t="str">
        <f>'V-1 256'!P64</f>
        <v/>
      </c>
      <c r="F259" s="9"/>
    </row>
    <row r="260" spans="1:7">
      <c r="A260" s="3">
        <f>A194+32</f>
        <v>126</v>
      </c>
      <c r="C260" s="6" t="str">
        <f>IF($B260="","bye",CONCATENATE(VLOOKUP($B260,'nejml.žákyně seznam'!$A$2:$E$269,2)," (",VLOOKUP($B260,'nejml.žákyně seznam'!$A$2:$E$269,4),")"))</f>
        <v>bye</v>
      </c>
      <c r="D260" s="16"/>
      <c r="E260" s="7" t="str">
        <f>'V-1 256'!R64</f>
        <v/>
      </c>
      <c r="F260" s="9"/>
    </row>
    <row r="261" spans="1:7">
      <c r="D261" s="17"/>
      <c r="E261" s="9"/>
      <c r="F261" s="11" t="str">
        <f>'V-1 256'!P162</f>
        <v/>
      </c>
    </row>
    <row r="262" spans="1:7">
      <c r="A262" s="3">
        <f>A196+32</f>
        <v>127</v>
      </c>
      <c r="C262" s="6" t="str">
        <f>IF($B262="","bye",CONCATENATE(VLOOKUP($B262,'nejml.žákyně seznam'!$A$2:$E$269,2)," (",VLOOKUP($B262,'nejml.žákyně seznam'!$A$2:$E$269,4),")"))</f>
        <v>bye</v>
      </c>
      <c r="D262" s="14"/>
      <c r="E262" s="9"/>
      <c r="F262" s="3" t="str">
        <f>'V-1 256'!R162</f>
        <v/>
      </c>
    </row>
    <row r="263" spans="1:7">
      <c r="D263" s="15"/>
      <c r="E263" s="8" t="str">
        <f>'V-1 256'!P65</f>
        <v/>
      </c>
    </row>
    <row r="264" spans="1:7">
      <c r="A264" s="3">
        <f>A198+32</f>
        <v>128</v>
      </c>
      <c r="C264" s="6" t="str">
        <f>IF($B264="","bye",CONCATENATE(VLOOKUP($B264,'nejml.žákyně seznam'!$A$2:$E$269,2)," (",VLOOKUP($B264,'nejml.žákyně seznam'!$A$2:$E$269,4),")"))</f>
        <v>bye</v>
      </c>
      <c r="D264" s="16"/>
      <c r="E264" s="3" t="str">
        <f>'V-1 256'!R65</f>
        <v/>
      </c>
    </row>
    <row r="265" spans="1:7" ht="27" customHeight="1">
      <c r="B265" s="4" t="e">
        <f>#REF!</f>
        <v>#REF!</v>
      </c>
      <c r="G265" s="106" t="s">
        <v>49</v>
      </c>
    </row>
    <row r="266" spans="1:7" ht="21" customHeight="1">
      <c r="B266" s="5" t="s">
        <v>48</v>
      </c>
      <c r="G266" s="23" t="e">
        <f>CONCATENATE("Kvalifikace ",#REF!)</f>
        <v>#REF!</v>
      </c>
    </row>
    <row r="267" spans="1:7" ht="15.75">
      <c r="D267" s="5"/>
      <c r="G267" s="95" t="e">
        <f>#REF!</f>
        <v>#REF!</v>
      </c>
    </row>
    <row r="268" spans="1:7">
      <c r="A268" s="3">
        <f>A202+32</f>
        <v>129</v>
      </c>
      <c r="C268" s="6" t="str">
        <f>IF($B268="","bye",CONCATENATE(VLOOKUP($B268,'nejml.žákyně seznam'!$A$2:$E$269,2)," (",VLOOKUP($B268,'nejml.žákyně seznam'!$A$2:$E$269,4),")"))</f>
        <v>bye</v>
      </c>
    </row>
    <row r="269" spans="1:7">
      <c r="D269" s="15"/>
      <c r="E269" s="6" t="str">
        <f>'V-1 256'!P66</f>
        <v/>
      </c>
    </row>
    <row r="270" spans="1:7">
      <c r="A270" s="3">
        <f>A204+32</f>
        <v>130</v>
      </c>
      <c r="C270" s="6" t="str">
        <f>IF($B270="","bye",CONCATENATE(VLOOKUP($B270,'nejml.žákyně seznam'!$A$2:$E$269,2)," (",VLOOKUP($B270,'nejml.žákyně seznam'!$A$2:$E$269,4),")"))</f>
        <v>bye</v>
      </c>
      <c r="D270" s="16"/>
      <c r="E270" s="7" t="str">
        <f>'V-1 256'!R66</f>
        <v/>
      </c>
    </row>
    <row r="271" spans="1:7">
      <c r="D271" s="17"/>
      <c r="E271" s="9"/>
      <c r="F271" s="10" t="str">
        <f>'V-1 256'!P163</f>
        <v/>
      </c>
    </row>
    <row r="272" spans="1:7">
      <c r="A272" s="3">
        <f>A206+32</f>
        <v>131</v>
      </c>
      <c r="C272" s="6" t="str">
        <f>IF($B272="","bye",CONCATENATE(VLOOKUP($B272,'nejml.žákyně seznam'!$A$2:$E$269,2)," (",VLOOKUP($B272,'nejml.žákyně seznam'!$A$2:$E$269,4),")"))</f>
        <v>bye</v>
      </c>
      <c r="D272" s="14"/>
      <c r="E272" s="9"/>
      <c r="F272" s="7" t="str">
        <f>'V-1 256'!R163</f>
        <v/>
      </c>
    </row>
    <row r="273" spans="1:7">
      <c r="D273" s="15"/>
      <c r="E273" s="8" t="str">
        <f>'V-1 256'!P67</f>
        <v/>
      </c>
      <c r="F273" s="9"/>
    </row>
    <row r="274" spans="1:7">
      <c r="A274" s="3">
        <f>A208+32</f>
        <v>132</v>
      </c>
      <c r="C274" s="6" t="str">
        <f>IF($B274="","bye",CONCATENATE(VLOOKUP($B274,'nejml.žákyně seznam'!$A$2:$E$269,2)," (",VLOOKUP($B274,'nejml.žákyně seznam'!$A$2:$E$269,4),")"))</f>
        <v>bye</v>
      </c>
      <c r="D274" s="16"/>
      <c r="E274" s="3" t="str">
        <f>'V-1 256'!R67</f>
        <v/>
      </c>
      <c r="F274" s="9"/>
    </row>
    <row r="275" spans="1:7">
      <c r="D275" s="17"/>
      <c r="F275" s="9"/>
      <c r="G275" s="10" t="str">
        <f>'V-1 256'!P212</f>
        <v/>
      </c>
    </row>
    <row r="276" spans="1:7">
      <c r="A276" s="3">
        <f>A210+32</f>
        <v>133</v>
      </c>
      <c r="C276" s="6" t="str">
        <f>IF($B276="","bye",CONCATENATE(VLOOKUP($B276,'nejml.žákyně seznam'!$A$2:$E$269,2)," (",VLOOKUP($B276,'nejml.žákyně seznam'!$A$2:$E$269,4),")"))</f>
        <v>bye</v>
      </c>
      <c r="D276" s="14"/>
      <c r="F276" s="9"/>
      <c r="G276" s="7" t="str">
        <f>'V-1 256'!R212</f>
        <v/>
      </c>
    </row>
    <row r="277" spans="1:7">
      <c r="D277" s="15"/>
      <c r="E277" s="6" t="str">
        <f>'V-1 256'!P68</f>
        <v/>
      </c>
      <c r="F277" s="9"/>
      <c r="G277" s="9"/>
    </row>
    <row r="278" spans="1:7">
      <c r="A278" s="3">
        <f>A212+32</f>
        <v>134</v>
      </c>
      <c r="C278" s="6" t="str">
        <f>IF($B278="","bye",CONCATENATE(VLOOKUP($B278,'nejml.žákyně seznam'!$A$2:$E$269,2)," (",VLOOKUP($B278,'nejml.žákyně seznam'!$A$2:$E$269,4),")"))</f>
        <v>bye</v>
      </c>
      <c r="D278" s="16"/>
      <c r="E278" s="7" t="str">
        <f>'V-1 256'!R68</f>
        <v/>
      </c>
      <c r="F278" s="9"/>
      <c r="G278" s="9"/>
    </row>
    <row r="279" spans="1:7">
      <c r="D279" s="17"/>
      <c r="E279" s="9"/>
      <c r="F279" s="11" t="str">
        <f>'V-1 256'!P164</f>
        <v/>
      </c>
      <c r="G279" s="9"/>
    </row>
    <row r="280" spans="1:7">
      <c r="A280" s="3">
        <f>A214+32</f>
        <v>135</v>
      </c>
      <c r="C280" s="6" t="str">
        <f>IF($B280="","bye",CONCATENATE(VLOOKUP($B280,'nejml.žákyně seznam'!$A$2:$E$269,2)," (",VLOOKUP($B280,'nejml.žákyně seznam'!$A$2:$E$269,4),")"))</f>
        <v>bye</v>
      </c>
      <c r="D280" s="14"/>
      <c r="E280" s="9"/>
      <c r="F280" s="3" t="str">
        <f>'V-1 256'!R164</f>
        <v/>
      </c>
      <c r="G280" s="9"/>
    </row>
    <row r="281" spans="1:7">
      <c r="D281" s="15"/>
      <c r="E281" s="8" t="str">
        <f>'V-1 256'!P69</f>
        <v/>
      </c>
      <c r="G281" s="9"/>
    </row>
    <row r="282" spans="1:7">
      <c r="A282" s="3">
        <f>A216+32</f>
        <v>136</v>
      </c>
      <c r="C282" s="6" t="str">
        <f>IF($B282="","bye",CONCATENATE(VLOOKUP($B282,'nejml.žákyně seznam'!$A$2:$E$269,2)," (",VLOOKUP($B282,'nejml.žákyně seznam'!$A$2:$E$269,4),")"))</f>
        <v>bye</v>
      </c>
      <c r="D282" s="16"/>
      <c r="E282" s="3" t="str">
        <f>'V-1 256'!R69</f>
        <v/>
      </c>
      <c r="G282" s="9"/>
    </row>
    <row r="283" spans="1:7">
      <c r="D283" s="17"/>
      <c r="G283" s="13" t="str">
        <f>'V-1 256'!P237</f>
        <v/>
      </c>
    </row>
    <row r="284" spans="1:7">
      <c r="A284" s="3">
        <f>A218+32</f>
        <v>137</v>
      </c>
      <c r="C284" s="6" t="str">
        <f>IF($B284="","bye",CONCATENATE(VLOOKUP($B284,'nejml.žákyně seznam'!$A$2:$E$269,2)," (",VLOOKUP($B284,'nejml.žákyně seznam'!$A$2:$E$269,4),")"))</f>
        <v>bye</v>
      </c>
      <c r="D284" s="14"/>
      <c r="G284" s="7" t="str">
        <f>'V-1 256'!R237</f>
        <v/>
      </c>
    </row>
    <row r="285" spans="1:7">
      <c r="D285" s="15"/>
      <c r="E285" s="6" t="str">
        <f>'V-1 256'!P70</f>
        <v/>
      </c>
      <c r="G285" s="9"/>
    </row>
    <row r="286" spans="1:7">
      <c r="A286" s="3">
        <f>A220+32</f>
        <v>138</v>
      </c>
      <c r="C286" s="6" t="str">
        <f>IF($B286="","bye",CONCATENATE(VLOOKUP($B286,'nejml.žákyně seznam'!$A$2:$E$269,2)," (",VLOOKUP($B286,'nejml.žákyně seznam'!$A$2:$E$269,4),")"))</f>
        <v>bye</v>
      </c>
      <c r="D286" s="16"/>
      <c r="E286" s="7" t="str">
        <f>'V-1 256'!R70</f>
        <v/>
      </c>
      <c r="G286" s="9"/>
    </row>
    <row r="287" spans="1:7">
      <c r="D287" s="17"/>
      <c r="E287" s="9"/>
      <c r="F287" s="10" t="str">
        <f>'V-1 256'!P165</f>
        <v/>
      </c>
      <c r="G287" s="9"/>
    </row>
    <row r="288" spans="1:7">
      <c r="A288" s="3">
        <f>A222+32</f>
        <v>139</v>
      </c>
      <c r="C288" s="6" t="str">
        <f>IF($B288="","bye",CONCATENATE(VLOOKUP($B288,'nejml.žákyně seznam'!$A$2:$E$269,2)," (",VLOOKUP($B288,'nejml.žákyně seznam'!$A$2:$E$269,4),")"))</f>
        <v>bye</v>
      </c>
      <c r="D288" s="14"/>
      <c r="E288" s="9"/>
      <c r="F288" s="7" t="str">
        <f>'V-1 256'!R165</f>
        <v/>
      </c>
      <c r="G288" s="9"/>
    </row>
    <row r="289" spans="1:7">
      <c r="D289" s="15"/>
      <c r="E289" s="8" t="str">
        <f>'V-1 256'!P71</f>
        <v/>
      </c>
      <c r="F289" s="9"/>
      <c r="G289" s="9"/>
    </row>
    <row r="290" spans="1:7">
      <c r="A290" s="3">
        <f>A224+32</f>
        <v>140</v>
      </c>
      <c r="C290" s="6" t="str">
        <f>IF($B290="","bye",CONCATENATE(VLOOKUP($B290,'nejml.žákyně seznam'!$A$2:$E$269,2)," (",VLOOKUP($B290,'nejml.žákyně seznam'!$A$2:$E$269,4),")"))</f>
        <v>bye</v>
      </c>
      <c r="D290" s="16"/>
      <c r="E290" s="3" t="str">
        <f>'V-1 256'!R71</f>
        <v/>
      </c>
      <c r="F290" s="9"/>
      <c r="G290" s="9"/>
    </row>
    <row r="291" spans="1:7">
      <c r="D291" s="17"/>
      <c r="F291" s="9"/>
      <c r="G291" s="11" t="str">
        <f>'V-1 256'!P213</f>
        <v/>
      </c>
    </row>
    <row r="292" spans="1:7">
      <c r="A292" s="3">
        <f>A226+32</f>
        <v>141</v>
      </c>
      <c r="C292" s="6" t="str">
        <f>IF($B292="","bye",CONCATENATE(VLOOKUP($B292,'nejml.žákyně seznam'!$A$2:$E$269,2)," (",VLOOKUP($B292,'nejml.žákyně seznam'!$A$2:$E$269,4),")"))</f>
        <v>bye</v>
      </c>
      <c r="D292" s="14"/>
      <c r="F292" s="9"/>
      <c r="G292" s="3" t="str">
        <f>'V-1 256'!R213</f>
        <v/>
      </c>
    </row>
    <row r="293" spans="1:7">
      <c r="D293" s="15"/>
      <c r="E293" s="6" t="str">
        <f>'V-1 256'!P72</f>
        <v/>
      </c>
      <c r="F293" s="9"/>
    </row>
    <row r="294" spans="1:7">
      <c r="A294" s="3">
        <f>A228+32</f>
        <v>142</v>
      </c>
      <c r="C294" s="6" t="str">
        <f>IF($B294="","bye",CONCATENATE(VLOOKUP($B294,'nejml.žákyně seznam'!$A$2:$E$269,2)," (",VLOOKUP($B294,'nejml.žákyně seznam'!$A$2:$E$269,4),")"))</f>
        <v>bye</v>
      </c>
      <c r="D294" s="16"/>
      <c r="E294" s="7" t="str">
        <f>'V-1 256'!R72</f>
        <v/>
      </c>
      <c r="F294" s="9"/>
    </row>
    <row r="295" spans="1:7">
      <c r="D295" s="17"/>
      <c r="E295" s="9"/>
      <c r="F295" s="11" t="str">
        <f>'V-1 256'!P166</f>
        <v/>
      </c>
    </row>
    <row r="296" spans="1:7">
      <c r="A296" s="3">
        <f>A230+32</f>
        <v>143</v>
      </c>
      <c r="C296" s="6" t="str">
        <f>IF($B296="","bye",CONCATENATE(VLOOKUP($B296,'nejml.žákyně seznam'!$A$2:$E$269,2)," (",VLOOKUP($B296,'nejml.žákyně seznam'!$A$2:$E$269,4),")"))</f>
        <v>bye</v>
      </c>
      <c r="D296" s="14"/>
      <c r="E296" s="9"/>
      <c r="F296" s="3" t="str">
        <f>'V-1 256'!R166</f>
        <v/>
      </c>
    </row>
    <row r="297" spans="1:7">
      <c r="D297" s="15"/>
      <c r="E297" s="8" t="str">
        <f>'V-1 256'!P73</f>
        <v/>
      </c>
    </row>
    <row r="298" spans="1:7">
      <c r="A298" s="3">
        <f>A232+32</f>
        <v>144</v>
      </c>
      <c r="C298" s="6" t="str">
        <f>IF($B298="","bye",CONCATENATE(VLOOKUP($B298,'nejml.žákyně seznam'!$A$2:$E$269,2)," (",VLOOKUP($B298,'nejml.žákyně seznam'!$A$2:$E$269,4),")"))</f>
        <v>bye</v>
      </c>
      <c r="D298" s="16"/>
      <c r="E298" s="3" t="str">
        <f>'V-1 256'!R73</f>
        <v/>
      </c>
    </row>
    <row r="300" spans="1:7">
      <c r="A300" s="3">
        <f>A234+32</f>
        <v>145</v>
      </c>
      <c r="C300" s="6" t="str">
        <f>IF($B300="","bye",CONCATENATE(VLOOKUP($B300,'nejml.žákyně seznam'!$A$2:$E$269,2)," (",VLOOKUP($B300,'nejml.žákyně seznam'!$A$2:$E$269,4),")"))</f>
        <v>bye</v>
      </c>
    </row>
    <row r="301" spans="1:7">
      <c r="D301" s="15"/>
      <c r="E301" s="6" t="str">
        <f>'V-1 256'!P74</f>
        <v/>
      </c>
    </row>
    <row r="302" spans="1:7">
      <c r="A302" s="3">
        <f>A236+32</f>
        <v>146</v>
      </c>
      <c r="C302" s="6" t="str">
        <f>IF($B302="","bye",CONCATENATE(VLOOKUP($B302,'nejml.žákyně seznam'!$A$2:$E$269,2)," (",VLOOKUP($B302,'nejml.žákyně seznam'!$A$2:$E$269,4),")"))</f>
        <v>bye</v>
      </c>
      <c r="D302" s="16"/>
      <c r="E302" s="7" t="str">
        <f>'V-1 256'!R74</f>
        <v/>
      </c>
    </row>
    <row r="303" spans="1:7">
      <c r="D303" s="17"/>
      <c r="E303" s="9"/>
      <c r="F303" s="10" t="str">
        <f>'V-1 256'!P167</f>
        <v/>
      </c>
    </row>
    <row r="304" spans="1:7">
      <c r="A304" s="3">
        <f>A238+32</f>
        <v>147</v>
      </c>
      <c r="C304" s="6" t="str">
        <f>IF($B304="","bye",CONCATENATE(VLOOKUP($B304,'nejml.žákyně seznam'!$A$2:$E$269,2)," (",VLOOKUP($B304,'nejml.žákyně seznam'!$A$2:$E$269,4),")"))</f>
        <v>bye</v>
      </c>
      <c r="D304" s="14"/>
      <c r="E304" s="9"/>
      <c r="F304" s="7" t="str">
        <f>'V-1 256'!R167</f>
        <v/>
      </c>
    </row>
    <row r="305" spans="1:7">
      <c r="D305" s="15"/>
      <c r="E305" s="8" t="str">
        <f>'V-1 256'!P75</f>
        <v/>
      </c>
      <c r="F305" s="9"/>
    </row>
    <row r="306" spans="1:7">
      <c r="A306" s="3">
        <f>A240+32</f>
        <v>148</v>
      </c>
      <c r="C306" s="6" t="str">
        <f>IF($B306="","bye",CONCATENATE(VLOOKUP($B306,'nejml.žákyně seznam'!$A$2:$E$269,2)," (",VLOOKUP($B306,'nejml.žákyně seznam'!$A$2:$E$269,4),")"))</f>
        <v>bye</v>
      </c>
      <c r="D306" s="16"/>
      <c r="E306" s="3" t="str">
        <f>'V-1 256'!R75</f>
        <v/>
      </c>
      <c r="F306" s="9"/>
    </row>
    <row r="307" spans="1:7">
      <c r="D307" s="17"/>
      <c r="F307" s="9"/>
      <c r="G307" s="10" t="str">
        <f>'V-1 256'!P214</f>
        <v/>
      </c>
    </row>
    <row r="308" spans="1:7">
      <c r="A308" s="3">
        <f>A242+32</f>
        <v>149</v>
      </c>
      <c r="C308" s="6" t="str">
        <f>IF($B308="","bye",CONCATENATE(VLOOKUP($B308,'nejml.žákyně seznam'!$A$2:$E$269,2)," (",VLOOKUP($B308,'nejml.žákyně seznam'!$A$2:$E$269,4),")"))</f>
        <v>bye</v>
      </c>
      <c r="D308" s="14"/>
      <c r="F308" s="9"/>
      <c r="G308" s="7" t="str">
        <f>'V-1 256'!R214</f>
        <v/>
      </c>
    </row>
    <row r="309" spans="1:7">
      <c r="D309" s="15"/>
      <c r="E309" s="6" t="str">
        <f>'V-1 256'!P76</f>
        <v/>
      </c>
      <c r="F309" s="9"/>
      <c r="G309" s="9"/>
    </row>
    <row r="310" spans="1:7">
      <c r="A310" s="3">
        <f>A244+32</f>
        <v>150</v>
      </c>
      <c r="C310" s="6" t="str">
        <f>IF($B310="","bye",CONCATENATE(VLOOKUP($B310,'nejml.žákyně seznam'!$A$2:$E$269,2)," (",VLOOKUP($B310,'nejml.žákyně seznam'!$A$2:$E$269,4),")"))</f>
        <v>bye</v>
      </c>
      <c r="D310" s="16"/>
      <c r="E310" s="7" t="str">
        <f>'V-1 256'!R76</f>
        <v/>
      </c>
      <c r="F310" s="9"/>
      <c r="G310" s="9"/>
    </row>
    <row r="311" spans="1:7">
      <c r="D311" s="17"/>
      <c r="E311" s="9"/>
      <c r="F311" s="11" t="str">
        <f>'V-1 256'!P168</f>
        <v/>
      </c>
      <c r="G311" s="9"/>
    </row>
    <row r="312" spans="1:7">
      <c r="A312" s="3">
        <f>A246+32</f>
        <v>151</v>
      </c>
      <c r="C312" s="6" t="str">
        <f>IF($B312="","bye",CONCATENATE(VLOOKUP($B312,'nejml.žákyně seznam'!$A$2:$E$269,2)," (",VLOOKUP($B312,'nejml.žákyně seznam'!$A$2:$E$269,4),")"))</f>
        <v>bye</v>
      </c>
      <c r="D312" s="14"/>
      <c r="E312" s="9"/>
      <c r="F312" s="3" t="str">
        <f>'V-1 256'!R168</f>
        <v/>
      </c>
      <c r="G312" s="9"/>
    </row>
    <row r="313" spans="1:7">
      <c r="D313" s="15"/>
      <c r="E313" s="8" t="str">
        <f>'V-1 256'!P77</f>
        <v/>
      </c>
      <c r="G313" s="9"/>
    </row>
    <row r="314" spans="1:7">
      <c r="A314" s="3">
        <f>A248+32</f>
        <v>152</v>
      </c>
      <c r="C314" s="6" t="str">
        <f>IF($B314="","bye",CONCATENATE(VLOOKUP($B314,'nejml.žákyně seznam'!$A$2:$E$269,2)," (",VLOOKUP($B314,'nejml.žákyně seznam'!$A$2:$E$269,4),")"))</f>
        <v>bye</v>
      </c>
      <c r="D314" s="16"/>
      <c r="E314" s="3" t="str">
        <f>'V-1 256'!R77</f>
        <v/>
      </c>
      <c r="G314" s="9"/>
    </row>
    <row r="315" spans="1:7">
      <c r="D315" s="17"/>
      <c r="G315" s="13" t="str">
        <f>'V-1 256'!P238</f>
        <v/>
      </c>
    </row>
    <row r="316" spans="1:7">
      <c r="A316" s="3">
        <f>A250+32</f>
        <v>153</v>
      </c>
      <c r="C316" s="6" t="str">
        <f>IF($B316="","bye",CONCATENATE(VLOOKUP($B316,'nejml.žákyně seznam'!$A$2:$E$269,2)," (",VLOOKUP($B316,'nejml.žákyně seznam'!$A$2:$E$269,4),")"))</f>
        <v>bye</v>
      </c>
      <c r="D316" s="14"/>
      <c r="G316" s="7" t="str">
        <f>'V-1 256'!R238</f>
        <v/>
      </c>
    </row>
    <row r="317" spans="1:7">
      <c r="D317" s="15"/>
      <c r="E317" s="6" t="str">
        <f>'V-1 256'!P78</f>
        <v/>
      </c>
      <c r="G317" s="9"/>
    </row>
    <row r="318" spans="1:7">
      <c r="A318" s="3">
        <f>A252+32</f>
        <v>154</v>
      </c>
      <c r="C318" s="6" t="str">
        <f>IF($B318="","bye",CONCATENATE(VLOOKUP($B318,'nejml.žákyně seznam'!$A$2:$E$269,2)," (",VLOOKUP($B318,'nejml.žákyně seznam'!$A$2:$E$269,4),")"))</f>
        <v>bye</v>
      </c>
      <c r="D318" s="16"/>
      <c r="E318" s="7" t="str">
        <f>'V-1 256'!R78</f>
        <v/>
      </c>
      <c r="G318" s="9"/>
    </row>
    <row r="319" spans="1:7">
      <c r="D319" s="17"/>
      <c r="E319" s="9"/>
      <c r="F319" s="10" t="str">
        <f>'V-1 256'!P169</f>
        <v/>
      </c>
      <c r="G319" s="9"/>
    </row>
    <row r="320" spans="1:7">
      <c r="A320" s="3">
        <f>A254+32</f>
        <v>155</v>
      </c>
      <c r="C320" s="6" t="str">
        <f>IF($B320="","bye",CONCATENATE(VLOOKUP($B320,'nejml.žákyně seznam'!$A$2:$E$269,2)," (",VLOOKUP($B320,'nejml.žákyně seznam'!$A$2:$E$269,4),")"))</f>
        <v>bye</v>
      </c>
      <c r="D320" s="14"/>
      <c r="E320" s="9"/>
      <c r="F320" s="7" t="str">
        <f>'V-1 256'!R169</f>
        <v/>
      </c>
      <c r="G320" s="9"/>
    </row>
    <row r="321" spans="1:7">
      <c r="D321" s="15"/>
      <c r="E321" s="8" t="str">
        <f>'V-1 256'!P79</f>
        <v/>
      </c>
      <c r="F321" s="9"/>
      <c r="G321" s="9"/>
    </row>
    <row r="322" spans="1:7">
      <c r="A322" s="3">
        <f>A256+32</f>
        <v>156</v>
      </c>
      <c r="C322" s="6" t="str">
        <f>IF($B322="","bye",CONCATENATE(VLOOKUP($B322,'nejml.žákyně seznam'!$A$2:$E$269,2)," (",VLOOKUP($B322,'nejml.žákyně seznam'!$A$2:$E$269,4),")"))</f>
        <v>bye</v>
      </c>
      <c r="D322" s="16"/>
      <c r="E322" s="3" t="str">
        <f>'V-1 256'!R79</f>
        <v/>
      </c>
      <c r="F322" s="9"/>
      <c r="G322" s="9"/>
    </row>
    <row r="323" spans="1:7">
      <c r="D323" s="17"/>
      <c r="F323" s="9"/>
      <c r="G323" s="11" t="str">
        <f>'V-1 256'!P215</f>
        <v/>
      </c>
    </row>
    <row r="324" spans="1:7">
      <c r="A324" s="3">
        <f>A258+32</f>
        <v>157</v>
      </c>
      <c r="C324" s="6" t="str">
        <f>IF($B324="","bye",CONCATENATE(VLOOKUP($B324,'nejml.žákyně seznam'!$A$2:$E$269,2)," (",VLOOKUP($B324,'nejml.žákyně seznam'!$A$2:$E$269,4),")"))</f>
        <v>bye</v>
      </c>
      <c r="D324" s="14"/>
      <c r="F324" s="9"/>
      <c r="G324" s="3" t="str">
        <f>'V-1 256'!R215</f>
        <v/>
      </c>
    </row>
    <row r="325" spans="1:7">
      <c r="D325" s="15"/>
      <c r="E325" s="6" t="str">
        <f>'V-1 256'!P80</f>
        <v/>
      </c>
      <c r="F325" s="9"/>
    </row>
    <row r="326" spans="1:7">
      <c r="A326" s="3">
        <f>A260+32</f>
        <v>158</v>
      </c>
      <c r="C326" s="6" t="str">
        <f>IF($B326="","bye",CONCATENATE(VLOOKUP($B326,'nejml.žákyně seznam'!$A$2:$E$269,2)," (",VLOOKUP($B326,'nejml.žákyně seznam'!$A$2:$E$269,4),")"))</f>
        <v>bye</v>
      </c>
      <c r="D326" s="16"/>
      <c r="E326" s="7" t="str">
        <f>'V-1 256'!R80</f>
        <v/>
      </c>
      <c r="F326" s="9"/>
    </row>
    <row r="327" spans="1:7">
      <c r="D327" s="17"/>
      <c r="E327" s="9"/>
      <c r="F327" s="11" t="str">
        <f>'V-1 256'!P170</f>
        <v/>
      </c>
    </row>
    <row r="328" spans="1:7">
      <c r="A328" s="3">
        <f>A262+32</f>
        <v>159</v>
      </c>
      <c r="C328" s="6" t="str">
        <f>IF($B328="","bye",CONCATENATE(VLOOKUP($B328,'nejml.žákyně seznam'!$A$2:$E$269,2)," (",VLOOKUP($B328,'nejml.žákyně seznam'!$A$2:$E$269,4),")"))</f>
        <v>bye</v>
      </c>
      <c r="D328" s="14"/>
      <c r="E328" s="9"/>
      <c r="F328" s="3" t="str">
        <f>'V-1 256'!R170</f>
        <v/>
      </c>
    </row>
    <row r="329" spans="1:7">
      <c r="D329" s="15"/>
      <c r="E329" s="8" t="str">
        <f>'V-1 256'!P81</f>
        <v/>
      </c>
    </row>
    <row r="330" spans="1:7">
      <c r="A330" s="3">
        <f>A264+32</f>
        <v>160</v>
      </c>
      <c r="C330" s="6" t="str">
        <f>IF($B330="","bye",CONCATENATE(VLOOKUP($B330,'nejml.žákyně seznam'!$A$2:$E$269,2)," (",VLOOKUP($B330,'nejml.žákyně seznam'!$A$2:$E$269,4),")"))</f>
        <v>bye</v>
      </c>
      <c r="D330" s="16"/>
      <c r="E330" s="3" t="str">
        <f>'V-1 256'!R81</f>
        <v/>
      </c>
    </row>
    <row r="331" spans="1:7" ht="27" customHeight="1">
      <c r="B331" s="4" t="e">
        <f>#REF!</f>
        <v>#REF!</v>
      </c>
      <c r="G331" s="106" t="s">
        <v>52</v>
      </c>
    </row>
    <row r="332" spans="1:7" ht="21" customHeight="1">
      <c r="B332" s="5" t="s">
        <v>48</v>
      </c>
      <c r="G332" s="23" t="e">
        <f>CONCATENATE("Kvalifikace ",#REF!)</f>
        <v>#REF!</v>
      </c>
    </row>
    <row r="333" spans="1:7" ht="15.75">
      <c r="D333" s="5"/>
      <c r="G333" s="95" t="e">
        <f>#REF!</f>
        <v>#REF!</v>
      </c>
    </row>
    <row r="334" spans="1:7">
      <c r="A334" s="3">
        <f>A268+32</f>
        <v>161</v>
      </c>
      <c r="C334" s="6" t="str">
        <f>IF($B334="","bye",CONCATENATE(VLOOKUP($B334,'nejml.žákyně seznam'!$A$2:$E$269,2)," (",VLOOKUP($B334,'nejml.žákyně seznam'!$A$2:$E$269,4),")"))</f>
        <v>bye</v>
      </c>
    </row>
    <row r="335" spans="1:7">
      <c r="D335" s="15"/>
      <c r="E335" s="6" t="str">
        <f>'V-1 256'!P82</f>
        <v/>
      </c>
    </row>
    <row r="336" spans="1:7">
      <c r="A336" s="3">
        <f>A270+32</f>
        <v>162</v>
      </c>
      <c r="C336" s="6" t="str">
        <f>IF($B336="","bye",CONCATENATE(VLOOKUP($B336,'nejml.žákyně seznam'!$A$2:$E$269,2)," (",VLOOKUP($B336,'nejml.žákyně seznam'!$A$2:$E$269,4),")"))</f>
        <v>bye</v>
      </c>
      <c r="D336" s="16"/>
      <c r="E336" s="7" t="str">
        <f>'V-1 256'!R82</f>
        <v/>
      </c>
    </row>
    <row r="337" spans="1:7">
      <c r="D337" s="17"/>
      <c r="E337" s="9"/>
      <c r="F337" s="10" t="str">
        <f>'V-1 256'!P171</f>
        <v/>
      </c>
    </row>
    <row r="338" spans="1:7">
      <c r="A338" s="3">
        <f>A272+32</f>
        <v>163</v>
      </c>
      <c r="C338" s="6" t="str">
        <f>IF($B338="","bye",CONCATENATE(VLOOKUP($B338,'nejml.žákyně seznam'!$A$2:$E$269,2)," (",VLOOKUP($B338,'nejml.žákyně seznam'!$A$2:$E$269,4),")"))</f>
        <v>bye</v>
      </c>
      <c r="D338" s="14"/>
      <c r="E338" s="9"/>
      <c r="F338" s="7" t="str">
        <f>'V-1 256'!R171</f>
        <v/>
      </c>
    </row>
    <row r="339" spans="1:7">
      <c r="D339" s="15"/>
      <c r="E339" s="8" t="str">
        <f>'V-1 256'!P83</f>
        <v/>
      </c>
      <c r="F339" s="9"/>
    </row>
    <row r="340" spans="1:7">
      <c r="A340" s="3">
        <f>A274+32</f>
        <v>164</v>
      </c>
      <c r="C340" s="6" t="str">
        <f>IF($B340="","bye",CONCATENATE(VLOOKUP($B340,'nejml.žákyně seznam'!$A$2:$E$269,2)," (",VLOOKUP($B340,'nejml.žákyně seznam'!$A$2:$E$269,4),")"))</f>
        <v>bye</v>
      </c>
      <c r="D340" s="16"/>
      <c r="E340" s="3" t="str">
        <f>'V-1 256'!R83</f>
        <v/>
      </c>
      <c r="F340" s="9"/>
    </row>
    <row r="341" spans="1:7">
      <c r="D341" s="17"/>
      <c r="F341" s="9"/>
      <c r="G341" s="10" t="str">
        <f>'V-1 256'!P216</f>
        <v/>
      </c>
    </row>
    <row r="342" spans="1:7">
      <c r="A342" s="3">
        <f>A276+32</f>
        <v>165</v>
      </c>
      <c r="C342" s="6" t="str">
        <f>IF($B342="","bye",CONCATENATE(VLOOKUP($B342,'nejml.žákyně seznam'!$A$2:$E$269,2)," (",VLOOKUP($B342,'nejml.žákyně seznam'!$A$2:$E$269,4),")"))</f>
        <v>bye</v>
      </c>
      <c r="D342" s="14"/>
      <c r="F342" s="9"/>
      <c r="G342" s="7" t="str">
        <f>'V-1 256'!R216</f>
        <v/>
      </c>
    </row>
    <row r="343" spans="1:7">
      <c r="D343" s="15"/>
      <c r="E343" s="6" t="str">
        <f>'V-1 256'!P84</f>
        <v/>
      </c>
      <c r="F343" s="9"/>
      <c r="G343" s="9"/>
    </row>
    <row r="344" spans="1:7">
      <c r="A344" s="3">
        <f>A278+32</f>
        <v>166</v>
      </c>
      <c r="C344" s="6" t="str">
        <f>IF($B344="","bye",CONCATENATE(VLOOKUP($B344,'nejml.žákyně seznam'!$A$2:$E$269,2)," (",VLOOKUP($B344,'nejml.žákyně seznam'!$A$2:$E$269,4),")"))</f>
        <v>bye</v>
      </c>
      <c r="D344" s="16"/>
      <c r="E344" s="7" t="str">
        <f>'V-1 256'!R84</f>
        <v/>
      </c>
      <c r="F344" s="9"/>
      <c r="G344" s="9"/>
    </row>
    <row r="345" spans="1:7">
      <c r="D345" s="17"/>
      <c r="E345" s="9"/>
      <c r="F345" s="11" t="str">
        <f>'V-1 256'!P172</f>
        <v/>
      </c>
      <c r="G345" s="9"/>
    </row>
    <row r="346" spans="1:7">
      <c r="A346" s="3">
        <f>A280+32</f>
        <v>167</v>
      </c>
      <c r="C346" s="6" t="str">
        <f>IF($B346="","bye",CONCATENATE(VLOOKUP($B346,'nejml.žákyně seznam'!$A$2:$E$269,2)," (",VLOOKUP($B346,'nejml.žákyně seznam'!$A$2:$E$269,4),")"))</f>
        <v>bye</v>
      </c>
      <c r="D346" s="14"/>
      <c r="E346" s="9"/>
      <c r="F346" s="3" t="str">
        <f>'V-1 256'!R172</f>
        <v/>
      </c>
      <c r="G346" s="9"/>
    </row>
    <row r="347" spans="1:7">
      <c r="D347" s="15"/>
      <c r="E347" s="8" t="str">
        <f>'V-1 256'!P85</f>
        <v/>
      </c>
      <c r="G347" s="9"/>
    </row>
    <row r="348" spans="1:7">
      <c r="A348" s="3">
        <f>A282+32</f>
        <v>168</v>
      </c>
      <c r="C348" s="6" t="str">
        <f>IF($B348="","bye",CONCATENATE(VLOOKUP($B348,'nejml.žákyně seznam'!$A$2:$E$269,2)," (",VLOOKUP($B348,'nejml.žákyně seznam'!$A$2:$E$269,4),")"))</f>
        <v>bye</v>
      </c>
      <c r="D348" s="16"/>
      <c r="E348" s="3" t="str">
        <f>'V-1 256'!R85</f>
        <v/>
      </c>
      <c r="G348" s="9"/>
    </row>
    <row r="349" spans="1:7">
      <c r="D349" s="17"/>
      <c r="G349" s="13" t="str">
        <f>'V-1 256'!P239</f>
        <v/>
      </c>
    </row>
    <row r="350" spans="1:7">
      <c r="A350" s="3">
        <f>A284+32</f>
        <v>169</v>
      </c>
      <c r="C350" s="6" t="str">
        <f>IF($B350="","bye",CONCATENATE(VLOOKUP($B350,'nejml.žákyně seznam'!$A$2:$E$269,2)," (",VLOOKUP($B350,'nejml.žákyně seznam'!$A$2:$E$269,4),")"))</f>
        <v>bye</v>
      </c>
      <c r="D350" s="14"/>
      <c r="G350" s="7" t="str">
        <f>'V-1 256'!R239</f>
        <v/>
      </c>
    </row>
    <row r="351" spans="1:7">
      <c r="D351" s="15"/>
      <c r="E351" s="6" t="str">
        <f>'V-1 256'!P86</f>
        <v/>
      </c>
      <c r="G351" s="9"/>
    </row>
    <row r="352" spans="1:7">
      <c r="A352" s="3">
        <f>A286+32</f>
        <v>170</v>
      </c>
      <c r="C352" s="6" t="str">
        <f>IF($B352="","bye",CONCATENATE(VLOOKUP($B352,'nejml.žákyně seznam'!$A$2:$E$269,2)," (",VLOOKUP($B352,'nejml.žákyně seznam'!$A$2:$E$269,4),")"))</f>
        <v>bye</v>
      </c>
      <c r="D352" s="16"/>
      <c r="E352" s="7" t="str">
        <f>'V-1 256'!R86</f>
        <v/>
      </c>
      <c r="G352" s="9"/>
    </row>
    <row r="353" spans="1:7">
      <c r="D353" s="17"/>
      <c r="E353" s="9"/>
      <c r="F353" s="10" t="str">
        <f>'V-1 256'!P173</f>
        <v/>
      </c>
      <c r="G353" s="9"/>
    </row>
    <row r="354" spans="1:7">
      <c r="A354" s="3">
        <f>A288+32</f>
        <v>171</v>
      </c>
      <c r="C354" s="6" t="str">
        <f>IF($B354="","bye",CONCATENATE(VLOOKUP($B354,'nejml.žákyně seznam'!$A$2:$E$269,2)," (",VLOOKUP($B354,'nejml.žákyně seznam'!$A$2:$E$269,4),")"))</f>
        <v>bye</v>
      </c>
      <c r="D354" s="14"/>
      <c r="E354" s="9"/>
      <c r="F354" s="7" t="str">
        <f>'V-1 256'!R173</f>
        <v/>
      </c>
      <c r="G354" s="9"/>
    </row>
    <row r="355" spans="1:7">
      <c r="D355" s="15"/>
      <c r="E355" s="8" t="str">
        <f>'V-1 256'!P87</f>
        <v/>
      </c>
      <c r="F355" s="9"/>
      <c r="G355" s="9"/>
    </row>
    <row r="356" spans="1:7">
      <c r="A356" s="3">
        <f>A290+32</f>
        <v>172</v>
      </c>
      <c r="C356" s="6" t="str">
        <f>IF($B356="","bye",CONCATENATE(VLOOKUP($B356,'nejml.žákyně seznam'!$A$2:$E$269,2)," (",VLOOKUP($B356,'nejml.žákyně seznam'!$A$2:$E$269,4),")"))</f>
        <v>bye</v>
      </c>
      <c r="D356" s="16"/>
      <c r="E356" s="3" t="str">
        <f>'V-1 256'!R87</f>
        <v/>
      </c>
      <c r="F356" s="9"/>
      <c r="G356" s="9"/>
    </row>
    <row r="357" spans="1:7">
      <c r="D357" s="17"/>
      <c r="F357" s="9"/>
      <c r="G357" s="11" t="str">
        <f>'V-1 256'!P217</f>
        <v/>
      </c>
    </row>
    <row r="358" spans="1:7">
      <c r="A358" s="3">
        <f>A292+32</f>
        <v>173</v>
      </c>
      <c r="C358" s="6" t="str">
        <f>IF($B358="","bye",CONCATENATE(VLOOKUP($B358,'nejml.žákyně seznam'!$A$2:$E$269,2)," (",VLOOKUP($B358,'nejml.žákyně seznam'!$A$2:$E$269,4),")"))</f>
        <v>bye</v>
      </c>
      <c r="D358" s="14"/>
      <c r="F358" s="9"/>
      <c r="G358" s="3" t="str">
        <f>'V-1 256'!R217</f>
        <v/>
      </c>
    </row>
    <row r="359" spans="1:7">
      <c r="D359" s="15"/>
      <c r="E359" s="6" t="str">
        <f>'V-1 256'!P88</f>
        <v/>
      </c>
      <c r="F359" s="9"/>
    </row>
    <row r="360" spans="1:7">
      <c r="A360" s="3">
        <f>A294+32</f>
        <v>174</v>
      </c>
      <c r="C360" s="6" t="str">
        <f>IF($B360="","bye",CONCATENATE(VLOOKUP($B360,'nejml.žákyně seznam'!$A$2:$E$269,2)," (",VLOOKUP($B360,'nejml.žákyně seznam'!$A$2:$E$269,4),")"))</f>
        <v>bye</v>
      </c>
      <c r="D360" s="16"/>
      <c r="E360" s="7" t="str">
        <f>'V-1 256'!R88</f>
        <v/>
      </c>
      <c r="F360" s="9"/>
    </row>
    <row r="361" spans="1:7">
      <c r="D361" s="17"/>
      <c r="E361" s="9"/>
      <c r="F361" s="11" t="str">
        <f>'V-1 256'!P174</f>
        <v/>
      </c>
    </row>
    <row r="362" spans="1:7">
      <c r="A362" s="3">
        <f>A296+32</f>
        <v>175</v>
      </c>
      <c r="C362" s="6" t="str">
        <f>IF($B362="","bye",CONCATENATE(VLOOKUP($B362,'nejml.žákyně seznam'!$A$2:$E$269,2)," (",VLOOKUP($B362,'nejml.žákyně seznam'!$A$2:$E$269,4),")"))</f>
        <v>bye</v>
      </c>
      <c r="D362" s="14"/>
      <c r="E362" s="9"/>
      <c r="F362" s="3" t="str">
        <f>'V-1 256'!R174</f>
        <v/>
      </c>
    </row>
    <row r="363" spans="1:7">
      <c r="D363" s="15"/>
      <c r="E363" s="8" t="str">
        <f>'V-1 256'!P89</f>
        <v/>
      </c>
    </row>
    <row r="364" spans="1:7">
      <c r="A364" s="3">
        <f>A298+32</f>
        <v>176</v>
      </c>
      <c r="C364" s="6" t="str">
        <f>IF($B364="","bye",CONCATENATE(VLOOKUP($B364,'nejml.žákyně seznam'!$A$2:$E$269,2)," (",VLOOKUP($B364,'nejml.žákyně seznam'!$A$2:$E$269,4),")"))</f>
        <v>bye</v>
      </c>
      <c r="D364" s="16"/>
      <c r="E364" s="3" t="str">
        <f>'V-1 256'!R89</f>
        <v/>
      </c>
    </row>
    <row r="366" spans="1:7">
      <c r="A366" s="3">
        <f>A300+32</f>
        <v>177</v>
      </c>
      <c r="C366" s="6" t="str">
        <f>IF($B366="","bye",CONCATENATE(VLOOKUP($B366,'nejml.žákyně seznam'!$A$2:$E$269,2)," (",VLOOKUP($B366,'nejml.žákyně seznam'!$A$2:$E$269,4),")"))</f>
        <v>bye</v>
      </c>
    </row>
    <row r="367" spans="1:7">
      <c r="D367" s="15"/>
      <c r="E367" s="6" t="str">
        <f>'V-1 256'!P90</f>
        <v/>
      </c>
    </row>
    <row r="368" spans="1:7">
      <c r="A368" s="3">
        <f>A302+32</f>
        <v>178</v>
      </c>
      <c r="C368" s="6" t="str">
        <f>IF($B368="","bye",CONCATENATE(VLOOKUP($B368,'nejml.žákyně seznam'!$A$2:$E$269,2)," (",VLOOKUP($B368,'nejml.žákyně seznam'!$A$2:$E$269,4),")"))</f>
        <v>bye</v>
      </c>
      <c r="D368" s="16"/>
      <c r="E368" s="7" t="str">
        <f>'V-1 256'!R90</f>
        <v/>
      </c>
    </row>
    <row r="369" spans="1:7">
      <c r="D369" s="17"/>
      <c r="E369" s="9"/>
      <c r="F369" s="10" t="str">
        <f>'V-1 256'!P175</f>
        <v/>
      </c>
    </row>
    <row r="370" spans="1:7">
      <c r="A370" s="3">
        <f>A304+32</f>
        <v>179</v>
      </c>
      <c r="C370" s="6" t="str">
        <f>IF($B370="","bye",CONCATENATE(VLOOKUP($B370,'nejml.žákyně seznam'!$A$2:$E$269,2)," (",VLOOKUP($B370,'nejml.žákyně seznam'!$A$2:$E$269,4),")"))</f>
        <v>bye</v>
      </c>
      <c r="D370" s="14"/>
      <c r="E370" s="9"/>
      <c r="F370" s="7" t="str">
        <f>'V-1 256'!R175</f>
        <v/>
      </c>
    </row>
    <row r="371" spans="1:7">
      <c r="D371" s="15"/>
      <c r="E371" s="8" t="str">
        <f>'V-1 256'!P91</f>
        <v/>
      </c>
      <c r="F371" s="9"/>
    </row>
    <row r="372" spans="1:7">
      <c r="A372" s="3">
        <f>A306+32</f>
        <v>180</v>
      </c>
      <c r="C372" s="6" t="str">
        <f>IF($B372="","bye",CONCATENATE(VLOOKUP($B372,'nejml.žákyně seznam'!$A$2:$E$269,2)," (",VLOOKUP($B372,'nejml.žákyně seznam'!$A$2:$E$269,4),")"))</f>
        <v>bye</v>
      </c>
      <c r="D372" s="16"/>
      <c r="E372" s="3" t="str">
        <f>'V-1 256'!R91</f>
        <v/>
      </c>
      <c r="F372" s="9"/>
    </row>
    <row r="373" spans="1:7">
      <c r="D373" s="17"/>
      <c r="F373" s="9"/>
      <c r="G373" s="10" t="str">
        <f>'V-1 256'!P218</f>
        <v/>
      </c>
    </row>
    <row r="374" spans="1:7">
      <c r="A374" s="3">
        <f>A308+32</f>
        <v>181</v>
      </c>
      <c r="C374" s="6" t="str">
        <f>IF($B374="","bye",CONCATENATE(VLOOKUP($B374,'nejml.žákyně seznam'!$A$2:$E$269,2)," (",VLOOKUP($B374,'nejml.žákyně seznam'!$A$2:$E$269,4),")"))</f>
        <v>bye</v>
      </c>
      <c r="D374" s="14"/>
      <c r="F374" s="9"/>
      <c r="G374" s="7" t="str">
        <f>'V-1 256'!R218</f>
        <v/>
      </c>
    </row>
    <row r="375" spans="1:7">
      <c r="D375" s="15"/>
      <c r="E375" s="6" t="str">
        <f>'V-1 256'!P92</f>
        <v/>
      </c>
      <c r="F375" s="9"/>
      <c r="G375" s="9"/>
    </row>
    <row r="376" spans="1:7">
      <c r="A376" s="3">
        <f>A310+32</f>
        <v>182</v>
      </c>
      <c r="C376" s="6" t="str">
        <f>IF($B376="","bye",CONCATENATE(VLOOKUP($B376,'nejml.žákyně seznam'!$A$2:$E$269,2)," (",VLOOKUP($B376,'nejml.žákyně seznam'!$A$2:$E$269,4),")"))</f>
        <v>bye</v>
      </c>
      <c r="D376" s="16"/>
      <c r="E376" s="7" t="str">
        <f>'V-1 256'!R92</f>
        <v/>
      </c>
      <c r="F376" s="9"/>
      <c r="G376" s="9"/>
    </row>
    <row r="377" spans="1:7">
      <c r="D377" s="17"/>
      <c r="E377" s="9"/>
      <c r="F377" s="11" t="str">
        <f>'V-1 256'!P176</f>
        <v/>
      </c>
      <c r="G377" s="9"/>
    </row>
    <row r="378" spans="1:7">
      <c r="A378" s="3">
        <f>A312+32</f>
        <v>183</v>
      </c>
      <c r="C378" s="6" t="str">
        <f>IF($B378="","bye",CONCATENATE(VLOOKUP($B378,'nejml.žákyně seznam'!$A$2:$E$269,2)," (",VLOOKUP($B378,'nejml.žákyně seznam'!$A$2:$E$269,4),")"))</f>
        <v>bye</v>
      </c>
      <c r="D378" s="14"/>
      <c r="E378" s="9"/>
      <c r="F378" s="3" t="str">
        <f>'V-1 256'!R176</f>
        <v/>
      </c>
      <c r="G378" s="9"/>
    </row>
    <row r="379" spans="1:7">
      <c r="D379" s="15"/>
      <c r="E379" s="8" t="str">
        <f>'V-1 256'!P93</f>
        <v/>
      </c>
      <c r="G379" s="9"/>
    </row>
    <row r="380" spans="1:7">
      <c r="A380" s="3">
        <f>A314+32</f>
        <v>184</v>
      </c>
      <c r="C380" s="6" t="str">
        <f>IF($B380="","bye",CONCATENATE(VLOOKUP($B380,'nejml.žákyně seznam'!$A$2:$E$269,2)," (",VLOOKUP($B380,'nejml.žákyně seznam'!$A$2:$E$269,4),")"))</f>
        <v>bye</v>
      </c>
      <c r="D380" s="16"/>
      <c r="E380" s="3" t="str">
        <f>'V-1 256'!R93</f>
        <v/>
      </c>
      <c r="G380" s="9"/>
    </row>
    <row r="381" spans="1:7">
      <c r="D381" s="17"/>
      <c r="G381" s="13" t="str">
        <f>'V-1 256'!P240</f>
        <v/>
      </c>
    </row>
    <row r="382" spans="1:7">
      <c r="A382" s="3">
        <f>A316+32</f>
        <v>185</v>
      </c>
      <c r="C382" s="6" t="str">
        <f>IF($B382="","bye",CONCATENATE(VLOOKUP($B382,'nejml.žákyně seznam'!$A$2:$E$269,2)," (",VLOOKUP($B382,'nejml.žákyně seznam'!$A$2:$E$269,4),")"))</f>
        <v>bye</v>
      </c>
      <c r="D382" s="14"/>
      <c r="G382" s="7" t="str">
        <f>'V-1 256'!R240</f>
        <v/>
      </c>
    </row>
    <row r="383" spans="1:7">
      <c r="D383" s="15"/>
      <c r="E383" s="6" t="str">
        <f>'V-1 256'!P94</f>
        <v/>
      </c>
      <c r="G383" s="9"/>
    </row>
    <row r="384" spans="1:7">
      <c r="A384" s="3">
        <f>A318+32</f>
        <v>186</v>
      </c>
      <c r="C384" s="6" t="str">
        <f>IF($B384="","bye",CONCATENATE(VLOOKUP($B384,'nejml.žákyně seznam'!$A$2:$E$269,2)," (",VLOOKUP($B384,'nejml.žákyně seznam'!$A$2:$E$269,4),")"))</f>
        <v>bye</v>
      </c>
      <c r="D384" s="16"/>
      <c r="E384" s="7" t="str">
        <f>'V-1 256'!R94</f>
        <v/>
      </c>
      <c r="G384" s="9"/>
    </row>
    <row r="385" spans="1:7">
      <c r="D385" s="17"/>
      <c r="E385" s="9"/>
      <c r="F385" s="10" t="str">
        <f>'V-1 256'!P177</f>
        <v/>
      </c>
      <c r="G385" s="9"/>
    </row>
    <row r="386" spans="1:7">
      <c r="A386" s="3">
        <f>A320+32</f>
        <v>187</v>
      </c>
      <c r="C386" s="6" t="str">
        <f>IF($B386="","bye",CONCATENATE(VLOOKUP($B386,'nejml.žákyně seznam'!$A$2:$E$269,2)," (",VLOOKUP($B386,'nejml.žákyně seznam'!$A$2:$E$269,4),")"))</f>
        <v>bye</v>
      </c>
      <c r="D386" s="14"/>
      <c r="E386" s="9"/>
      <c r="F386" s="7" t="str">
        <f>'V-1 256'!R177</f>
        <v/>
      </c>
      <c r="G386" s="9"/>
    </row>
    <row r="387" spans="1:7">
      <c r="D387" s="15"/>
      <c r="E387" s="8" t="str">
        <f>'V-1 256'!P95</f>
        <v/>
      </c>
      <c r="F387" s="9"/>
      <c r="G387" s="9"/>
    </row>
    <row r="388" spans="1:7">
      <c r="A388" s="3">
        <f>A322+32</f>
        <v>188</v>
      </c>
      <c r="C388" s="6" t="str">
        <f>IF($B388="","bye",CONCATENATE(VLOOKUP($B388,'nejml.žákyně seznam'!$A$2:$E$269,2)," (",VLOOKUP($B388,'nejml.žákyně seznam'!$A$2:$E$269,4),")"))</f>
        <v>bye</v>
      </c>
      <c r="D388" s="16"/>
      <c r="E388" s="3" t="str">
        <f>'V-1 256'!R95</f>
        <v/>
      </c>
      <c r="F388" s="9"/>
      <c r="G388" s="9"/>
    </row>
    <row r="389" spans="1:7">
      <c r="D389" s="17"/>
      <c r="F389" s="9"/>
      <c r="G389" s="11" t="str">
        <f>'V-1 256'!P219</f>
        <v/>
      </c>
    </row>
    <row r="390" spans="1:7">
      <c r="A390" s="3">
        <f>A324+32</f>
        <v>189</v>
      </c>
      <c r="C390" s="6" t="str">
        <f>IF($B390="","bye",CONCATENATE(VLOOKUP($B390,'nejml.žákyně seznam'!$A$2:$E$269,2)," (",VLOOKUP($B390,'nejml.žákyně seznam'!$A$2:$E$269,4),")"))</f>
        <v>bye</v>
      </c>
      <c r="D390" s="14"/>
      <c r="F390" s="9"/>
      <c r="G390" s="3" t="str">
        <f>'V-1 256'!R219</f>
        <v/>
      </c>
    </row>
    <row r="391" spans="1:7">
      <c r="D391" s="15"/>
      <c r="E391" s="6" t="str">
        <f>'V-1 256'!P96</f>
        <v/>
      </c>
      <c r="F391" s="9"/>
    </row>
    <row r="392" spans="1:7">
      <c r="A392" s="3">
        <f>A326+32</f>
        <v>190</v>
      </c>
      <c r="C392" s="6" t="str">
        <f>IF($B392="","bye",CONCATENATE(VLOOKUP($B392,'nejml.žákyně seznam'!$A$2:$E$269,2)," (",VLOOKUP($B392,'nejml.žákyně seznam'!$A$2:$E$269,4),")"))</f>
        <v>bye</v>
      </c>
      <c r="D392" s="16"/>
      <c r="E392" s="7" t="str">
        <f>'V-1 256'!R96</f>
        <v/>
      </c>
      <c r="F392" s="9"/>
    </row>
    <row r="393" spans="1:7">
      <c r="D393" s="17"/>
      <c r="E393" s="9"/>
      <c r="F393" s="11" t="str">
        <f>'V-1 256'!P178</f>
        <v/>
      </c>
    </row>
    <row r="394" spans="1:7">
      <c r="A394" s="3">
        <f>A328+32</f>
        <v>191</v>
      </c>
      <c r="C394" s="6" t="str">
        <f>IF($B394="","bye",CONCATENATE(VLOOKUP($B394,'nejml.žákyně seznam'!$A$2:$E$269,2)," (",VLOOKUP($B394,'nejml.žákyně seznam'!$A$2:$E$269,4),")"))</f>
        <v>bye</v>
      </c>
      <c r="D394" s="14"/>
      <c r="E394" s="9"/>
      <c r="F394" s="3" t="str">
        <f>'V-1 256'!R178</f>
        <v/>
      </c>
    </row>
    <row r="395" spans="1:7">
      <c r="D395" s="15"/>
      <c r="E395" s="8" t="str">
        <f>'V-1 256'!P97</f>
        <v/>
      </c>
    </row>
    <row r="396" spans="1:7">
      <c r="A396" s="3">
        <f>A330+32</f>
        <v>192</v>
      </c>
      <c r="C396" s="6" t="str">
        <f>IF($B396="","bye",CONCATENATE(VLOOKUP($B396,'nejml.žákyně seznam'!$A$2:$E$269,2)," (",VLOOKUP($B396,'nejml.žákyně seznam'!$A$2:$E$269,4),")"))</f>
        <v>bye</v>
      </c>
      <c r="D396" s="16"/>
      <c r="E396" s="3" t="str">
        <f>'V-1 256'!R97</f>
        <v/>
      </c>
    </row>
    <row r="397" spans="1:7" ht="27" customHeight="1">
      <c r="B397" s="4" t="e">
        <f>#REF!</f>
        <v>#REF!</v>
      </c>
      <c r="G397" s="106" t="s">
        <v>51</v>
      </c>
    </row>
    <row r="398" spans="1:7" ht="21" customHeight="1">
      <c r="B398" s="5" t="s">
        <v>48</v>
      </c>
      <c r="G398" s="23" t="e">
        <f>CONCATENATE("Kvalifikace ",#REF!)</f>
        <v>#REF!</v>
      </c>
    </row>
    <row r="399" spans="1:7" ht="15.75">
      <c r="D399" s="5"/>
      <c r="G399" s="95" t="e">
        <f>#REF!</f>
        <v>#REF!</v>
      </c>
    </row>
    <row r="400" spans="1:7">
      <c r="A400" s="3">
        <f>A334+32</f>
        <v>193</v>
      </c>
      <c r="C400" s="6" t="str">
        <f>IF($B400="","bye",CONCATENATE(VLOOKUP($B400,'nejml.žákyně seznam'!$A$2:$E$269,2)," (",VLOOKUP($B400,'nejml.žákyně seznam'!$A$2:$E$269,4),")"))</f>
        <v>bye</v>
      </c>
    </row>
    <row r="401" spans="1:7">
      <c r="D401" s="15"/>
      <c r="E401" s="6" t="str">
        <f>'V-1 256'!P98</f>
        <v/>
      </c>
    </row>
    <row r="402" spans="1:7">
      <c r="A402" s="3">
        <f>A336+32</f>
        <v>194</v>
      </c>
      <c r="C402" s="6" t="str">
        <f>IF($B402="","bye",CONCATENATE(VLOOKUP($B402,'nejml.žákyně seznam'!$A$2:$E$269,2)," (",VLOOKUP($B402,'nejml.žákyně seznam'!$A$2:$E$269,4),")"))</f>
        <v>bye</v>
      </c>
      <c r="D402" s="16"/>
      <c r="E402" s="7" t="str">
        <f>'V-1 256'!R98</f>
        <v/>
      </c>
    </row>
    <row r="403" spans="1:7">
      <c r="D403" s="17"/>
      <c r="E403" s="9"/>
      <c r="F403" s="10" t="str">
        <f>'V-1 256'!P179</f>
        <v/>
      </c>
    </row>
    <row r="404" spans="1:7">
      <c r="A404" s="3">
        <f>A338+32</f>
        <v>195</v>
      </c>
      <c r="C404" s="6" t="str">
        <f>IF($B404="","bye",CONCATENATE(VLOOKUP($B404,'nejml.žákyně seznam'!$A$2:$E$269,2)," (",VLOOKUP($B404,'nejml.žákyně seznam'!$A$2:$E$269,4),")"))</f>
        <v>bye</v>
      </c>
      <c r="D404" s="14"/>
      <c r="E404" s="9"/>
      <c r="F404" s="7" t="str">
        <f>'V-1 256'!R179</f>
        <v/>
      </c>
    </row>
    <row r="405" spans="1:7">
      <c r="D405" s="15"/>
      <c r="E405" s="8" t="str">
        <f>'V-1 256'!P99</f>
        <v/>
      </c>
      <c r="F405" s="9"/>
    </row>
    <row r="406" spans="1:7">
      <c r="A406" s="3">
        <f>A340+32</f>
        <v>196</v>
      </c>
      <c r="C406" s="6" t="str">
        <f>IF($B406="","bye",CONCATENATE(VLOOKUP($B406,'nejml.žákyně seznam'!$A$2:$E$269,2)," (",VLOOKUP($B406,'nejml.žákyně seznam'!$A$2:$E$269,4),")"))</f>
        <v>bye</v>
      </c>
      <c r="D406" s="16"/>
      <c r="E406" s="3" t="str">
        <f>'V-1 256'!R99</f>
        <v/>
      </c>
      <c r="F406" s="9"/>
    </row>
    <row r="407" spans="1:7">
      <c r="D407" s="17"/>
      <c r="F407" s="9"/>
      <c r="G407" s="10" t="str">
        <f>'V-1 256'!P220</f>
        <v/>
      </c>
    </row>
    <row r="408" spans="1:7">
      <c r="A408" s="3">
        <f>A342+32</f>
        <v>197</v>
      </c>
      <c r="C408" s="6" t="str">
        <f>IF($B408="","bye",CONCATENATE(VLOOKUP($B408,'nejml.žákyně seznam'!$A$2:$E$269,2)," (",VLOOKUP($B408,'nejml.žákyně seznam'!$A$2:$E$269,4),")"))</f>
        <v>bye</v>
      </c>
      <c r="D408" s="14"/>
      <c r="F408" s="9"/>
      <c r="G408" s="7" t="str">
        <f>'V-1 256'!R220</f>
        <v/>
      </c>
    </row>
    <row r="409" spans="1:7">
      <c r="D409" s="15"/>
      <c r="E409" s="6" t="str">
        <f>'V-1 256'!P100</f>
        <v/>
      </c>
      <c r="F409" s="9"/>
      <c r="G409" s="9"/>
    </row>
    <row r="410" spans="1:7">
      <c r="A410" s="3">
        <f>A344+32</f>
        <v>198</v>
      </c>
      <c r="C410" s="6" t="str">
        <f>IF($B410="","bye",CONCATENATE(VLOOKUP($B410,'nejml.žákyně seznam'!$A$2:$E$269,2)," (",VLOOKUP($B410,'nejml.žákyně seznam'!$A$2:$E$269,4),")"))</f>
        <v>bye</v>
      </c>
      <c r="D410" s="16"/>
      <c r="E410" s="7" t="str">
        <f>'V-1 256'!R100</f>
        <v/>
      </c>
      <c r="F410" s="9"/>
      <c r="G410" s="9"/>
    </row>
    <row r="411" spans="1:7">
      <c r="D411" s="17"/>
      <c r="E411" s="9"/>
      <c r="F411" s="11" t="str">
        <f>'V-1 256'!P180</f>
        <v/>
      </c>
      <c r="G411" s="9"/>
    </row>
    <row r="412" spans="1:7">
      <c r="A412" s="3">
        <f>A346+32</f>
        <v>199</v>
      </c>
      <c r="C412" s="6" t="str">
        <f>IF($B412="","bye",CONCATENATE(VLOOKUP($B412,'nejml.žákyně seznam'!$A$2:$E$269,2)," (",VLOOKUP($B412,'nejml.žákyně seznam'!$A$2:$E$269,4),")"))</f>
        <v>bye</v>
      </c>
      <c r="D412" s="14"/>
      <c r="E412" s="9"/>
      <c r="F412" s="3" t="str">
        <f>'V-1 256'!R180</f>
        <v/>
      </c>
      <c r="G412" s="9"/>
    </row>
    <row r="413" spans="1:7">
      <c r="D413" s="15"/>
      <c r="E413" s="8" t="str">
        <f>'V-1 256'!P101</f>
        <v/>
      </c>
      <c r="G413" s="9"/>
    </row>
    <row r="414" spans="1:7">
      <c r="A414" s="3">
        <f>A348+32</f>
        <v>200</v>
      </c>
      <c r="C414" s="6" t="str">
        <f>IF($B414="","bye",CONCATENATE(VLOOKUP($B414,'nejml.žákyně seznam'!$A$2:$E$269,2)," (",VLOOKUP($B414,'nejml.žákyně seznam'!$A$2:$E$269,4),")"))</f>
        <v>bye</v>
      </c>
      <c r="D414" s="16"/>
      <c r="E414" s="3" t="str">
        <f>'V-1 256'!R101</f>
        <v/>
      </c>
      <c r="G414" s="9"/>
    </row>
    <row r="415" spans="1:7">
      <c r="D415" s="17"/>
      <c r="G415" s="13" t="str">
        <f>'V-1 256'!P241</f>
        <v/>
      </c>
    </row>
    <row r="416" spans="1:7">
      <c r="A416" s="3">
        <f>A350+32</f>
        <v>201</v>
      </c>
      <c r="C416" s="6" t="str">
        <f>IF($B416="","bye",CONCATENATE(VLOOKUP($B416,'nejml.žákyně seznam'!$A$2:$E$269,2)," (",VLOOKUP($B416,'nejml.žákyně seznam'!$A$2:$E$269,4),")"))</f>
        <v>bye</v>
      </c>
      <c r="D416" s="14"/>
      <c r="G416" s="7" t="str">
        <f>'V-1 256'!R241</f>
        <v/>
      </c>
    </row>
    <row r="417" spans="1:7">
      <c r="D417" s="15"/>
      <c r="E417" s="6" t="str">
        <f>'V-1 256'!P102</f>
        <v/>
      </c>
      <c r="G417" s="9"/>
    </row>
    <row r="418" spans="1:7">
      <c r="A418" s="3">
        <f>A352+32</f>
        <v>202</v>
      </c>
      <c r="C418" s="6" t="str">
        <f>IF($B418="","bye",CONCATENATE(VLOOKUP($B418,'nejml.žákyně seznam'!$A$2:$E$269,2)," (",VLOOKUP($B418,'nejml.žákyně seznam'!$A$2:$E$269,4),")"))</f>
        <v>bye</v>
      </c>
      <c r="D418" s="16"/>
      <c r="E418" s="7" t="str">
        <f>'V-1 256'!R102</f>
        <v/>
      </c>
      <c r="G418" s="9"/>
    </row>
    <row r="419" spans="1:7">
      <c r="D419" s="17"/>
      <c r="E419" s="9"/>
      <c r="F419" s="10" t="str">
        <f>'V-1 256'!P181</f>
        <v/>
      </c>
      <c r="G419" s="9"/>
    </row>
    <row r="420" spans="1:7">
      <c r="A420" s="3">
        <f>A354+32</f>
        <v>203</v>
      </c>
      <c r="C420" s="6" t="str">
        <f>IF($B420="","bye",CONCATENATE(VLOOKUP($B420,'nejml.žákyně seznam'!$A$2:$E$269,2)," (",VLOOKUP($B420,'nejml.žákyně seznam'!$A$2:$E$269,4),")"))</f>
        <v>bye</v>
      </c>
      <c r="D420" s="14"/>
      <c r="E420" s="9"/>
      <c r="F420" s="7" t="str">
        <f>'V-1 256'!R181</f>
        <v/>
      </c>
      <c r="G420" s="9"/>
    </row>
    <row r="421" spans="1:7">
      <c r="D421" s="15"/>
      <c r="E421" s="8" t="str">
        <f>'V-1 256'!P103</f>
        <v/>
      </c>
      <c r="F421" s="9"/>
      <c r="G421" s="9"/>
    </row>
    <row r="422" spans="1:7">
      <c r="A422" s="3">
        <f>A356+32</f>
        <v>204</v>
      </c>
      <c r="C422" s="6" t="str">
        <f>IF($B422="","bye",CONCATENATE(VLOOKUP($B422,'nejml.žákyně seznam'!$A$2:$E$269,2)," (",VLOOKUP($B422,'nejml.žákyně seznam'!$A$2:$E$269,4),")"))</f>
        <v>bye</v>
      </c>
      <c r="D422" s="16"/>
      <c r="E422" s="3" t="str">
        <f>'V-1 256'!R103</f>
        <v/>
      </c>
      <c r="F422" s="9"/>
      <c r="G422" s="9"/>
    </row>
    <row r="423" spans="1:7">
      <c r="D423" s="17"/>
      <c r="F423" s="9"/>
      <c r="G423" s="11" t="str">
        <f>'V-1 256'!P221</f>
        <v/>
      </c>
    </row>
    <row r="424" spans="1:7">
      <c r="A424" s="3">
        <f>A358+32</f>
        <v>205</v>
      </c>
      <c r="C424" s="6" t="str">
        <f>IF($B424="","bye",CONCATENATE(VLOOKUP($B424,'nejml.žákyně seznam'!$A$2:$E$269,2)," (",VLOOKUP($B424,'nejml.žákyně seznam'!$A$2:$E$269,4),")"))</f>
        <v>bye</v>
      </c>
      <c r="D424" s="14"/>
      <c r="F424" s="9"/>
      <c r="G424" s="3" t="str">
        <f>'V-1 256'!R221</f>
        <v/>
      </c>
    </row>
    <row r="425" spans="1:7">
      <c r="D425" s="15"/>
      <c r="E425" s="6" t="str">
        <f>'V-1 256'!P104</f>
        <v/>
      </c>
      <c r="F425" s="9"/>
    </row>
    <row r="426" spans="1:7">
      <c r="A426" s="3">
        <f>A360+32</f>
        <v>206</v>
      </c>
      <c r="C426" s="6" t="str">
        <f>IF($B426="","bye",CONCATENATE(VLOOKUP($B426,'nejml.žákyně seznam'!$A$2:$E$269,2)," (",VLOOKUP($B426,'nejml.žákyně seznam'!$A$2:$E$269,4),")"))</f>
        <v>bye</v>
      </c>
      <c r="D426" s="16"/>
      <c r="E426" s="7" t="str">
        <f>'V-1 256'!R104</f>
        <v/>
      </c>
      <c r="F426" s="9"/>
    </row>
    <row r="427" spans="1:7">
      <c r="D427" s="17"/>
      <c r="E427" s="9"/>
      <c r="F427" s="11" t="str">
        <f>'V-1 256'!P182</f>
        <v/>
      </c>
    </row>
    <row r="428" spans="1:7">
      <c r="A428" s="3">
        <f>A362+32</f>
        <v>207</v>
      </c>
      <c r="C428" s="6" t="str">
        <f>IF($B428="","bye",CONCATENATE(VLOOKUP($B428,'nejml.žákyně seznam'!$A$2:$E$269,2)," (",VLOOKUP($B428,'nejml.žákyně seznam'!$A$2:$E$269,4),")"))</f>
        <v>bye</v>
      </c>
      <c r="D428" s="14"/>
      <c r="E428" s="9"/>
      <c r="F428" s="3" t="str">
        <f>'V-1 256'!R182</f>
        <v/>
      </c>
    </row>
    <row r="429" spans="1:7">
      <c r="D429" s="15"/>
      <c r="E429" s="8" t="str">
        <f>'V-1 256'!P105</f>
        <v/>
      </c>
    </row>
    <row r="430" spans="1:7">
      <c r="A430" s="3">
        <f>A364+32</f>
        <v>208</v>
      </c>
      <c r="C430" s="6" t="str">
        <f>IF($B430="","bye",CONCATENATE(VLOOKUP($B430,'nejml.žákyně seznam'!$A$2:$E$269,2)," (",VLOOKUP($B430,'nejml.žákyně seznam'!$A$2:$E$269,4),")"))</f>
        <v>bye</v>
      </c>
      <c r="D430" s="16"/>
      <c r="E430" s="3" t="str">
        <f>'V-1 256'!R105</f>
        <v/>
      </c>
    </row>
    <row r="432" spans="1:7">
      <c r="A432" s="3">
        <f>A366+32</f>
        <v>209</v>
      </c>
      <c r="C432" s="6" t="str">
        <f>IF($B432="","bye",CONCATENATE(VLOOKUP($B432,'nejml.žákyně seznam'!$A$2:$E$269,2)," (",VLOOKUP($B432,'nejml.žákyně seznam'!$A$2:$E$269,4),")"))</f>
        <v>bye</v>
      </c>
    </row>
    <row r="433" spans="1:7">
      <c r="D433" s="15"/>
      <c r="E433" s="6" t="str">
        <f>'V-1 256'!P106</f>
        <v/>
      </c>
    </row>
    <row r="434" spans="1:7">
      <c r="A434" s="3">
        <f>A368+32</f>
        <v>210</v>
      </c>
      <c r="C434" s="6" t="str">
        <f>IF($B434="","bye",CONCATENATE(VLOOKUP($B434,'nejml.žákyně seznam'!$A$2:$E$269,2)," (",VLOOKUP($B434,'nejml.žákyně seznam'!$A$2:$E$269,4),")"))</f>
        <v>bye</v>
      </c>
      <c r="D434" s="16"/>
      <c r="E434" s="7" t="str">
        <f>'V-1 256'!R106</f>
        <v/>
      </c>
    </row>
    <row r="435" spans="1:7">
      <c r="D435" s="17"/>
      <c r="E435" s="9"/>
      <c r="F435" s="10" t="str">
        <f>'V-1 256'!P183</f>
        <v/>
      </c>
    </row>
    <row r="436" spans="1:7">
      <c r="A436" s="3">
        <f>A370+32</f>
        <v>211</v>
      </c>
      <c r="C436" s="6" t="str">
        <f>IF($B436="","bye",CONCATENATE(VLOOKUP($B436,'nejml.žákyně seznam'!$A$2:$E$269,2)," (",VLOOKUP($B436,'nejml.žákyně seznam'!$A$2:$E$269,4),")"))</f>
        <v>bye</v>
      </c>
      <c r="D436" s="14"/>
      <c r="E436" s="9"/>
      <c r="F436" s="7" t="str">
        <f>'V-1 256'!R183</f>
        <v/>
      </c>
    </row>
    <row r="437" spans="1:7">
      <c r="D437" s="15"/>
      <c r="E437" s="8" t="str">
        <f>'V-1 256'!P107</f>
        <v/>
      </c>
      <c r="F437" s="9"/>
    </row>
    <row r="438" spans="1:7">
      <c r="A438" s="3">
        <f>A372+32</f>
        <v>212</v>
      </c>
      <c r="C438" s="6" t="str">
        <f>IF($B438="","bye",CONCATENATE(VLOOKUP($B438,'nejml.žákyně seznam'!$A$2:$E$269,2)," (",VLOOKUP($B438,'nejml.žákyně seznam'!$A$2:$E$269,4),")"))</f>
        <v>bye</v>
      </c>
      <c r="D438" s="16"/>
      <c r="E438" s="3" t="str">
        <f>'V-1 256'!R107</f>
        <v/>
      </c>
      <c r="F438" s="9"/>
    </row>
    <row r="439" spans="1:7">
      <c r="D439" s="17"/>
      <c r="F439" s="9"/>
      <c r="G439" s="10" t="str">
        <f>'V-1 256'!P222</f>
        <v/>
      </c>
    </row>
    <row r="440" spans="1:7">
      <c r="A440" s="3">
        <f>A374+32</f>
        <v>213</v>
      </c>
      <c r="C440" s="6" t="str">
        <f>IF($B440="","bye",CONCATENATE(VLOOKUP($B440,'nejml.žákyně seznam'!$A$2:$E$269,2)," (",VLOOKUP($B440,'nejml.žákyně seznam'!$A$2:$E$269,4),")"))</f>
        <v>bye</v>
      </c>
      <c r="D440" s="14"/>
      <c r="F440" s="9"/>
      <c r="G440" s="7" t="str">
        <f>'V-1 256'!R222</f>
        <v/>
      </c>
    </row>
    <row r="441" spans="1:7">
      <c r="D441" s="15"/>
      <c r="E441" s="6" t="str">
        <f>'V-1 256'!P108</f>
        <v/>
      </c>
      <c r="F441" s="9"/>
      <c r="G441" s="9"/>
    </row>
    <row r="442" spans="1:7">
      <c r="A442" s="3">
        <f>A376+32</f>
        <v>214</v>
      </c>
      <c r="C442" s="6" t="str">
        <f>IF($B442="","bye",CONCATENATE(VLOOKUP($B442,'nejml.žákyně seznam'!$A$2:$E$269,2)," (",VLOOKUP($B442,'nejml.žákyně seznam'!$A$2:$E$269,4),")"))</f>
        <v>bye</v>
      </c>
      <c r="D442" s="16"/>
      <c r="E442" s="7" t="str">
        <f>'V-1 256'!R108</f>
        <v/>
      </c>
      <c r="F442" s="9"/>
      <c r="G442" s="9"/>
    </row>
    <row r="443" spans="1:7">
      <c r="D443" s="17"/>
      <c r="E443" s="9"/>
      <c r="F443" s="11" t="str">
        <f>'V-1 256'!P184</f>
        <v/>
      </c>
      <c r="G443" s="9"/>
    </row>
    <row r="444" spans="1:7">
      <c r="A444" s="3">
        <f>A378+32</f>
        <v>215</v>
      </c>
      <c r="C444" s="6" t="str">
        <f>IF($B444="","bye",CONCATENATE(VLOOKUP($B444,'nejml.žákyně seznam'!$A$2:$E$269,2)," (",VLOOKUP($B444,'nejml.žákyně seznam'!$A$2:$E$269,4),")"))</f>
        <v>bye</v>
      </c>
      <c r="D444" s="14"/>
      <c r="E444" s="9"/>
      <c r="F444" s="3" t="str">
        <f>'V-1 256'!R184</f>
        <v/>
      </c>
      <c r="G444" s="9"/>
    </row>
    <row r="445" spans="1:7">
      <c r="D445" s="15"/>
      <c r="E445" s="8" t="str">
        <f>'V-1 256'!P109</f>
        <v/>
      </c>
      <c r="G445" s="9"/>
    </row>
    <row r="446" spans="1:7">
      <c r="A446" s="3">
        <f>A380+32</f>
        <v>216</v>
      </c>
      <c r="C446" s="6" t="str">
        <f>IF($B446="","bye",CONCATENATE(VLOOKUP($B446,'nejml.žákyně seznam'!$A$2:$E$269,2)," (",VLOOKUP($B446,'nejml.žákyně seznam'!$A$2:$E$269,4),")"))</f>
        <v>bye</v>
      </c>
      <c r="D446" s="16"/>
      <c r="E446" s="3" t="str">
        <f>'V-1 256'!R109</f>
        <v/>
      </c>
      <c r="G446" s="9"/>
    </row>
    <row r="447" spans="1:7">
      <c r="D447" s="17"/>
      <c r="G447" s="13" t="str">
        <f>'V-1 256'!P242</f>
        <v/>
      </c>
    </row>
    <row r="448" spans="1:7">
      <c r="A448" s="3">
        <f>A382+32</f>
        <v>217</v>
      </c>
      <c r="C448" s="6" t="str">
        <f>IF($B448="","bye",CONCATENATE(VLOOKUP($B448,'nejml.žákyně seznam'!$A$2:$E$269,2)," (",VLOOKUP($B448,'nejml.žákyně seznam'!$A$2:$E$269,4),")"))</f>
        <v>bye</v>
      </c>
      <c r="D448" s="14"/>
      <c r="G448" s="7" t="str">
        <f>'V-1 256'!R242</f>
        <v/>
      </c>
    </row>
    <row r="449" spans="1:7">
      <c r="D449" s="15"/>
      <c r="E449" s="6" t="str">
        <f>'V-1 256'!P110</f>
        <v/>
      </c>
      <c r="G449" s="9"/>
    </row>
    <row r="450" spans="1:7">
      <c r="A450" s="3">
        <f>A384+32</f>
        <v>218</v>
      </c>
      <c r="C450" s="6" t="str">
        <f>IF($B450="","bye",CONCATENATE(VLOOKUP($B450,'nejml.žákyně seznam'!$A$2:$E$269,2)," (",VLOOKUP($B450,'nejml.žákyně seznam'!$A$2:$E$269,4),")"))</f>
        <v>bye</v>
      </c>
      <c r="D450" s="16"/>
      <c r="E450" s="7" t="str">
        <f>'V-1 256'!R110</f>
        <v/>
      </c>
      <c r="G450" s="9"/>
    </row>
    <row r="451" spans="1:7">
      <c r="D451" s="17"/>
      <c r="E451" s="9"/>
      <c r="F451" s="10" t="str">
        <f>'V-1 256'!P185</f>
        <v/>
      </c>
      <c r="G451" s="9"/>
    </row>
    <row r="452" spans="1:7">
      <c r="A452" s="3">
        <f>A386+32</f>
        <v>219</v>
      </c>
      <c r="C452" s="6" t="str">
        <f>IF($B452="","bye",CONCATENATE(VLOOKUP($B452,'nejml.žákyně seznam'!$A$2:$E$269,2)," (",VLOOKUP($B452,'nejml.žákyně seznam'!$A$2:$E$269,4),")"))</f>
        <v>bye</v>
      </c>
      <c r="D452" s="14"/>
      <c r="E452" s="9"/>
      <c r="F452" s="7" t="str">
        <f>'V-1 256'!R185</f>
        <v/>
      </c>
      <c r="G452" s="9"/>
    </row>
    <row r="453" spans="1:7">
      <c r="D453" s="15"/>
      <c r="E453" s="8" t="str">
        <f>'V-1 256'!P111</f>
        <v/>
      </c>
      <c r="F453" s="9"/>
      <c r="G453" s="9"/>
    </row>
    <row r="454" spans="1:7">
      <c r="A454" s="3">
        <f>A388+32</f>
        <v>220</v>
      </c>
      <c r="C454" s="6" t="str">
        <f>IF($B454="","bye",CONCATENATE(VLOOKUP($B454,'nejml.žákyně seznam'!$A$2:$E$269,2)," (",VLOOKUP($B454,'nejml.žákyně seznam'!$A$2:$E$269,4),")"))</f>
        <v>bye</v>
      </c>
      <c r="D454" s="16"/>
      <c r="E454" s="3" t="str">
        <f>'V-1 256'!R111</f>
        <v/>
      </c>
      <c r="F454" s="9"/>
      <c r="G454" s="9"/>
    </row>
    <row r="455" spans="1:7">
      <c r="D455" s="17"/>
      <c r="F455" s="9"/>
      <c r="G455" s="11" t="str">
        <f>'V-1 256'!P223</f>
        <v/>
      </c>
    </row>
    <row r="456" spans="1:7">
      <c r="A456" s="3">
        <f>A390+32</f>
        <v>221</v>
      </c>
      <c r="C456" s="6" t="str">
        <f>IF($B456="","bye",CONCATENATE(VLOOKUP($B456,'nejml.žákyně seznam'!$A$2:$E$269,2)," (",VLOOKUP($B456,'nejml.žákyně seznam'!$A$2:$E$269,4),")"))</f>
        <v>bye</v>
      </c>
      <c r="D456" s="14"/>
      <c r="F456" s="9"/>
      <c r="G456" s="3" t="str">
        <f>'V-1 256'!R223</f>
        <v/>
      </c>
    </row>
    <row r="457" spans="1:7">
      <c r="D457" s="15"/>
      <c r="E457" s="6" t="str">
        <f>'V-1 256'!P112</f>
        <v/>
      </c>
      <c r="F457" s="9"/>
    </row>
    <row r="458" spans="1:7">
      <c r="A458" s="3">
        <f>A392+32</f>
        <v>222</v>
      </c>
      <c r="C458" s="6" t="str">
        <f>IF($B458="","bye",CONCATENATE(VLOOKUP($B458,'nejml.žákyně seznam'!$A$2:$E$269,2)," (",VLOOKUP($B458,'nejml.žákyně seznam'!$A$2:$E$269,4),")"))</f>
        <v>bye</v>
      </c>
      <c r="D458" s="16"/>
      <c r="E458" s="7" t="str">
        <f>'V-1 256'!R112</f>
        <v/>
      </c>
      <c r="F458" s="9"/>
    </row>
    <row r="459" spans="1:7">
      <c r="D459" s="17"/>
      <c r="E459" s="9"/>
      <c r="F459" s="11" t="str">
        <f>'V-1 256'!P186</f>
        <v/>
      </c>
    </row>
    <row r="460" spans="1:7">
      <c r="A460" s="3">
        <f>A394+32</f>
        <v>223</v>
      </c>
      <c r="C460" s="6" t="str">
        <f>IF($B460="","bye",CONCATENATE(VLOOKUP($B460,'nejml.žákyně seznam'!$A$2:$E$269,2)," (",VLOOKUP($B460,'nejml.žákyně seznam'!$A$2:$E$269,4),")"))</f>
        <v>bye</v>
      </c>
      <c r="D460" s="14"/>
      <c r="E460" s="9"/>
      <c r="F460" s="3" t="str">
        <f>'V-1 256'!R186</f>
        <v/>
      </c>
    </row>
    <row r="461" spans="1:7">
      <c r="D461" s="15"/>
      <c r="E461" s="8" t="str">
        <f>'V-1 256'!P113</f>
        <v/>
      </c>
    </row>
    <row r="462" spans="1:7">
      <c r="A462" s="3">
        <f>A396+32</f>
        <v>224</v>
      </c>
      <c r="C462" s="6" t="str">
        <f>IF($B462="","bye",CONCATENATE(VLOOKUP($B462,'nejml.žákyně seznam'!$A$2:$E$269,2)," (",VLOOKUP($B462,'nejml.žákyně seznam'!$A$2:$E$269,4),")"))</f>
        <v>bye</v>
      </c>
      <c r="D462" s="16"/>
      <c r="E462" s="3" t="str">
        <f>'V-1 256'!R113</f>
        <v/>
      </c>
    </row>
    <row r="463" spans="1:7" ht="27" customHeight="1">
      <c r="B463" s="4" t="e">
        <f>#REF!</f>
        <v>#REF!</v>
      </c>
      <c r="G463" s="106" t="s">
        <v>50</v>
      </c>
    </row>
    <row r="464" spans="1:7" ht="21" customHeight="1">
      <c r="B464" s="5" t="s">
        <v>48</v>
      </c>
      <c r="G464" s="23" t="e">
        <f>CONCATENATE("Kvalifikace ",#REF!)</f>
        <v>#REF!</v>
      </c>
    </row>
    <row r="465" spans="1:7" ht="15.75">
      <c r="D465" s="5"/>
      <c r="G465" s="95" t="e">
        <f>#REF!</f>
        <v>#REF!</v>
      </c>
    </row>
    <row r="466" spans="1:7">
      <c r="A466" s="3">
        <f>A400+32</f>
        <v>225</v>
      </c>
      <c r="C466" s="6" t="str">
        <f>IF($B466="","bye",CONCATENATE(VLOOKUP($B466,'nejml.žákyně seznam'!$A$2:$E$269,2)," (",VLOOKUP($B466,'nejml.žákyně seznam'!$A$2:$E$269,4),")"))</f>
        <v>bye</v>
      </c>
    </row>
    <row r="467" spans="1:7">
      <c r="D467" s="15"/>
      <c r="E467" s="6" t="str">
        <f>'V-1 256'!P114</f>
        <v/>
      </c>
    </row>
    <row r="468" spans="1:7">
      <c r="A468" s="3">
        <f>A402+32</f>
        <v>226</v>
      </c>
      <c r="C468" s="6" t="str">
        <f>IF($B468="","bye",CONCATENATE(VLOOKUP($B468,'nejml.žákyně seznam'!$A$2:$E$269,2)," (",VLOOKUP($B468,'nejml.žákyně seznam'!$A$2:$E$269,4),")"))</f>
        <v>bye</v>
      </c>
      <c r="D468" s="16"/>
      <c r="E468" s="7" t="str">
        <f>'V-1 256'!R114</f>
        <v/>
      </c>
    </row>
    <row r="469" spans="1:7">
      <c r="D469" s="17"/>
      <c r="E469" s="9"/>
      <c r="F469" s="10" t="str">
        <f>'V-1 256'!P187</f>
        <v/>
      </c>
    </row>
    <row r="470" spans="1:7">
      <c r="A470" s="3">
        <f>A404+32</f>
        <v>227</v>
      </c>
      <c r="C470" s="6" t="str">
        <f>IF($B470="","bye",CONCATENATE(VLOOKUP($B470,'nejml.žákyně seznam'!$A$2:$E$269,2)," (",VLOOKUP($B470,'nejml.žákyně seznam'!$A$2:$E$269,4),")"))</f>
        <v>bye</v>
      </c>
      <c r="D470" s="14"/>
      <c r="E470" s="9"/>
      <c r="F470" s="7" t="str">
        <f>'V-1 256'!R187</f>
        <v/>
      </c>
    </row>
    <row r="471" spans="1:7">
      <c r="D471" s="15"/>
      <c r="E471" s="8" t="str">
        <f>'V-1 256'!P115</f>
        <v/>
      </c>
      <c r="F471" s="9"/>
    </row>
    <row r="472" spans="1:7">
      <c r="A472" s="3">
        <f>A406+32</f>
        <v>228</v>
      </c>
      <c r="C472" s="6" t="str">
        <f>IF($B472="","bye",CONCATENATE(VLOOKUP($B472,'nejml.žákyně seznam'!$A$2:$E$269,2)," (",VLOOKUP($B472,'nejml.žákyně seznam'!$A$2:$E$269,4),")"))</f>
        <v>bye</v>
      </c>
      <c r="D472" s="16"/>
      <c r="E472" s="3" t="str">
        <f>'V-1 256'!R115</f>
        <v/>
      </c>
      <c r="F472" s="9"/>
    </row>
    <row r="473" spans="1:7">
      <c r="D473" s="17"/>
      <c r="F473" s="9"/>
      <c r="G473" s="10" t="str">
        <f>'V-1 256'!P224</f>
        <v/>
      </c>
    </row>
    <row r="474" spans="1:7">
      <c r="A474" s="3">
        <f>A408+32</f>
        <v>229</v>
      </c>
      <c r="C474" s="6" t="str">
        <f>IF($B474="","bye",CONCATENATE(VLOOKUP($B474,'nejml.žákyně seznam'!$A$2:$E$269,2)," (",VLOOKUP($B474,'nejml.žákyně seznam'!$A$2:$E$269,4),")"))</f>
        <v>bye</v>
      </c>
      <c r="D474" s="14"/>
      <c r="F474" s="9"/>
      <c r="G474" s="7" t="str">
        <f>'V-1 256'!R224</f>
        <v/>
      </c>
    </row>
    <row r="475" spans="1:7">
      <c r="D475" s="15"/>
      <c r="E475" s="6" t="str">
        <f>'V-1 256'!P116</f>
        <v/>
      </c>
      <c r="F475" s="9"/>
      <c r="G475" s="9"/>
    </row>
    <row r="476" spans="1:7">
      <c r="A476" s="3">
        <f>A410+32</f>
        <v>230</v>
      </c>
      <c r="C476" s="6" t="str">
        <f>IF($B476="","bye",CONCATENATE(VLOOKUP($B476,'nejml.žákyně seznam'!$A$2:$E$269,2)," (",VLOOKUP($B476,'nejml.žákyně seznam'!$A$2:$E$269,4),")"))</f>
        <v>bye</v>
      </c>
      <c r="D476" s="16"/>
      <c r="E476" s="7" t="str">
        <f>'V-1 256'!R116</f>
        <v/>
      </c>
      <c r="F476" s="9"/>
      <c r="G476" s="9"/>
    </row>
    <row r="477" spans="1:7">
      <c r="D477" s="17"/>
      <c r="E477" s="9"/>
      <c r="F477" s="11" t="str">
        <f>'V-1 256'!P188</f>
        <v/>
      </c>
      <c r="G477" s="9"/>
    </row>
    <row r="478" spans="1:7">
      <c r="A478" s="3">
        <f>A412+32</f>
        <v>231</v>
      </c>
      <c r="C478" s="6" t="str">
        <f>IF($B478="","bye",CONCATENATE(VLOOKUP($B478,'nejml.žákyně seznam'!$A$2:$E$269,2)," (",VLOOKUP($B478,'nejml.žákyně seznam'!$A$2:$E$269,4),")"))</f>
        <v>bye</v>
      </c>
      <c r="D478" s="14"/>
      <c r="E478" s="9"/>
      <c r="F478" s="3" t="str">
        <f>'V-1 256'!R188</f>
        <v/>
      </c>
      <c r="G478" s="9"/>
    </row>
    <row r="479" spans="1:7">
      <c r="D479" s="15"/>
      <c r="E479" s="8" t="str">
        <f>'V-1 256'!P117</f>
        <v/>
      </c>
      <c r="G479" s="9"/>
    </row>
    <row r="480" spans="1:7">
      <c r="A480" s="3">
        <f>A414+32</f>
        <v>232</v>
      </c>
      <c r="C480" s="6" t="str">
        <f>IF($B480="","bye",CONCATENATE(VLOOKUP($B480,'nejml.žákyně seznam'!$A$2:$E$269,2)," (",VLOOKUP($B480,'nejml.žákyně seznam'!$A$2:$E$269,4),")"))</f>
        <v>bye</v>
      </c>
      <c r="D480" s="16"/>
      <c r="E480" s="3" t="str">
        <f>'V-1 256'!R117</f>
        <v/>
      </c>
      <c r="G480" s="9"/>
    </row>
    <row r="481" spans="1:7">
      <c r="D481" s="17"/>
      <c r="G481" s="13" t="str">
        <f>'V-1 256'!P243</f>
        <v/>
      </c>
    </row>
    <row r="482" spans="1:7">
      <c r="A482" s="3">
        <f>A416+32</f>
        <v>233</v>
      </c>
      <c r="C482" s="6" t="str">
        <f>IF($B482="","bye",CONCATENATE(VLOOKUP($B482,'nejml.žákyně seznam'!$A$2:$E$269,2)," (",VLOOKUP($B482,'nejml.žákyně seznam'!$A$2:$E$269,4),")"))</f>
        <v>bye</v>
      </c>
      <c r="D482" s="14"/>
      <c r="G482" s="7" t="str">
        <f>'V-1 256'!R243</f>
        <v/>
      </c>
    </row>
    <row r="483" spans="1:7">
      <c r="D483" s="15"/>
      <c r="E483" s="6" t="str">
        <f>'V-1 256'!P118</f>
        <v/>
      </c>
      <c r="G483" s="9"/>
    </row>
    <row r="484" spans="1:7">
      <c r="A484" s="3">
        <f>A418+32</f>
        <v>234</v>
      </c>
      <c r="C484" s="6" t="str">
        <f>IF($B484="","bye",CONCATENATE(VLOOKUP($B484,'nejml.žákyně seznam'!$A$2:$E$269,2)," (",VLOOKUP($B484,'nejml.žákyně seznam'!$A$2:$E$269,4),")"))</f>
        <v>bye</v>
      </c>
      <c r="D484" s="16"/>
      <c r="E484" s="7" t="str">
        <f>'V-1 256'!R118</f>
        <v/>
      </c>
      <c r="G484" s="9"/>
    </row>
    <row r="485" spans="1:7">
      <c r="D485" s="17"/>
      <c r="E485" s="9"/>
      <c r="F485" s="10" t="str">
        <f>'V-1 256'!P189</f>
        <v/>
      </c>
      <c r="G485" s="9"/>
    </row>
    <row r="486" spans="1:7">
      <c r="A486" s="3">
        <f>A420+32</f>
        <v>235</v>
      </c>
      <c r="C486" s="6" t="str">
        <f>IF($B486="","bye",CONCATENATE(VLOOKUP($B486,'nejml.žákyně seznam'!$A$2:$E$269,2)," (",VLOOKUP($B486,'nejml.žákyně seznam'!$A$2:$E$269,4),")"))</f>
        <v>bye</v>
      </c>
      <c r="D486" s="14"/>
      <c r="E486" s="9"/>
      <c r="F486" s="7" t="str">
        <f>'V-1 256'!R189</f>
        <v/>
      </c>
      <c r="G486" s="9"/>
    </row>
    <row r="487" spans="1:7">
      <c r="D487" s="15"/>
      <c r="E487" s="8" t="str">
        <f>'V-1 256'!P119</f>
        <v/>
      </c>
      <c r="F487" s="9"/>
      <c r="G487" s="9"/>
    </row>
    <row r="488" spans="1:7">
      <c r="A488" s="3">
        <f>A422+32</f>
        <v>236</v>
      </c>
      <c r="C488" s="6" t="str">
        <f>IF($B488="","bye",CONCATENATE(VLOOKUP($B488,'nejml.žákyně seznam'!$A$2:$E$269,2)," (",VLOOKUP($B488,'nejml.žákyně seznam'!$A$2:$E$269,4),")"))</f>
        <v>bye</v>
      </c>
      <c r="D488" s="16"/>
      <c r="E488" s="3" t="str">
        <f>'V-1 256'!R119</f>
        <v/>
      </c>
      <c r="F488" s="9"/>
      <c r="G488" s="9"/>
    </row>
    <row r="489" spans="1:7">
      <c r="D489" s="17"/>
      <c r="F489" s="9"/>
      <c r="G489" s="11" t="str">
        <f>'V-1 256'!P225</f>
        <v/>
      </c>
    </row>
    <row r="490" spans="1:7">
      <c r="A490" s="3">
        <f>A424+32</f>
        <v>237</v>
      </c>
      <c r="C490" s="6" t="str">
        <f>IF($B490="","bye",CONCATENATE(VLOOKUP($B490,'nejml.žákyně seznam'!$A$2:$E$269,2)," (",VLOOKUP($B490,'nejml.žákyně seznam'!$A$2:$E$269,4),")"))</f>
        <v>bye</v>
      </c>
      <c r="D490" s="14"/>
      <c r="F490" s="9"/>
      <c r="G490" s="3" t="str">
        <f>'V-1 256'!R225</f>
        <v/>
      </c>
    </row>
    <row r="491" spans="1:7">
      <c r="D491" s="15"/>
      <c r="E491" s="6" t="str">
        <f>'V-1 256'!P120</f>
        <v/>
      </c>
      <c r="F491" s="9"/>
    </row>
    <row r="492" spans="1:7">
      <c r="A492" s="3">
        <f>A426+32</f>
        <v>238</v>
      </c>
      <c r="C492" s="6" t="str">
        <f>IF($B492="","bye",CONCATENATE(VLOOKUP($B492,'nejml.žákyně seznam'!$A$2:$E$269,2)," (",VLOOKUP($B492,'nejml.žákyně seznam'!$A$2:$E$269,4),")"))</f>
        <v>bye</v>
      </c>
      <c r="D492" s="16"/>
      <c r="E492" s="7" t="str">
        <f>'V-1 256'!R120</f>
        <v/>
      </c>
      <c r="F492" s="9"/>
    </row>
    <row r="493" spans="1:7">
      <c r="D493" s="17"/>
      <c r="E493" s="9"/>
      <c r="F493" s="11" t="str">
        <f>'V-1 256'!P190</f>
        <v/>
      </c>
    </row>
    <row r="494" spans="1:7">
      <c r="A494" s="3">
        <f>A428+32</f>
        <v>239</v>
      </c>
      <c r="C494" s="6" t="str">
        <f>IF($B494="","bye",CONCATENATE(VLOOKUP($B494,'nejml.žákyně seznam'!$A$2:$E$269,2)," (",VLOOKUP($B494,'nejml.žákyně seznam'!$A$2:$E$269,4),")"))</f>
        <v>bye</v>
      </c>
      <c r="D494" s="14"/>
      <c r="E494" s="9"/>
      <c r="F494" s="3" t="str">
        <f>'V-1 256'!R190</f>
        <v/>
      </c>
    </row>
    <row r="495" spans="1:7">
      <c r="D495" s="15"/>
      <c r="E495" s="8" t="str">
        <f>'V-1 256'!P121</f>
        <v/>
      </c>
    </row>
    <row r="496" spans="1:7">
      <c r="A496" s="3">
        <f>A430+32</f>
        <v>240</v>
      </c>
      <c r="C496" s="6" t="str">
        <f>IF($B496="","bye",CONCATENATE(VLOOKUP($B496,'nejml.žákyně seznam'!$A$2:$E$269,2)," (",VLOOKUP($B496,'nejml.žákyně seznam'!$A$2:$E$269,4),")"))</f>
        <v>bye</v>
      </c>
      <c r="D496" s="16"/>
      <c r="E496" s="3" t="str">
        <f>'V-1 256'!R121</f>
        <v/>
      </c>
    </row>
    <row r="498" spans="1:7">
      <c r="A498" s="3">
        <f>A432+32</f>
        <v>241</v>
      </c>
      <c r="C498" s="6" t="str">
        <f>IF($B498="","bye",CONCATENATE(VLOOKUP($B498,'nejml.žákyně seznam'!$A$2:$E$269,2)," (",VLOOKUP($B498,'nejml.žákyně seznam'!$A$2:$E$269,4),")"))</f>
        <v>bye</v>
      </c>
    </row>
    <row r="499" spans="1:7">
      <c r="D499" s="15"/>
      <c r="E499" s="6" t="str">
        <f>'V-1 256'!P122</f>
        <v/>
      </c>
    </row>
    <row r="500" spans="1:7">
      <c r="A500" s="3">
        <f>A434+32</f>
        <v>242</v>
      </c>
      <c r="C500" s="6" t="str">
        <f>IF($B500="","bye",CONCATENATE(VLOOKUP($B500,'nejml.žákyně seznam'!$A$2:$E$269,2)," (",VLOOKUP($B500,'nejml.žákyně seznam'!$A$2:$E$269,4),")"))</f>
        <v>bye</v>
      </c>
      <c r="D500" s="16"/>
      <c r="E500" s="7" t="str">
        <f>'V-1 256'!R122</f>
        <v/>
      </c>
    </row>
    <row r="501" spans="1:7">
      <c r="D501" s="17"/>
      <c r="E501" s="9"/>
      <c r="F501" s="10" t="str">
        <f>'V-1 256'!P191</f>
        <v/>
      </c>
    </row>
    <row r="502" spans="1:7">
      <c r="A502" s="3">
        <f>A436+32</f>
        <v>243</v>
      </c>
      <c r="C502" s="6" t="str">
        <f>IF($B502="","bye",CONCATENATE(VLOOKUP($B502,'nejml.žákyně seznam'!$A$2:$E$269,2)," (",VLOOKUP($B502,'nejml.žákyně seznam'!$A$2:$E$269,4),")"))</f>
        <v>bye</v>
      </c>
      <c r="D502" s="14"/>
      <c r="E502" s="9"/>
      <c r="F502" s="7" t="str">
        <f>'V-1 256'!R191</f>
        <v/>
      </c>
    </row>
    <row r="503" spans="1:7">
      <c r="D503" s="15"/>
      <c r="E503" s="8" t="str">
        <f>'V-1 256'!P123</f>
        <v/>
      </c>
      <c r="F503" s="9"/>
    </row>
    <row r="504" spans="1:7">
      <c r="A504" s="3">
        <f>A438+32</f>
        <v>244</v>
      </c>
      <c r="C504" s="6" t="str">
        <f>IF($B504="","bye",CONCATENATE(VLOOKUP($B504,'nejml.žákyně seznam'!$A$2:$E$269,2)," (",VLOOKUP($B504,'nejml.žákyně seznam'!$A$2:$E$269,4),")"))</f>
        <v>bye</v>
      </c>
      <c r="D504" s="16"/>
      <c r="E504" s="3" t="str">
        <f>'V-1 256'!R123</f>
        <v/>
      </c>
      <c r="F504" s="9"/>
    </row>
    <row r="505" spans="1:7">
      <c r="D505" s="17"/>
      <c r="F505" s="9"/>
      <c r="G505" s="10" t="str">
        <f>'V-1 256'!P226</f>
        <v/>
      </c>
    </row>
    <row r="506" spans="1:7">
      <c r="A506" s="3">
        <f>A440+32</f>
        <v>245</v>
      </c>
      <c r="C506" s="6" t="str">
        <f>IF($B506="","bye",CONCATENATE(VLOOKUP($B506,'nejml.žákyně seznam'!$A$2:$E$269,2)," (",VLOOKUP($B506,'nejml.žákyně seznam'!$A$2:$E$269,4),")"))</f>
        <v>bye</v>
      </c>
      <c r="D506" s="14"/>
      <c r="F506" s="9"/>
      <c r="G506" s="7" t="str">
        <f>'V-1 256'!R226</f>
        <v/>
      </c>
    </row>
    <row r="507" spans="1:7">
      <c r="D507" s="15"/>
      <c r="E507" s="6" t="str">
        <f>'V-1 256'!P124</f>
        <v/>
      </c>
      <c r="F507" s="9"/>
      <c r="G507" s="9"/>
    </row>
    <row r="508" spans="1:7">
      <c r="A508" s="3">
        <f>A442+32</f>
        <v>246</v>
      </c>
      <c r="C508" s="6" t="str">
        <f>IF($B508="","bye",CONCATENATE(VLOOKUP($B508,'nejml.žákyně seznam'!$A$2:$E$269,2)," (",VLOOKUP($B508,'nejml.žákyně seznam'!$A$2:$E$269,4),")"))</f>
        <v>bye</v>
      </c>
      <c r="D508" s="16"/>
      <c r="E508" s="7" t="str">
        <f>'V-1 256'!R124</f>
        <v/>
      </c>
      <c r="F508" s="9"/>
      <c r="G508" s="9"/>
    </row>
    <row r="509" spans="1:7">
      <c r="D509" s="17"/>
      <c r="E509" s="9"/>
      <c r="F509" s="11" t="str">
        <f>'V-1 256'!P192</f>
        <v/>
      </c>
      <c r="G509" s="9"/>
    </row>
    <row r="510" spans="1:7">
      <c r="A510" s="3">
        <f>A444+32</f>
        <v>247</v>
      </c>
      <c r="C510" s="6" t="str">
        <f>IF($B510="","bye",CONCATENATE(VLOOKUP($B510,'nejml.žákyně seznam'!$A$2:$E$269,2)," (",VLOOKUP($B510,'nejml.žákyně seznam'!$A$2:$E$269,4),")"))</f>
        <v>bye</v>
      </c>
      <c r="D510" s="14"/>
      <c r="E510" s="9"/>
      <c r="F510" s="3" t="str">
        <f>'V-1 256'!R192</f>
        <v/>
      </c>
      <c r="G510" s="9"/>
    </row>
    <row r="511" spans="1:7">
      <c r="D511" s="15"/>
      <c r="E511" s="8" t="str">
        <f>'V-1 256'!P125</f>
        <v/>
      </c>
      <c r="G511" s="9"/>
    </row>
    <row r="512" spans="1:7">
      <c r="A512" s="3">
        <f>A446+32</f>
        <v>248</v>
      </c>
      <c r="C512" s="6" t="str">
        <f>IF($B512="","bye",CONCATENATE(VLOOKUP($B512,'nejml.žákyně seznam'!$A$2:$E$269,2)," (",VLOOKUP($B512,'nejml.žákyně seznam'!$A$2:$E$269,4),")"))</f>
        <v>bye</v>
      </c>
      <c r="D512" s="16"/>
      <c r="E512" s="3" t="str">
        <f>'V-1 256'!R125</f>
        <v/>
      </c>
      <c r="G512" s="9"/>
    </row>
    <row r="513" spans="1:7">
      <c r="D513" s="17"/>
      <c r="G513" s="13" t="str">
        <f>'V-1 256'!P244</f>
        <v/>
      </c>
    </row>
    <row r="514" spans="1:7">
      <c r="A514" s="3">
        <f>A448+32</f>
        <v>249</v>
      </c>
      <c r="C514" s="6" t="str">
        <f>IF($B514="","bye",CONCATENATE(VLOOKUP($B514,'nejml.žákyně seznam'!$A$2:$E$269,2)," (",VLOOKUP($B514,'nejml.žákyně seznam'!$A$2:$E$269,4),")"))</f>
        <v>bye</v>
      </c>
      <c r="D514" s="14"/>
      <c r="G514" s="7" t="str">
        <f>'V-1 256'!R244</f>
        <v/>
      </c>
    </row>
    <row r="515" spans="1:7">
      <c r="D515" s="15"/>
      <c r="E515" s="6" t="str">
        <f>'V-1 256'!P126</f>
        <v/>
      </c>
      <c r="G515" s="9"/>
    </row>
    <row r="516" spans="1:7">
      <c r="A516" s="3">
        <f>A450+32</f>
        <v>250</v>
      </c>
      <c r="C516" s="6" t="str">
        <f>IF($B516="","bye",CONCATENATE(VLOOKUP($B516,'nejml.žákyně seznam'!$A$2:$E$269,2)," (",VLOOKUP($B516,'nejml.žákyně seznam'!$A$2:$E$269,4),")"))</f>
        <v>bye</v>
      </c>
      <c r="D516" s="16"/>
      <c r="E516" s="7" t="str">
        <f>'V-1 256'!R126</f>
        <v/>
      </c>
      <c r="G516" s="9"/>
    </row>
    <row r="517" spans="1:7">
      <c r="D517" s="17"/>
      <c r="E517" s="9"/>
      <c r="F517" s="10" t="str">
        <f>'V-1 256'!P193</f>
        <v/>
      </c>
      <c r="G517" s="9"/>
    </row>
    <row r="518" spans="1:7">
      <c r="A518" s="3">
        <f>A452+32</f>
        <v>251</v>
      </c>
      <c r="C518" s="6" t="str">
        <f>IF($B518="","bye",CONCATENATE(VLOOKUP($B518,'nejml.žákyně seznam'!$A$2:$E$269,2)," (",VLOOKUP($B518,'nejml.žákyně seznam'!$A$2:$E$269,4),")"))</f>
        <v>bye</v>
      </c>
      <c r="D518" s="14"/>
      <c r="E518" s="9"/>
      <c r="F518" s="7" t="str">
        <f>'V-1 256'!R193</f>
        <v/>
      </c>
      <c r="G518" s="9"/>
    </row>
    <row r="519" spans="1:7">
      <c r="D519" s="15"/>
      <c r="E519" s="8" t="str">
        <f>'V-1 256'!P127</f>
        <v/>
      </c>
      <c r="F519" s="9"/>
      <c r="G519" s="9"/>
    </row>
    <row r="520" spans="1:7">
      <c r="A520" s="3">
        <f>A454+32</f>
        <v>252</v>
      </c>
      <c r="C520" s="6" t="str">
        <f>IF($B520="","bye",CONCATENATE(VLOOKUP($B520,'nejml.žákyně seznam'!$A$2:$E$269,2)," (",VLOOKUP($B520,'nejml.žákyně seznam'!$A$2:$E$269,4),")"))</f>
        <v>bye</v>
      </c>
      <c r="D520" s="16"/>
      <c r="E520" s="3" t="str">
        <f>'V-1 256'!R127</f>
        <v/>
      </c>
      <c r="F520" s="9"/>
      <c r="G520" s="9"/>
    </row>
    <row r="521" spans="1:7">
      <c r="D521" s="17"/>
      <c r="F521" s="9"/>
      <c r="G521" s="11" t="str">
        <f>'V-1 256'!P227</f>
        <v/>
      </c>
    </row>
    <row r="522" spans="1:7">
      <c r="A522" s="3">
        <f>A456+32</f>
        <v>253</v>
      </c>
      <c r="C522" s="6" t="str">
        <f>IF($B522="","bye",CONCATENATE(VLOOKUP($B522,'nejml.žákyně seznam'!$A$2:$E$269,2)," (",VLOOKUP($B522,'nejml.žákyně seznam'!$A$2:$E$269,4),")"))</f>
        <v>bye</v>
      </c>
      <c r="D522" s="14"/>
      <c r="F522" s="9"/>
      <c r="G522" s="3" t="str">
        <f>'V-1 256'!R227</f>
        <v/>
      </c>
    </row>
    <row r="523" spans="1:7">
      <c r="D523" s="15"/>
      <c r="E523" s="6" t="str">
        <f>'V-1 256'!P128</f>
        <v/>
      </c>
      <c r="F523" s="9"/>
    </row>
    <row r="524" spans="1:7">
      <c r="A524" s="3">
        <f>A458+32</f>
        <v>254</v>
      </c>
      <c r="C524" s="6" t="str">
        <f>IF($B524="","bye",CONCATENATE(VLOOKUP($B524,'nejml.žákyně seznam'!$A$2:$E$269,2)," (",VLOOKUP($B524,'nejml.žákyně seznam'!$A$2:$E$269,4),")"))</f>
        <v>bye</v>
      </c>
      <c r="D524" s="16"/>
      <c r="E524" s="7" t="str">
        <f>'V-1 256'!R128</f>
        <v/>
      </c>
      <c r="F524" s="9"/>
    </row>
    <row r="525" spans="1:7">
      <c r="D525" s="17"/>
      <c r="E525" s="9"/>
      <c r="F525" s="11" t="str">
        <f>'V-1 256'!P194</f>
        <v/>
      </c>
    </row>
    <row r="526" spans="1:7">
      <c r="A526" s="3">
        <f>A460+32</f>
        <v>255</v>
      </c>
      <c r="C526" s="6" t="str">
        <f>IF($B526="","bye",CONCATENATE(VLOOKUP($B526,'nejml.žákyně seznam'!$A$2:$E$269,2)," (",VLOOKUP($B526,'nejml.žákyně seznam'!$A$2:$E$269,4),")"))</f>
        <v>bye</v>
      </c>
      <c r="D526" s="14"/>
      <c r="E526" s="9"/>
      <c r="F526" s="3" t="str">
        <f>'V-1 256'!R194</f>
        <v/>
      </c>
    </row>
    <row r="527" spans="1:7">
      <c r="D527" s="15"/>
      <c r="E527" s="8" t="str">
        <f>'V-1 256'!P129</f>
        <v/>
      </c>
    </row>
    <row r="528" spans="1:7">
      <c r="A528" s="3">
        <f>A462+32</f>
        <v>256</v>
      </c>
      <c r="C528" s="6" t="str">
        <f>IF($B528="","bye",CONCATENATE(VLOOKUP($B528,'nejml.žákyně seznam'!$A$2:$E$269,2)," (",VLOOKUP($B528,'nejml.žákyně seznam'!$A$2:$E$269,4),")"))</f>
        <v>bye</v>
      </c>
      <c r="D528" s="16"/>
      <c r="E528" s="3" t="str">
        <f>'V-1 256'!R129</f>
        <v/>
      </c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4" fitToHeight="0" orientation="portrait" horizontalDpi="300" verticalDpi="300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="85" zoomScaleNormal="75" workbookViewId="0">
      <selection activeCell="C21" sqref="C21"/>
    </sheetView>
  </sheetViews>
  <sheetFormatPr defaultRowHeight="12.75"/>
  <cols>
    <col min="1" max="1" width="4.140625" style="3" bestFit="1" customWidth="1"/>
    <col min="2" max="2" width="5.140625" style="3" customWidth="1"/>
    <col min="3" max="3" width="29.42578125" style="3" bestFit="1" customWidth="1"/>
    <col min="4" max="4" width="0.85546875" style="3" customWidth="1"/>
    <col min="5" max="8" width="19.42578125" style="3" customWidth="1"/>
    <col min="9" max="16384" width="9.140625" style="3"/>
  </cols>
  <sheetData>
    <row r="1" spans="1:8" ht="27" customHeight="1">
      <c r="B1" s="4" t="s">
        <v>61</v>
      </c>
      <c r="H1" s="106" t="s">
        <v>53</v>
      </c>
    </row>
    <row r="2" spans="1:8" ht="21" customHeight="1">
      <c r="B2" s="5" t="s">
        <v>48</v>
      </c>
      <c r="H2" s="23" t="s">
        <v>495</v>
      </c>
    </row>
    <row r="3" spans="1:8" ht="15.75">
      <c r="D3" s="5"/>
      <c r="H3" s="95" t="s">
        <v>62</v>
      </c>
    </row>
    <row r="4" spans="1:8">
      <c r="A4" s="3">
        <v>1</v>
      </c>
      <c r="B4" s="3">
        <v>23</v>
      </c>
      <c r="C4" s="6" t="s">
        <v>439</v>
      </c>
    </row>
    <row r="5" spans="1:8">
      <c r="D5" s="15"/>
      <c r="E5" s="6" t="s">
        <v>266</v>
      </c>
    </row>
    <row r="6" spans="1:8">
      <c r="A6" s="3">
        <v>2</v>
      </c>
      <c r="C6" s="6" t="s">
        <v>104</v>
      </c>
      <c r="D6" s="16"/>
      <c r="E6" s="7" t="s">
        <v>103</v>
      </c>
    </row>
    <row r="7" spans="1:8">
      <c r="D7" s="17"/>
      <c r="E7" s="9"/>
      <c r="F7" s="10" t="s">
        <v>266</v>
      </c>
    </row>
    <row r="8" spans="1:8">
      <c r="A8" s="3">
        <v>3</v>
      </c>
      <c r="B8" s="3">
        <v>38</v>
      </c>
      <c r="C8" s="6" t="s">
        <v>401</v>
      </c>
      <c r="D8" s="14"/>
      <c r="E8" s="9"/>
      <c r="F8" s="7" t="s">
        <v>494</v>
      </c>
    </row>
    <row r="9" spans="1:8">
      <c r="D9" s="15"/>
      <c r="E9" s="8" t="s">
        <v>257</v>
      </c>
      <c r="F9" s="9"/>
    </row>
    <row r="10" spans="1:8">
      <c r="A10" s="3">
        <v>4</v>
      </c>
      <c r="B10" s="3">
        <v>28</v>
      </c>
      <c r="C10" s="6" t="s">
        <v>339</v>
      </c>
      <c r="D10" s="16"/>
      <c r="E10" s="3" t="s">
        <v>493</v>
      </c>
      <c r="F10" s="9"/>
    </row>
    <row r="11" spans="1:8">
      <c r="D11" s="17"/>
      <c r="F11" s="9"/>
      <c r="G11" s="10" t="s">
        <v>266</v>
      </c>
    </row>
    <row r="12" spans="1:8">
      <c r="A12" s="3">
        <v>5</v>
      </c>
      <c r="B12" s="3">
        <v>29</v>
      </c>
      <c r="C12" s="6" t="s">
        <v>428</v>
      </c>
      <c r="D12" s="14"/>
      <c r="F12" s="9"/>
      <c r="G12" s="7" t="s">
        <v>492</v>
      </c>
    </row>
    <row r="13" spans="1:8">
      <c r="D13" s="15"/>
      <c r="E13" s="6" t="s">
        <v>255</v>
      </c>
      <c r="F13" s="9"/>
      <c r="G13" s="9"/>
    </row>
    <row r="14" spans="1:8">
      <c r="A14" s="3">
        <v>6</v>
      </c>
      <c r="B14" s="3">
        <v>37</v>
      </c>
      <c r="C14" s="6" t="s">
        <v>320</v>
      </c>
      <c r="D14" s="16"/>
      <c r="E14" s="7" t="s">
        <v>491</v>
      </c>
      <c r="F14" s="9"/>
      <c r="G14" s="9"/>
    </row>
    <row r="15" spans="1:8">
      <c r="D15" s="17"/>
      <c r="E15" s="9"/>
      <c r="F15" s="11" t="s">
        <v>259</v>
      </c>
      <c r="G15" s="9"/>
    </row>
    <row r="16" spans="1:8">
      <c r="A16" s="3">
        <v>7</v>
      </c>
      <c r="B16" s="3">
        <v>36</v>
      </c>
      <c r="C16" s="6" t="s">
        <v>422</v>
      </c>
      <c r="D16" s="14"/>
      <c r="E16" s="9"/>
      <c r="F16" s="3" t="s">
        <v>490</v>
      </c>
      <c r="G16" s="9"/>
    </row>
    <row r="17" spans="1:9">
      <c r="D17" s="15"/>
      <c r="E17" s="8" t="s">
        <v>259</v>
      </c>
      <c r="G17" s="9"/>
    </row>
    <row r="18" spans="1:9">
      <c r="A18" s="3">
        <v>8</v>
      </c>
      <c r="B18" s="3">
        <v>27</v>
      </c>
      <c r="C18" s="6" t="s">
        <v>352</v>
      </c>
      <c r="D18" s="16"/>
      <c r="E18" s="3" t="s">
        <v>489</v>
      </c>
      <c r="G18" s="9"/>
    </row>
    <row r="19" spans="1:9">
      <c r="D19" s="17"/>
      <c r="H19" s="24" t="s">
        <v>253</v>
      </c>
    </row>
    <row r="20" spans="1:9">
      <c r="A20" s="3">
        <v>9</v>
      </c>
      <c r="B20" s="3">
        <v>30</v>
      </c>
      <c r="C20" s="6" t="s">
        <v>326</v>
      </c>
      <c r="D20" s="14"/>
      <c r="F20" s="96"/>
      <c r="H20" s="83" t="s">
        <v>488</v>
      </c>
      <c r="I20" s="96"/>
    </row>
    <row r="21" spans="1:9">
      <c r="D21" s="15"/>
      <c r="E21" s="6" t="s">
        <v>253</v>
      </c>
      <c r="G21" s="9"/>
      <c r="H21" s="96"/>
      <c r="I21" s="96"/>
    </row>
    <row r="22" spans="1:9">
      <c r="A22" s="3">
        <v>10</v>
      </c>
      <c r="B22" s="3">
        <v>33</v>
      </c>
      <c r="C22" s="6" t="s">
        <v>365</v>
      </c>
      <c r="D22" s="16"/>
      <c r="E22" s="7" t="s">
        <v>487</v>
      </c>
      <c r="G22" s="9"/>
      <c r="H22" s="96"/>
      <c r="I22" s="96"/>
    </row>
    <row r="23" spans="1:9">
      <c r="D23" s="17"/>
      <c r="E23" s="9"/>
      <c r="F23" s="10" t="s">
        <v>253</v>
      </c>
      <c r="G23" s="9"/>
      <c r="H23" s="96"/>
      <c r="I23" s="96"/>
    </row>
    <row r="24" spans="1:9">
      <c r="A24" s="3">
        <v>11</v>
      </c>
      <c r="B24" s="3">
        <v>34</v>
      </c>
      <c r="C24" s="6" t="s">
        <v>413</v>
      </c>
      <c r="D24" s="14"/>
      <c r="E24" s="9"/>
      <c r="F24" s="7" t="s">
        <v>486</v>
      </c>
      <c r="G24" s="9"/>
      <c r="H24" s="96"/>
      <c r="I24" s="96"/>
    </row>
    <row r="25" spans="1:9">
      <c r="D25" s="15"/>
      <c r="E25" s="8" t="s">
        <v>246</v>
      </c>
      <c r="F25" s="9"/>
      <c r="G25" s="9"/>
      <c r="H25" s="96"/>
      <c r="I25" s="96"/>
    </row>
    <row r="26" spans="1:9">
      <c r="A26" s="3">
        <v>12</v>
      </c>
      <c r="B26" s="3">
        <v>32</v>
      </c>
      <c r="C26" s="6" t="s">
        <v>389</v>
      </c>
      <c r="D26" s="16"/>
      <c r="E26" s="3" t="s">
        <v>485</v>
      </c>
      <c r="F26" s="9"/>
      <c r="G26" s="9"/>
      <c r="H26" s="96"/>
      <c r="I26" s="96"/>
    </row>
    <row r="27" spans="1:9">
      <c r="D27" s="17"/>
      <c r="F27" s="9"/>
      <c r="G27" s="11" t="s">
        <v>253</v>
      </c>
      <c r="H27" s="96"/>
      <c r="I27" s="96"/>
    </row>
    <row r="28" spans="1:9">
      <c r="A28" s="3">
        <v>13</v>
      </c>
      <c r="B28" s="3">
        <v>35</v>
      </c>
      <c r="C28" s="6" t="s">
        <v>452</v>
      </c>
      <c r="D28" s="14"/>
      <c r="F28" s="9"/>
      <c r="G28" s="3" t="s">
        <v>484</v>
      </c>
      <c r="H28" s="96"/>
      <c r="I28" s="96"/>
    </row>
    <row r="29" spans="1:9">
      <c r="D29" s="15"/>
      <c r="E29" s="6" t="s">
        <v>251</v>
      </c>
      <c r="F29" s="9"/>
      <c r="H29" s="96"/>
      <c r="I29" s="96"/>
    </row>
    <row r="30" spans="1:9">
      <c r="A30" s="3">
        <v>14</v>
      </c>
      <c r="B30" s="3">
        <v>31</v>
      </c>
      <c r="C30" s="6" t="s">
        <v>309</v>
      </c>
      <c r="D30" s="16"/>
      <c r="E30" s="7" t="s">
        <v>483</v>
      </c>
      <c r="F30" s="9"/>
      <c r="H30" s="96"/>
      <c r="I30" s="96"/>
    </row>
    <row r="31" spans="1:9">
      <c r="D31" s="17"/>
      <c r="E31" s="9"/>
      <c r="F31" s="11" t="s">
        <v>262</v>
      </c>
      <c r="H31" s="96"/>
      <c r="I31" s="96"/>
    </row>
    <row r="32" spans="1:9">
      <c r="A32" s="3">
        <v>15</v>
      </c>
      <c r="C32" s="6" t="s">
        <v>104</v>
      </c>
      <c r="D32" s="14"/>
      <c r="E32" s="9"/>
      <c r="F32" s="3" t="s">
        <v>482</v>
      </c>
      <c r="H32" s="96"/>
      <c r="I32" s="96"/>
    </row>
    <row r="33" spans="1:9">
      <c r="D33" s="15"/>
      <c r="E33" s="8" t="s">
        <v>262</v>
      </c>
      <c r="H33" s="96"/>
      <c r="I33" s="96"/>
    </row>
    <row r="34" spans="1:9">
      <c r="A34" s="3">
        <v>16</v>
      </c>
      <c r="B34" s="3">
        <v>25</v>
      </c>
      <c r="C34" s="6" t="s">
        <v>377</v>
      </c>
      <c r="D34" s="16"/>
      <c r="E34" s="3" t="s">
        <v>103</v>
      </c>
      <c r="H34" s="96"/>
      <c r="I34" s="96"/>
    </row>
    <row r="35" spans="1:9">
      <c r="H35" s="110">
        <v>0</v>
      </c>
      <c r="I35" s="96"/>
    </row>
    <row r="36" spans="1:9">
      <c r="A36" s="114"/>
      <c r="B36" s="114"/>
      <c r="C36" s="114"/>
      <c r="D36" s="114"/>
      <c r="E36" s="114"/>
      <c r="F36" s="114"/>
      <c r="G36" s="114"/>
      <c r="H36" s="114"/>
    </row>
    <row r="37" spans="1:9">
      <c r="A37" s="114"/>
      <c r="B37" s="114"/>
      <c r="C37" s="114"/>
      <c r="D37" s="115"/>
      <c r="E37" s="114"/>
      <c r="F37" s="114"/>
      <c r="G37" s="114"/>
      <c r="H37" s="114"/>
    </row>
    <row r="38" spans="1:9">
      <c r="A38" s="114"/>
      <c r="B38" s="114"/>
      <c r="C38" s="114"/>
      <c r="D38" s="115"/>
      <c r="E38" s="114"/>
      <c r="F38" s="114"/>
      <c r="G38" s="114"/>
      <c r="H38" s="114"/>
    </row>
    <row r="39" spans="1:9">
      <c r="A39" s="114"/>
      <c r="B39" s="114"/>
      <c r="C39" s="114"/>
      <c r="D39" s="115"/>
      <c r="E39" s="114"/>
      <c r="F39" s="114"/>
      <c r="G39" s="114"/>
      <c r="H39" s="114"/>
    </row>
    <row r="40" spans="1:9">
      <c r="A40" s="114"/>
      <c r="B40" s="114"/>
      <c r="C40" s="114"/>
      <c r="D40" s="115"/>
      <c r="E40" s="114"/>
      <c r="F40" s="114"/>
      <c r="G40" s="114"/>
      <c r="H40" s="114"/>
    </row>
    <row r="41" spans="1:9">
      <c r="A41" s="114"/>
      <c r="B41" s="114"/>
      <c r="C41" s="114"/>
      <c r="D41" s="115"/>
      <c r="E41" s="114"/>
      <c r="F41" s="114"/>
      <c r="G41" s="114"/>
      <c r="H41" s="114"/>
    </row>
    <row r="42" spans="1:9">
      <c r="A42" s="114"/>
      <c r="B42" s="114"/>
      <c r="C42" s="114"/>
      <c r="D42" s="115"/>
      <c r="E42" s="114"/>
      <c r="F42" s="114"/>
      <c r="G42" s="114"/>
      <c r="H42" s="114"/>
    </row>
    <row r="43" spans="1:9">
      <c r="A43" s="114"/>
      <c r="B43" s="114"/>
      <c r="C43" s="114"/>
      <c r="D43" s="115"/>
      <c r="E43" s="114"/>
      <c r="F43" s="114"/>
      <c r="G43" s="114"/>
      <c r="H43" s="114"/>
    </row>
    <row r="44" spans="1:9">
      <c r="A44" s="114"/>
      <c r="B44" s="114"/>
      <c r="C44" s="114"/>
      <c r="D44" s="115"/>
      <c r="E44" s="114"/>
      <c r="F44" s="114"/>
      <c r="G44" s="114"/>
      <c r="H44" s="114"/>
    </row>
    <row r="45" spans="1:9">
      <c r="A45" s="114"/>
      <c r="B45" s="114"/>
      <c r="C45" s="114"/>
      <c r="D45" s="115"/>
      <c r="E45" s="114"/>
      <c r="F45" s="114"/>
      <c r="G45" s="114"/>
      <c r="H45" s="114"/>
    </row>
    <row r="46" spans="1:9">
      <c r="A46" s="114"/>
      <c r="B46" s="114"/>
      <c r="C46" s="114"/>
      <c r="D46" s="115"/>
      <c r="E46" s="114"/>
      <c r="F46" s="114"/>
      <c r="G46" s="114"/>
      <c r="H46" s="114"/>
    </row>
    <row r="47" spans="1:9">
      <c r="A47" s="114"/>
      <c r="B47" s="114"/>
      <c r="C47" s="114"/>
      <c r="D47" s="115"/>
      <c r="E47" s="114"/>
      <c r="F47" s="114"/>
      <c r="G47" s="114"/>
      <c r="H47" s="114"/>
    </row>
    <row r="48" spans="1:9">
      <c r="A48" s="114"/>
      <c r="B48" s="114"/>
      <c r="C48" s="114"/>
      <c r="D48" s="115"/>
      <c r="E48" s="114"/>
      <c r="F48" s="114"/>
      <c r="G48" s="114"/>
      <c r="H48" s="114"/>
    </row>
    <row r="49" spans="1:8">
      <c r="A49" s="114"/>
      <c r="B49" s="114"/>
      <c r="C49" s="114"/>
      <c r="D49" s="115"/>
      <c r="E49" s="114"/>
      <c r="F49" s="114"/>
      <c r="G49" s="114"/>
      <c r="H49" s="114"/>
    </row>
    <row r="50" spans="1:8">
      <c r="A50" s="114"/>
      <c r="B50" s="114"/>
      <c r="C50" s="114"/>
      <c r="D50" s="115"/>
      <c r="E50" s="114"/>
      <c r="F50" s="114"/>
      <c r="G50" s="114"/>
      <c r="H50" s="114"/>
    </row>
    <row r="51" spans="1:8">
      <c r="A51" s="114"/>
      <c r="B51" s="114"/>
      <c r="C51" s="114"/>
      <c r="D51" s="115"/>
      <c r="E51" s="114"/>
      <c r="F51" s="114"/>
      <c r="G51" s="114"/>
      <c r="H51" s="116"/>
    </row>
    <row r="52" spans="1:8">
      <c r="A52" s="114"/>
      <c r="B52" s="114"/>
      <c r="C52" s="114"/>
      <c r="D52" s="115"/>
      <c r="E52" s="114"/>
      <c r="F52" s="114"/>
      <c r="G52" s="114"/>
      <c r="H52" s="114"/>
    </row>
    <row r="53" spans="1:8">
      <c r="A53" s="114"/>
      <c r="B53" s="114"/>
      <c r="C53" s="114"/>
      <c r="D53" s="115"/>
      <c r="E53" s="114"/>
      <c r="F53" s="114"/>
      <c r="G53" s="114"/>
      <c r="H53" s="114"/>
    </row>
    <row r="54" spans="1:8">
      <c r="A54" s="114"/>
      <c r="B54" s="114"/>
      <c r="C54" s="114"/>
      <c r="D54" s="115"/>
      <c r="E54" s="114"/>
      <c r="F54" s="114"/>
      <c r="G54" s="114"/>
      <c r="H54" s="114"/>
    </row>
    <row r="55" spans="1:8">
      <c r="A55" s="114"/>
      <c r="B55" s="114"/>
      <c r="C55" s="114"/>
      <c r="D55" s="115"/>
      <c r="E55" s="114"/>
      <c r="F55" s="114"/>
      <c r="G55" s="114"/>
      <c r="H55" s="114"/>
    </row>
    <row r="56" spans="1:8">
      <c r="A56" s="114"/>
      <c r="B56" s="114"/>
      <c r="C56" s="114"/>
      <c r="D56" s="115"/>
      <c r="E56" s="114"/>
      <c r="F56" s="114"/>
      <c r="G56" s="114"/>
      <c r="H56" s="114"/>
    </row>
    <row r="57" spans="1:8">
      <c r="A57" s="114"/>
      <c r="B57" s="114"/>
      <c r="C57" s="114"/>
      <c r="D57" s="115"/>
      <c r="E57" s="114"/>
      <c r="F57" s="114"/>
      <c r="G57" s="114"/>
      <c r="H57" s="114"/>
    </row>
    <row r="58" spans="1:8">
      <c r="A58" s="114"/>
      <c r="B58" s="114"/>
      <c r="C58" s="114"/>
      <c r="D58" s="115"/>
      <c r="E58" s="114"/>
      <c r="F58" s="114"/>
      <c r="G58" s="114"/>
      <c r="H58" s="114"/>
    </row>
    <row r="59" spans="1:8">
      <c r="A59" s="114"/>
      <c r="B59" s="114"/>
      <c r="C59" s="114"/>
      <c r="D59" s="115"/>
      <c r="E59" s="114"/>
      <c r="F59" s="114"/>
      <c r="G59" s="114"/>
      <c r="H59" s="114"/>
    </row>
    <row r="60" spans="1:8">
      <c r="A60" s="114"/>
      <c r="B60" s="114"/>
      <c r="C60" s="114"/>
      <c r="D60" s="115"/>
      <c r="E60" s="114"/>
      <c r="F60" s="114"/>
      <c r="G60" s="114"/>
      <c r="H60" s="114"/>
    </row>
    <row r="61" spans="1:8">
      <c r="A61" s="114"/>
      <c r="B61" s="114"/>
      <c r="C61" s="114"/>
      <c r="D61" s="115"/>
      <c r="E61" s="114"/>
      <c r="F61" s="114"/>
      <c r="G61" s="114"/>
      <c r="H61" s="114"/>
    </row>
    <row r="62" spans="1:8">
      <c r="A62" s="114"/>
      <c r="B62" s="114"/>
      <c r="C62" s="114"/>
      <c r="D62" s="115"/>
      <c r="E62" s="114"/>
      <c r="F62" s="114"/>
      <c r="G62" s="114"/>
      <c r="H62" s="114"/>
    </row>
    <row r="63" spans="1:8">
      <c r="A63" s="114"/>
      <c r="B63" s="114"/>
      <c r="C63" s="114"/>
      <c r="D63" s="115"/>
      <c r="E63" s="114"/>
      <c r="F63" s="114"/>
      <c r="G63" s="114"/>
      <c r="H63" s="114"/>
    </row>
    <row r="64" spans="1:8">
      <c r="A64" s="114"/>
      <c r="B64" s="114"/>
      <c r="C64" s="114"/>
      <c r="D64" s="115"/>
      <c r="E64" s="114"/>
      <c r="F64" s="114"/>
      <c r="G64" s="114"/>
      <c r="H64" s="114"/>
    </row>
    <row r="65" spans="1:8">
      <c r="A65" s="114"/>
      <c r="B65" s="114"/>
      <c r="C65" s="114"/>
      <c r="D65" s="115"/>
      <c r="E65" s="114"/>
      <c r="F65" s="114"/>
      <c r="G65" s="114"/>
      <c r="H65" s="114"/>
    </row>
    <row r="66" spans="1:8">
      <c r="A66" s="114"/>
      <c r="B66" s="114"/>
      <c r="C66" s="114"/>
      <c r="D66" s="115"/>
      <c r="E66" s="114"/>
      <c r="F66" s="114"/>
      <c r="G66" s="114"/>
      <c r="H66" s="114"/>
    </row>
  </sheetData>
  <printOptions horizontalCentered="1"/>
  <pageMargins left="0.39370078740157483" right="0.39370078740157483" top="0.39370078740157483" bottom="0.78740157480314965" header="0.51181102362204722" footer="0.51181102362204722"/>
  <pageSetup paperSize="9" fitToHeight="0" orientation="landscape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topLeftCell="A37" zoomScaleNormal="100" workbookViewId="0">
      <selection sqref="A1:XFD1048576"/>
    </sheetView>
  </sheetViews>
  <sheetFormatPr defaultRowHeight="12.75"/>
  <cols>
    <col min="1" max="1" width="3.5703125" style="3" bestFit="1" customWidth="1"/>
    <col min="2" max="2" width="4.140625" style="3" customWidth="1"/>
    <col min="3" max="3" width="32" style="3" customWidth="1"/>
    <col min="4" max="4" width="0.85546875" style="3" customWidth="1"/>
    <col min="5" max="6" width="18.28515625" style="3" bestFit="1" customWidth="1"/>
    <col min="7" max="7" width="19.140625" style="3" bestFit="1" customWidth="1"/>
    <col min="8" max="8" width="19.28515625" style="3" customWidth="1"/>
    <col min="9" max="16384" width="9.140625" style="3"/>
  </cols>
  <sheetData>
    <row r="1" spans="1:8" ht="27" customHeight="1">
      <c r="B1" s="4" t="s">
        <v>61</v>
      </c>
      <c r="H1" s="106" t="s">
        <v>53</v>
      </c>
    </row>
    <row r="2" spans="1:8" ht="21" customHeight="1">
      <c r="B2" s="5" t="s">
        <v>48</v>
      </c>
      <c r="H2" s="23" t="s">
        <v>496</v>
      </c>
    </row>
    <row r="3" spans="1:8" ht="13.5">
      <c r="B3" s="3">
        <v>1</v>
      </c>
      <c r="C3" s="3" t="s">
        <v>455</v>
      </c>
      <c r="D3" s="5"/>
      <c r="H3" s="17" t="s">
        <v>62</v>
      </c>
    </row>
    <row r="4" spans="1:8">
      <c r="A4" s="3">
        <v>1</v>
      </c>
      <c r="B4" s="6">
        <v>7</v>
      </c>
      <c r="C4" s="6" t="s">
        <v>380</v>
      </c>
      <c r="E4" s="3" t="s">
        <v>300</v>
      </c>
    </row>
    <row r="5" spans="1:8">
      <c r="C5" s="3" t="s">
        <v>103</v>
      </c>
      <c r="D5" s="15"/>
      <c r="E5" s="6" t="s">
        <v>290</v>
      </c>
    </row>
    <row r="6" spans="1:8">
      <c r="A6" s="3">
        <v>2</v>
      </c>
      <c r="B6" s="6" t="s">
        <v>103</v>
      </c>
      <c r="C6" s="6" t="s">
        <v>104</v>
      </c>
      <c r="D6" s="16"/>
      <c r="E6" s="7" t="s">
        <v>103</v>
      </c>
      <c r="F6" s="3" t="s">
        <v>300</v>
      </c>
    </row>
    <row r="7" spans="1:8">
      <c r="B7" s="3">
        <v>25</v>
      </c>
      <c r="C7" s="3" t="s">
        <v>377</v>
      </c>
      <c r="D7" s="17"/>
      <c r="E7" s="9"/>
      <c r="F7" s="10" t="s">
        <v>290</v>
      </c>
    </row>
    <row r="8" spans="1:8">
      <c r="A8" s="3">
        <v>3</v>
      </c>
      <c r="B8" s="6">
        <v>29</v>
      </c>
      <c r="C8" s="6" t="s">
        <v>428</v>
      </c>
      <c r="D8" s="14"/>
      <c r="E8" s="9" t="s">
        <v>262</v>
      </c>
      <c r="F8" s="7" t="s">
        <v>497</v>
      </c>
    </row>
    <row r="9" spans="1:8">
      <c r="B9" s="3">
        <v>36</v>
      </c>
      <c r="C9" s="3" t="s">
        <v>422</v>
      </c>
      <c r="D9" s="15"/>
      <c r="E9" s="8" t="s">
        <v>255</v>
      </c>
      <c r="F9" s="9"/>
    </row>
    <row r="10" spans="1:8">
      <c r="A10" s="3">
        <v>4</v>
      </c>
      <c r="B10" s="6">
        <v>37</v>
      </c>
      <c r="C10" s="6" t="s">
        <v>320</v>
      </c>
      <c r="D10" s="16"/>
      <c r="E10" s="3" t="s">
        <v>498</v>
      </c>
      <c r="F10" s="9"/>
      <c r="G10" s="3" t="s">
        <v>300</v>
      </c>
    </row>
    <row r="11" spans="1:8">
      <c r="B11" s="3">
        <v>26</v>
      </c>
      <c r="C11" s="3" t="s">
        <v>441</v>
      </c>
      <c r="D11" s="17"/>
      <c r="F11" s="9"/>
      <c r="G11" s="10" t="s">
        <v>290</v>
      </c>
    </row>
    <row r="12" spans="1:8">
      <c r="A12" s="3">
        <v>5</v>
      </c>
      <c r="B12" s="6">
        <v>15</v>
      </c>
      <c r="C12" s="6" t="s">
        <v>307</v>
      </c>
      <c r="D12" s="14"/>
      <c r="E12" s="3" t="s">
        <v>261</v>
      </c>
      <c r="F12" s="9"/>
      <c r="G12" s="7" t="s">
        <v>499</v>
      </c>
    </row>
    <row r="13" spans="1:8">
      <c r="C13" s="3" t="s">
        <v>103</v>
      </c>
      <c r="D13" s="15"/>
      <c r="E13" s="6" t="s">
        <v>278</v>
      </c>
      <c r="F13" s="9"/>
      <c r="G13" s="9"/>
    </row>
    <row r="14" spans="1:8">
      <c r="A14" s="3">
        <v>6</v>
      </c>
      <c r="B14" s="6" t="s">
        <v>103</v>
      </c>
      <c r="C14" s="6" t="s">
        <v>104</v>
      </c>
      <c r="D14" s="16"/>
      <c r="E14" s="7" t="s">
        <v>103</v>
      </c>
      <c r="F14" s="9" t="s">
        <v>261</v>
      </c>
      <c r="G14" s="9"/>
    </row>
    <row r="15" spans="1:8">
      <c r="C15" s="3" t="s">
        <v>103</v>
      </c>
      <c r="D15" s="17"/>
      <c r="E15" s="9"/>
      <c r="F15" s="11" t="s">
        <v>278</v>
      </c>
      <c r="G15" s="9"/>
    </row>
    <row r="16" spans="1:8">
      <c r="A16" s="3">
        <v>7</v>
      </c>
      <c r="B16" s="6" t="s">
        <v>103</v>
      </c>
      <c r="C16" s="6" t="s">
        <v>104</v>
      </c>
      <c r="D16" s="14"/>
      <c r="E16" s="9" t="s">
        <v>280</v>
      </c>
      <c r="F16" s="3" t="s">
        <v>500</v>
      </c>
      <c r="G16" s="9"/>
    </row>
    <row r="17" spans="1:8">
      <c r="B17" s="3">
        <v>14</v>
      </c>
      <c r="C17" s="3" t="s">
        <v>323</v>
      </c>
      <c r="D17" s="15"/>
      <c r="E17" s="8" t="s">
        <v>273</v>
      </c>
      <c r="G17" s="9"/>
    </row>
    <row r="18" spans="1:8">
      <c r="A18" s="3">
        <v>8</v>
      </c>
      <c r="B18" s="6">
        <v>19</v>
      </c>
      <c r="C18" s="6" t="s">
        <v>387</v>
      </c>
      <c r="D18" s="16"/>
      <c r="E18" s="3" t="s">
        <v>103</v>
      </c>
      <c r="G18" s="9"/>
      <c r="H18" s="2" t="s">
        <v>300</v>
      </c>
    </row>
    <row r="19" spans="1:8">
      <c r="B19" s="3">
        <v>16</v>
      </c>
      <c r="C19" s="3" t="s">
        <v>425</v>
      </c>
      <c r="D19" s="17"/>
      <c r="G19" s="9"/>
      <c r="H19" s="24" t="s">
        <v>290</v>
      </c>
    </row>
    <row r="20" spans="1:8">
      <c r="A20" s="3">
        <v>9</v>
      </c>
      <c r="B20" s="6">
        <v>23</v>
      </c>
      <c r="C20" s="6" t="s">
        <v>439</v>
      </c>
      <c r="D20" s="14"/>
      <c r="E20" s="3" t="s">
        <v>277</v>
      </c>
      <c r="G20" s="9"/>
      <c r="H20" s="7" t="s">
        <v>501</v>
      </c>
    </row>
    <row r="21" spans="1:8">
      <c r="C21" s="3" t="s">
        <v>103</v>
      </c>
      <c r="D21" s="15"/>
      <c r="E21" s="6" t="s">
        <v>266</v>
      </c>
      <c r="G21" s="9"/>
      <c r="H21" s="9"/>
    </row>
    <row r="22" spans="1:8">
      <c r="A22" s="3">
        <v>10</v>
      </c>
      <c r="B22" s="6" t="s">
        <v>103</v>
      </c>
      <c r="C22" s="6" t="s">
        <v>104</v>
      </c>
      <c r="D22" s="16"/>
      <c r="E22" s="7" t="s">
        <v>103</v>
      </c>
      <c r="F22" s="3" t="s">
        <v>277</v>
      </c>
      <c r="G22" s="9"/>
      <c r="H22" s="9"/>
    </row>
    <row r="23" spans="1:8">
      <c r="C23" s="3" t="s">
        <v>103</v>
      </c>
      <c r="D23" s="17"/>
      <c r="E23" s="9"/>
      <c r="F23" s="10" t="s">
        <v>266</v>
      </c>
      <c r="G23" s="9"/>
      <c r="H23" s="9"/>
    </row>
    <row r="24" spans="1:8">
      <c r="A24" s="3">
        <v>11</v>
      </c>
      <c r="B24" s="6" t="s">
        <v>103</v>
      </c>
      <c r="C24" s="6" t="s">
        <v>104</v>
      </c>
      <c r="D24" s="14"/>
      <c r="E24" s="9" t="s">
        <v>251</v>
      </c>
      <c r="F24" s="7" t="s">
        <v>502</v>
      </c>
      <c r="G24" s="9"/>
      <c r="H24" s="9"/>
    </row>
    <row r="25" spans="1:8">
      <c r="B25" s="3">
        <v>31</v>
      </c>
      <c r="C25" s="3" t="s">
        <v>309</v>
      </c>
      <c r="D25" s="15"/>
      <c r="E25" s="8" t="s">
        <v>268</v>
      </c>
      <c r="F25" s="9"/>
      <c r="G25" s="9"/>
      <c r="H25" s="9"/>
    </row>
    <row r="26" spans="1:8">
      <c r="A26" s="3">
        <v>12</v>
      </c>
      <c r="B26" s="6">
        <v>22</v>
      </c>
      <c r="C26" s="6" t="s">
        <v>450</v>
      </c>
      <c r="D26" s="16"/>
      <c r="E26" s="3" t="s">
        <v>103</v>
      </c>
      <c r="F26" s="9"/>
      <c r="G26" s="9" t="s">
        <v>296</v>
      </c>
      <c r="H26" s="9"/>
    </row>
    <row r="27" spans="1:8">
      <c r="B27" s="3">
        <v>18</v>
      </c>
      <c r="C27" s="3" t="s">
        <v>350</v>
      </c>
      <c r="D27" s="17"/>
      <c r="F27" s="9"/>
      <c r="G27" s="11" t="s">
        <v>287</v>
      </c>
      <c r="H27" s="9"/>
    </row>
    <row r="28" spans="1:8">
      <c r="A28" s="3">
        <v>13</v>
      </c>
      <c r="B28" s="6">
        <v>34</v>
      </c>
      <c r="C28" s="6" t="s">
        <v>413</v>
      </c>
      <c r="D28" s="14"/>
      <c r="E28" s="3" t="s">
        <v>275</v>
      </c>
      <c r="F28" s="9"/>
      <c r="G28" s="3" t="s">
        <v>503</v>
      </c>
      <c r="H28" s="9"/>
    </row>
    <row r="29" spans="1:8">
      <c r="C29" s="3" t="s">
        <v>103</v>
      </c>
      <c r="D29" s="15"/>
      <c r="E29" s="6" t="s">
        <v>246</v>
      </c>
      <c r="F29" s="9"/>
      <c r="H29" s="9"/>
    </row>
    <row r="30" spans="1:8">
      <c r="A30" s="3">
        <v>14</v>
      </c>
      <c r="B30" s="6" t="s">
        <v>103</v>
      </c>
      <c r="C30" s="6" t="s">
        <v>104</v>
      </c>
      <c r="D30" s="16"/>
      <c r="E30" s="7" t="s">
        <v>103</v>
      </c>
      <c r="F30" s="9" t="s">
        <v>296</v>
      </c>
      <c r="H30" s="9"/>
    </row>
    <row r="31" spans="1:8">
      <c r="C31" s="3" t="s">
        <v>103</v>
      </c>
      <c r="D31" s="17"/>
      <c r="E31" s="9"/>
      <c r="F31" s="11" t="s">
        <v>287</v>
      </c>
      <c r="H31" s="9"/>
    </row>
    <row r="32" spans="1:8">
      <c r="A32" s="3">
        <v>15</v>
      </c>
      <c r="B32" s="6" t="s">
        <v>103</v>
      </c>
      <c r="C32" s="6" t="s">
        <v>104</v>
      </c>
      <c r="D32" s="14"/>
      <c r="E32" s="9" t="s">
        <v>296</v>
      </c>
      <c r="F32" s="3" t="s">
        <v>504</v>
      </c>
      <c r="H32" s="9"/>
    </row>
    <row r="33" spans="1:8">
      <c r="B33" s="3">
        <v>3</v>
      </c>
      <c r="C33" s="3" t="s">
        <v>431</v>
      </c>
      <c r="D33" s="15"/>
      <c r="E33" s="8" t="s">
        <v>287</v>
      </c>
      <c r="H33" s="9"/>
    </row>
    <row r="34" spans="1:8">
      <c r="A34" s="3">
        <v>16</v>
      </c>
      <c r="B34" s="6">
        <v>10</v>
      </c>
      <c r="C34" s="6" t="s">
        <v>342</v>
      </c>
      <c r="D34" s="16"/>
      <c r="E34" s="3" t="s">
        <v>103</v>
      </c>
      <c r="H34" s="29" t="s">
        <v>300</v>
      </c>
    </row>
    <row r="35" spans="1:8">
      <c r="B35" s="3">
        <v>6</v>
      </c>
      <c r="C35" s="3" t="s">
        <v>392</v>
      </c>
      <c r="D35" s="17"/>
      <c r="H35" s="13" t="s">
        <v>290</v>
      </c>
    </row>
    <row r="36" spans="1:8">
      <c r="A36" s="3">
        <v>17</v>
      </c>
      <c r="B36" s="6">
        <v>9</v>
      </c>
      <c r="C36" s="6" t="s">
        <v>355</v>
      </c>
      <c r="D36" s="14"/>
      <c r="E36" s="3" t="s">
        <v>292</v>
      </c>
      <c r="H36" s="9" t="s">
        <v>505</v>
      </c>
    </row>
    <row r="37" spans="1:8">
      <c r="C37" s="3" t="s">
        <v>103</v>
      </c>
      <c r="D37" s="15"/>
      <c r="E37" s="6" t="s">
        <v>288</v>
      </c>
      <c r="H37" s="9"/>
    </row>
    <row r="38" spans="1:8">
      <c r="A38" s="3">
        <v>18</v>
      </c>
      <c r="B38" s="6" t="s">
        <v>103</v>
      </c>
      <c r="C38" s="6" t="s">
        <v>104</v>
      </c>
      <c r="D38" s="16"/>
      <c r="E38" s="7" t="s">
        <v>103</v>
      </c>
      <c r="F38" s="3" t="s">
        <v>292</v>
      </c>
      <c r="H38" s="9"/>
    </row>
    <row r="39" spans="1:8">
      <c r="C39" s="3" t="s">
        <v>103</v>
      </c>
      <c r="D39" s="17"/>
      <c r="E39" s="9"/>
      <c r="F39" s="10" t="s">
        <v>288</v>
      </c>
      <c r="H39" s="9"/>
    </row>
    <row r="40" spans="1:8">
      <c r="A40" s="3">
        <v>19</v>
      </c>
      <c r="B40" s="6" t="s">
        <v>103</v>
      </c>
      <c r="C40" s="6" t="s">
        <v>104</v>
      </c>
      <c r="D40" s="14"/>
      <c r="E40" s="9" t="s">
        <v>264</v>
      </c>
      <c r="F40" s="7" t="s">
        <v>506</v>
      </c>
      <c r="H40" s="9"/>
    </row>
    <row r="41" spans="1:8">
      <c r="B41" s="3">
        <v>24</v>
      </c>
      <c r="C41" s="3" t="s">
        <v>363</v>
      </c>
      <c r="D41" s="15"/>
      <c r="E41" s="8" t="s">
        <v>271</v>
      </c>
      <c r="F41" s="9"/>
      <c r="H41" s="9"/>
    </row>
    <row r="42" spans="1:8">
      <c r="A42" s="3">
        <v>20</v>
      </c>
      <c r="B42" s="6">
        <v>20</v>
      </c>
      <c r="C42" s="6" t="s">
        <v>375</v>
      </c>
      <c r="D42" s="16"/>
      <c r="E42" s="3" t="s">
        <v>103</v>
      </c>
      <c r="F42" s="9"/>
      <c r="G42" s="3" t="s">
        <v>292</v>
      </c>
      <c r="H42" s="9"/>
    </row>
    <row r="43" spans="1:8">
      <c r="B43" s="3">
        <v>17</v>
      </c>
      <c r="C43" s="3" t="s">
        <v>411</v>
      </c>
      <c r="D43" s="17"/>
      <c r="F43" s="9"/>
      <c r="G43" s="10" t="s">
        <v>288</v>
      </c>
      <c r="H43" s="9"/>
    </row>
    <row r="44" spans="1:8">
      <c r="A44" s="3">
        <v>21</v>
      </c>
      <c r="B44" s="6">
        <v>30</v>
      </c>
      <c r="C44" s="6" t="s">
        <v>326</v>
      </c>
      <c r="D44" s="14"/>
      <c r="E44" s="3" t="s">
        <v>276</v>
      </c>
      <c r="F44" s="9"/>
      <c r="G44" s="7" t="s">
        <v>507</v>
      </c>
      <c r="H44" s="9"/>
    </row>
    <row r="45" spans="1:8">
      <c r="C45" s="3" t="s">
        <v>103</v>
      </c>
      <c r="D45" s="15"/>
      <c r="E45" s="6" t="s">
        <v>253</v>
      </c>
      <c r="F45" s="9"/>
      <c r="G45" s="9"/>
      <c r="H45" s="9"/>
    </row>
    <row r="46" spans="1:8">
      <c r="A46" s="3">
        <v>22</v>
      </c>
      <c r="B46" s="6" t="s">
        <v>103</v>
      </c>
      <c r="C46" s="6" t="s">
        <v>104</v>
      </c>
      <c r="D46" s="16"/>
      <c r="E46" s="7" t="s">
        <v>103</v>
      </c>
      <c r="F46" s="9" t="s">
        <v>283</v>
      </c>
      <c r="G46" s="9"/>
      <c r="H46" s="9"/>
    </row>
    <row r="47" spans="1:8">
      <c r="C47" s="3" t="s">
        <v>103</v>
      </c>
      <c r="D47" s="17"/>
      <c r="E47" s="9"/>
      <c r="F47" s="11" t="s">
        <v>269</v>
      </c>
      <c r="G47" s="9"/>
      <c r="H47" s="9"/>
    </row>
    <row r="48" spans="1:8">
      <c r="A48" s="3">
        <v>23</v>
      </c>
      <c r="B48" s="6" t="s">
        <v>103</v>
      </c>
      <c r="C48" s="6" t="s">
        <v>104</v>
      </c>
      <c r="D48" s="14"/>
      <c r="E48" s="9" t="s">
        <v>283</v>
      </c>
      <c r="F48" s="3" t="s">
        <v>508</v>
      </c>
      <c r="G48" s="9"/>
      <c r="H48" s="9"/>
    </row>
    <row r="49" spans="1:8">
      <c r="B49" s="3">
        <v>12</v>
      </c>
      <c r="C49" s="3" t="s">
        <v>313</v>
      </c>
      <c r="D49" s="15"/>
      <c r="E49" s="8" t="s">
        <v>269</v>
      </c>
      <c r="G49" s="9"/>
      <c r="H49" s="9"/>
    </row>
    <row r="50" spans="1:8">
      <c r="A50" s="3">
        <v>24</v>
      </c>
      <c r="B50" s="6">
        <v>21</v>
      </c>
      <c r="C50" s="6" t="s">
        <v>399</v>
      </c>
      <c r="D50" s="16"/>
      <c r="E50" s="3" t="s">
        <v>103</v>
      </c>
      <c r="G50" s="9"/>
      <c r="H50" s="29" t="s">
        <v>293</v>
      </c>
    </row>
    <row r="51" spans="1:8">
      <c r="B51" s="3">
        <v>8</v>
      </c>
      <c r="C51" s="3" t="s">
        <v>368</v>
      </c>
      <c r="D51" s="17"/>
      <c r="G51" s="9"/>
      <c r="H51" s="13" t="s">
        <v>295</v>
      </c>
    </row>
    <row r="52" spans="1:8">
      <c r="A52" s="3">
        <v>25</v>
      </c>
      <c r="B52" s="6">
        <v>13</v>
      </c>
      <c r="C52" s="6" t="s">
        <v>337</v>
      </c>
      <c r="D52" s="14"/>
      <c r="E52" s="3" t="s">
        <v>289</v>
      </c>
      <c r="G52" s="9"/>
      <c r="H52" s="3" t="s">
        <v>509</v>
      </c>
    </row>
    <row r="53" spans="1:8">
      <c r="C53" s="3" t="s">
        <v>103</v>
      </c>
      <c r="D53" s="15"/>
      <c r="E53" s="6" t="s">
        <v>282</v>
      </c>
      <c r="G53" s="9"/>
    </row>
    <row r="54" spans="1:8">
      <c r="A54" s="3">
        <v>26</v>
      </c>
      <c r="B54" s="6" t="s">
        <v>103</v>
      </c>
      <c r="C54" s="6" t="s">
        <v>104</v>
      </c>
      <c r="D54" s="16"/>
      <c r="E54" s="7" t="s">
        <v>103</v>
      </c>
      <c r="F54" s="3" t="s">
        <v>289</v>
      </c>
      <c r="G54" s="9"/>
    </row>
    <row r="55" spans="1:8">
      <c r="C55" s="3" t="s">
        <v>103</v>
      </c>
      <c r="D55" s="17"/>
      <c r="E55" s="9"/>
      <c r="F55" s="10" t="s">
        <v>282</v>
      </c>
      <c r="G55" s="9"/>
    </row>
    <row r="56" spans="1:8">
      <c r="A56" s="3">
        <v>27</v>
      </c>
      <c r="B56" s="6" t="s">
        <v>103</v>
      </c>
      <c r="C56" s="6" t="s">
        <v>104</v>
      </c>
      <c r="D56" s="14"/>
      <c r="E56" s="9" t="s">
        <v>298</v>
      </c>
      <c r="F56" s="7" t="s">
        <v>510</v>
      </c>
      <c r="G56" s="9"/>
    </row>
    <row r="57" spans="1:8">
      <c r="B57" s="3">
        <v>2</v>
      </c>
      <c r="C57" s="3" t="s">
        <v>444</v>
      </c>
      <c r="D57" s="15"/>
      <c r="E57" s="8" t="s">
        <v>249</v>
      </c>
      <c r="F57" s="9"/>
      <c r="G57" s="9"/>
    </row>
    <row r="58" spans="1:8">
      <c r="A58" s="3">
        <v>28</v>
      </c>
      <c r="B58" s="6">
        <v>32</v>
      </c>
      <c r="C58" s="6" t="s">
        <v>389</v>
      </c>
      <c r="D58" s="16"/>
      <c r="E58" s="3" t="s">
        <v>103</v>
      </c>
      <c r="F58" s="9"/>
      <c r="G58" s="9" t="s">
        <v>293</v>
      </c>
    </row>
    <row r="59" spans="1:8">
      <c r="B59" s="3">
        <v>27</v>
      </c>
      <c r="C59" s="3" t="s">
        <v>352</v>
      </c>
      <c r="D59" s="17"/>
      <c r="F59" s="9"/>
      <c r="G59" s="11" t="s">
        <v>295</v>
      </c>
    </row>
    <row r="60" spans="1:8">
      <c r="A60" s="3">
        <v>29</v>
      </c>
      <c r="B60" s="6">
        <v>33</v>
      </c>
      <c r="C60" s="6" t="s">
        <v>365</v>
      </c>
      <c r="D60" s="14"/>
      <c r="E60" s="3" t="s">
        <v>244</v>
      </c>
      <c r="F60" s="9"/>
      <c r="G60" s="3" t="s">
        <v>511</v>
      </c>
    </row>
    <row r="61" spans="1:8">
      <c r="B61" s="3">
        <v>35</v>
      </c>
      <c r="C61" s="3" t="s">
        <v>452</v>
      </c>
      <c r="D61" s="15"/>
      <c r="E61" s="6" t="s">
        <v>257</v>
      </c>
      <c r="F61" s="9"/>
    </row>
    <row r="62" spans="1:8">
      <c r="A62" s="3">
        <v>30</v>
      </c>
      <c r="B62" s="6">
        <v>28</v>
      </c>
      <c r="C62" s="6" t="s">
        <v>339</v>
      </c>
      <c r="D62" s="16"/>
      <c r="E62" s="7" t="s">
        <v>512</v>
      </c>
      <c r="F62" s="9" t="s">
        <v>293</v>
      </c>
    </row>
    <row r="63" spans="1:8">
      <c r="C63" s="3" t="s">
        <v>103</v>
      </c>
      <c r="D63" s="17"/>
      <c r="E63" s="9"/>
      <c r="F63" s="11" t="s">
        <v>295</v>
      </c>
    </row>
    <row r="64" spans="1:8">
      <c r="A64" s="3">
        <v>31</v>
      </c>
      <c r="B64" s="6" t="s">
        <v>103</v>
      </c>
      <c r="C64" s="6" t="s">
        <v>104</v>
      </c>
      <c r="D64" s="14"/>
      <c r="E64" s="9" t="s">
        <v>293</v>
      </c>
      <c r="F64" s="3" t="s">
        <v>513</v>
      </c>
    </row>
    <row r="65" spans="1:5">
      <c r="B65" s="3">
        <v>5</v>
      </c>
      <c r="C65" s="3" t="s">
        <v>404</v>
      </c>
      <c r="D65" s="15"/>
      <c r="E65" s="8" t="s">
        <v>295</v>
      </c>
    </row>
    <row r="66" spans="1:5">
      <c r="A66" s="3">
        <v>32</v>
      </c>
      <c r="B66" s="6">
        <v>4</v>
      </c>
      <c r="C66" s="6" t="s">
        <v>416</v>
      </c>
      <c r="D66" s="16"/>
      <c r="E66" s="3" t="s">
        <v>103</v>
      </c>
    </row>
    <row r="67" spans="1:5">
      <c r="D67" s="22"/>
    </row>
  </sheetData>
  <printOptions horizontalCentered="1"/>
  <pageMargins left="0.39370078740157483" right="0.39370078740157483" top="0.39370078740157483" bottom="0.59055118110236227" header="0.51181102362204722" footer="0.51181102362204722"/>
  <pageSetup paperSize="9" scale="84" fitToHeight="0" orientation="portrait" horizontalDpi="300" verticalDpi="300" r:id="rId1"/>
  <headerFooter alignWithMargins="0"/>
  <rowBreaks count="1" manualBreakCount="1">
    <brk id="67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2" sqref="J2"/>
    </sheetView>
  </sheetViews>
  <sheetFormatPr defaultRowHeight="12.75"/>
  <cols>
    <col min="1" max="1" width="23.7109375" bestFit="1" customWidth="1"/>
    <col min="2" max="2" width="4.85546875" bestFit="1" customWidth="1"/>
    <col min="3" max="3" width="17.7109375" customWidth="1"/>
    <col min="4" max="4" width="21.140625" bestFit="1" customWidth="1"/>
    <col min="5" max="5" width="4" bestFit="1" customWidth="1"/>
    <col min="6" max="6" width="16.28515625" customWidth="1"/>
    <col min="7" max="7" width="20.28515625" customWidth="1"/>
    <col min="8" max="8" width="12.5703125" bestFit="1" customWidth="1"/>
    <col min="10" max="10" width="4" bestFit="1" customWidth="1"/>
    <col min="11" max="11" width="4.5703125" bestFit="1" customWidth="1"/>
  </cols>
  <sheetData>
    <row r="1" spans="1:10">
      <c r="A1" s="88" t="s">
        <v>17</v>
      </c>
      <c r="B1" s="88" t="e">
        <f>#REF!</f>
        <v>#REF!</v>
      </c>
      <c r="C1" s="88" t="e">
        <f>#REF!</f>
        <v>#REF!</v>
      </c>
      <c r="D1" s="88" t="e">
        <f>#REF!</f>
        <v>#REF!</v>
      </c>
      <c r="E1" s="88" t="e">
        <f>#REF!</f>
        <v>#REF!</v>
      </c>
      <c r="F1" s="88" t="e">
        <f>#REF!</f>
        <v>#REF!</v>
      </c>
      <c r="G1" s="88" t="e">
        <f>#REF!</f>
        <v>#REF!</v>
      </c>
      <c r="H1" s="88" t="s">
        <v>54</v>
      </c>
      <c r="I1" s="88" t="s">
        <v>15</v>
      </c>
      <c r="J1" s="88" t="s">
        <v>4</v>
      </c>
    </row>
    <row r="2" spans="1:10">
      <c r="A2" t="e">
        <f>'V-1 256'!A2</f>
        <v>#REF!</v>
      </c>
      <c r="B2">
        <f>'V-1 256'!B2</f>
        <v>0</v>
      </c>
      <c r="C2" t="str">
        <f>'V-1 256'!C2</f>
        <v>bye</v>
      </c>
      <c r="D2" t="str">
        <f>'V-1 256'!D2</f>
        <v/>
      </c>
      <c r="E2">
        <f>'V-1 256'!E2</f>
        <v>0</v>
      </c>
      <c r="F2" t="str">
        <f>'V-1 256'!F2</f>
        <v>bye</v>
      </c>
      <c r="G2" t="str">
        <f>'V-1 256'!G2</f>
        <v/>
      </c>
      <c r="H2" s="107" t="e">
        <f>#REF!</f>
        <v>#REF!</v>
      </c>
      <c r="I2" t="s">
        <v>24</v>
      </c>
      <c r="J2" t="s">
        <v>24</v>
      </c>
    </row>
    <row r="3" spans="1:10">
      <c r="A3" t="e">
        <f>'V-1 256'!A3</f>
        <v>#REF!</v>
      </c>
      <c r="B3">
        <f>'V-1 256'!B3</f>
        <v>0</v>
      </c>
      <c r="C3" t="str">
        <f>'V-1 256'!C3</f>
        <v>bye</v>
      </c>
      <c r="D3" t="str">
        <f>'V-1 256'!D3</f>
        <v/>
      </c>
      <c r="E3">
        <f>'V-1 256'!E3</f>
        <v>0</v>
      </c>
      <c r="F3" t="str">
        <f>'V-1 256'!F3</f>
        <v>bye</v>
      </c>
      <c r="G3" t="str">
        <f>'V-1 256'!G3</f>
        <v/>
      </c>
      <c r="H3" s="107" t="e">
        <f>#REF!</f>
        <v>#REF!</v>
      </c>
      <c r="I3" t="s">
        <v>24</v>
      </c>
      <c r="J3" t="s">
        <v>24</v>
      </c>
    </row>
    <row r="4" spans="1:10">
      <c r="A4" t="e">
        <f>'V-1 256'!A4</f>
        <v>#REF!</v>
      </c>
      <c r="B4">
        <f>'V-1 256'!B4</f>
        <v>0</v>
      </c>
      <c r="C4" t="str">
        <f>'V-1 256'!C4</f>
        <v>bye</v>
      </c>
      <c r="D4" t="str">
        <f>'V-1 256'!D4</f>
        <v/>
      </c>
      <c r="E4">
        <f>'V-1 256'!E4</f>
        <v>0</v>
      </c>
      <c r="F4" t="str">
        <f>'V-1 256'!F4</f>
        <v>bye</v>
      </c>
      <c r="G4" t="str">
        <f>'V-1 256'!G4</f>
        <v/>
      </c>
      <c r="H4" s="107" t="e">
        <f>#REF!</f>
        <v>#REF!</v>
      </c>
      <c r="I4" t="s">
        <v>24</v>
      </c>
      <c r="J4" t="s">
        <v>24</v>
      </c>
    </row>
    <row r="5" spans="1:10">
      <c r="A5" t="e">
        <f>'V-1 256'!A5</f>
        <v>#REF!</v>
      </c>
      <c r="B5">
        <f>'V-1 256'!B5</f>
        <v>0</v>
      </c>
      <c r="C5" t="str">
        <f>'V-1 256'!C5</f>
        <v>bye</v>
      </c>
      <c r="D5" t="str">
        <f>'V-1 256'!D5</f>
        <v/>
      </c>
      <c r="E5">
        <f>'V-1 256'!E5</f>
        <v>0</v>
      </c>
      <c r="F5" t="str">
        <f>'V-1 256'!F5</f>
        <v>bye</v>
      </c>
      <c r="G5" t="str">
        <f>'V-1 256'!G5</f>
        <v/>
      </c>
      <c r="H5" s="107" t="e">
        <f>#REF!</f>
        <v>#REF!</v>
      </c>
      <c r="I5" t="s">
        <v>24</v>
      </c>
      <c r="J5" t="s">
        <v>24</v>
      </c>
    </row>
    <row r="6" spans="1:10">
      <c r="A6" t="e">
        <f>'V-1 256'!A6</f>
        <v>#REF!</v>
      </c>
      <c r="B6">
        <f>'V-1 256'!B6</f>
        <v>0</v>
      </c>
      <c r="C6" t="str">
        <f>'V-1 256'!C6</f>
        <v>bye</v>
      </c>
      <c r="D6" t="str">
        <f>'V-1 256'!D6</f>
        <v/>
      </c>
      <c r="E6">
        <f>'V-1 256'!E6</f>
        <v>0</v>
      </c>
      <c r="F6" t="str">
        <f>'V-1 256'!F6</f>
        <v>bye</v>
      </c>
      <c r="G6" t="str">
        <f>'V-1 256'!G6</f>
        <v/>
      </c>
      <c r="H6" s="107" t="e">
        <f>#REF!</f>
        <v>#REF!</v>
      </c>
      <c r="I6" t="s">
        <v>24</v>
      </c>
      <c r="J6" t="s">
        <v>24</v>
      </c>
    </row>
    <row r="7" spans="1:10">
      <c r="A7" t="e">
        <f>'V-1 256'!A7</f>
        <v>#REF!</v>
      </c>
      <c r="B7">
        <f>'V-1 256'!B7</f>
        <v>0</v>
      </c>
      <c r="C7" t="str">
        <f>'V-1 256'!C7</f>
        <v>bye</v>
      </c>
      <c r="D7" t="str">
        <f>'V-1 256'!D7</f>
        <v/>
      </c>
      <c r="E7">
        <f>'V-1 256'!E7</f>
        <v>0</v>
      </c>
      <c r="F7" t="str">
        <f>'V-1 256'!F7</f>
        <v>bye</v>
      </c>
      <c r="G7" t="str">
        <f>'V-1 256'!G7</f>
        <v/>
      </c>
      <c r="H7" s="107" t="e">
        <f>#REF!</f>
        <v>#REF!</v>
      </c>
      <c r="I7" t="s">
        <v>24</v>
      </c>
      <c r="J7" t="s">
        <v>24</v>
      </c>
    </row>
    <row r="8" spans="1:10">
      <c r="A8" t="e">
        <f>'V-1 256'!A8</f>
        <v>#REF!</v>
      </c>
      <c r="B8">
        <f>'V-1 256'!B8</f>
        <v>0</v>
      </c>
      <c r="C8" t="str">
        <f>'V-1 256'!C8</f>
        <v>bye</v>
      </c>
      <c r="D8" t="str">
        <f>'V-1 256'!D8</f>
        <v/>
      </c>
      <c r="E8">
        <f>'V-1 256'!E8</f>
        <v>0</v>
      </c>
      <c r="F8" t="str">
        <f>'V-1 256'!F8</f>
        <v>bye</v>
      </c>
      <c r="G8" t="str">
        <f>'V-1 256'!G8</f>
        <v/>
      </c>
      <c r="H8" s="107" t="e">
        <f>#REF!</f>
        <v>#REF!</v>
      </c>
      <c r="I8" t="s">
        <v>24</v>
      </c>
      <c r="J8" t="s">
        <v>24</v>
      </c>
    </row>
    <row r="9" spans="1:10">
      <c r="A9" t="e">
        <f>'V-1 256'!A9</f>
        <v>#REF!</v>
      </c>
      <c r="B9">
        <f>'V-1 256'!B9</f>
        <v>0</v>
      </c>
      <c r="C9" t="str">
        <f>'V-1 256'!C9</f>
        <v>bye</v>
      </c>
      <c r="D9" t="str">
        <f>'V-1 256'!D9</f>
        <v/>
      </c>
      <c r="E9">
        <f>'V-1 256'!E9</f>
        <v>0</v>
      </c>
      <c r="F9" t="str">
        <f>'V-1 256'!F9</f>
        <v>bye</v>
      </c>
      <c r="G9" t="str">
        <f>'V-1 256'!G9</f>
        <v/>
      </c>
      <c r="H9" s="107" t="e">
        <f>#REF!</f>
        <v>#REF!</v>
      </c>
      <c r="I9" t="s">
        <v>24</v>
      </c>
      <c r="J9" t="s">
        <v>24</v>
      </c>
    </row>
    <row r="10" spans="1:10">
      <c r="A10" t="e">
        <f>'V-1 256'!A10</f>
        <v>#REF!</v>
      </c>
      <c r="B10">
        <f>'V-1 256'!B10</f>
        <v>0</v>
      </c>
      <c r="C10" t="str">
        <f>'V-1 256'!C10</f>
        <v>bye</v>
      </c>
      <c r="D10" t="str">
        <f>'V-1 256'!D10</f>
        <v/>
      </c>
      <c r="E10">
        <f>'V-1 256'!E10</f>
        <v>0</v>
      </c>
      <c r="F10" t="str">
        <f>'V-1 256'!F10</f>
        <v>bye</v>
      </c>
      <c r="G10" t="str">
        <f>'V-1 256'!G10</f>
        <v/>
      </c>
      <c r="H10" s="107" t="e">
        <f>#REF!</f>
        <v>#REF!</v>
      </c>
      <c r="I10" t="s">
        <v>24</v>
      </c>
      <c r="J10" t="s">
        <v>24</v>
      </c>
    </row>
    <row r="11" spans="1:10">
      <c r="A11" t="e">
        <f>'V-1 256'!A11</f>
        <v>#REF!</v>
      </c>
      <c r="B11">
        <f>'V-1 256'!B11</f>
        <v>0</v>
      </c>
      <c r="C11" t="str">
        <f>'V-1 256'!C11</f>
        <v>bye</v>
      </c>
      <c r="D11" t="str">
        <f>'V-1 256'!D11</f>
        <v/>
      </c>
      <c r="E11">
        <f>'V-1 256'!E11</f>
        <v>0</v>
      </c>
      <c r="F11" t="str">
        <f>'V-1 256'!F11</f>
        <v>bye</v>
      </c>
      <c r="G11" t="str">
        <f>'V-1 256'!G11</f>
        <v/>
      </c>
      <c r="H11" s="107" t="e">
        <f>#REF!</f>
        <v>#REF!</v>
      </c>
      <c r="I11" t="s">
        <v>24</v>
      </c>
      <c r="J11" t="s">
        <v>24</v>
      </c>
    </row>
    <row r="12" spans="1:10">
      <c r="A12" t="e">
        <f>'V-1 256'!A12</f>
        <v>#REF!</v>
      </c>
      <c r="B12">
        <f>'V-1 256'!B12</f>
        <v>0</v>
      </c>
      <c r="C12" t="str">
        <f>'V-1 256'!C12</f>
        <v>bye</v>
      </c>
      <c r="D12" t="str">
        <f>'V-1 256'!D12</f>
        <v/>
      </c>
      <c r="E12">
        <f>'V-1 256'!E12</f>
        <v>0</v>
      </c>
      <c r="F12" t="str">
        <f>'V-1 256'!F12</f>
        <v>bye</v>
      </c>
      <c r="G12" t="str">
        <f>'V-1 256'!G12</f>
        <v/>
      </c>
      <c r="H12" s="107" t="e">
        <f>#REF!</f>
        <v>#REF!</v>
      </c>
      <c r="I12" t="s">
        <v>24</v>
      </c>
      <c r="J12" t="s">
        <v>24</v>
      </c>
    </row>
    <row r="13" spans="1:10">
      <c r="A13" t="e">
        <f>'V-1 256'!A13</f>
        <v>#REF!</v>
      </c>
      <c r="B13">
        <f>'V-1 256'!B13</f>
        <v>0</v>
      </c>
      <c r="C13" t="str">
        <f>'V-1 256'!C13</f>
        <v>bye</v>
      </c>
      <c r="D13" t="str">
        <f>'V-1 256'!D13</f>
        <v/>
      </c>
      <c r="E13">
        <f>'V-1 256'!E13</f>
        <v>0</v>
      </c>
      <c r="F13" t="str">
        <f>'V-1 256'!F13</f>
        <v>bye</v>
      </c>
      <c r="G13" t="str">
        <f>'V-1 256'!G13</f>
        <v/>
      </c>
      <c r="H13" s="107" t="e">
        <f>#REF!</f>
        <v>#REF!</v>
      </c>
      <c r="I13" t="s">
        <v>24</v>
      </c>
      <c r="J13" t="s">
        <v>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Normal="75" workbookViewId="0">
      <selection activeCell="A3" sqref="A3:C3"/>
    </sheetView>
  </sheetViews>
  <sheetFormatPr defaultRowHeight="12.75"/>
  <cols>
    <col min="1" max="6" width="13.7109375" style="1" customWidth="1"/>
    <col min="7" max="7" width="3.7109375" style="1" customWidth="1"/>
    <col min="8" max="13" width="13.7109375" style="1" customWidth="1"/>
    <col min="14" max="14" width="2.7109375" style="1" customWidth="1"/>
    <col min="15" max="16384" width="9.140625" style="1"/>
  </cols>
  <sheetData>
    <row r="1" spans="1:13" ht="36" customHeight="1" thickTop="1">
      <c r="A1" s="128" t="e">
        <f>#REF!</f>
        <v>#REF!</v>
      </c>
      <c r="B1" s="129"/>
      <c r="C1" s="129"/>
      <c r="D1" s="129"/>
      <c r="E1" s="129"/>
      <c r="F1" s="130"/>
      <c r="G1" s="99"/>
      <c r="H1" s="128" t="e">
        <f>#REF!</f>
        <v>#REF!</v>
      </c>
      <c r="I1" s="129"/>
      <c r="J1" s="129"/>
      <c r="K1" s="129"/>
      <c r="L1" s="129"/>
      <c r="M1" s="130"/>
    </row>
    <row r="2" spans="1:13" ht="36" customHeight="1">
      <c r="A2" s="131" t="e">
        <f>'Z-singl'!A2</f>
        <v>#REF!</v>
      </c>
      <c r="B2" s="126"/>
      <c r="C2" s="126"/>
      <c r="D2" s="126" t="e">
        <f>IF('Z-singl'!I2=0,#REF!,CONCATENATE('Z-singl'!H2," ",'Z-singl'!I2))</f>
        <v>#REF!</v>
      </c>
      <c r="E2" s="126"/>
      <c r="F2" s="102" t="str">
        <f>CONCATENATE("stůl č.",IF('Z-singl'!J2=0,"",'Z-singl'!J2))</f>
        <v xml:space="preserve">stůl č. </v>
      </c>
      <c r="G2" s="99"/>
      <c r="H2" s="131" t="e">
        <f>'Z-singl'!A3</f>
        <v>#REF!</v>
      </c>
      <c r="I2" s="126"/>
      <c r="J2" s="126"/>
      <c r="K2" s="126" t="e">
        <f>IF('Z-singl'!I3=0,#REF!,CONCATENATE('Z-singl'!H3," ",'Z-singl'!I3))</f>
        <v>#REF!</v>
      </c>
      <c r="L2" s="126"/>
      <c r="M2" s="102" t="str">
        <f>CONCATENATE("stůl č.",IF('Z-singl'!J3=0,"",'Z-singl'!J3))</f>
        <v xml:space="preserve">stůl č. </v>
      </c>
    </row>
    <row r="3" spans="1:13" ht="36" customHeight="1">
      <c r="A3" s="123" t="str">
        <f>CONCATENATE('Z-singl'!B2," ",'Z-singl'!C2," (",'Z-singl'!D2,")")</f>
        <v>0 bye ()</v>
      </c>
      <c r="B3" s="124"/>
      <c r="C3" s="125"/>
      <c r="D3" s="126" t="str">
        <f>CONCATENATE('Z-singl'!E2," ",'Z-singl'!F2," (",'Z-singl'!G2,")")</f>
        <v>0 bye ()</v>
      </c>
      <c r="E3" s="126"/>
      <c r="F3" s="127"/>
      <c r="G3" s="100"/>
      <c r="H3" s="123" t="str">
        <f>CONCATENATE('Z-singl'!B3," ",'Z-singl'!C3," (",'Z-singl'!D3,")")</f>
        <v>0 bye ()</v>
      </c>
      <c r="I3" s="124"/>
      <c r="J3" s="125"/>
      <c r="K3" s="126" t="str">
        <f>CONCATENATE('Z-singl'!E3," ",'Z-singl'!F3," (",'Z-singl'!G3,")")</f>
        <v>0 bye ()</v>
      </c>
      <c r="L3" s="126"/>
      <c r="M3" s="127"/>
    </row>
    <row r="4" spans="1:13" ht="21.75" customHeight="1">
      <c r="A4" s="117" t="s">
        <v>48</v>
      </c>
      <c r="B4" s="118"/>
      <c r="C4" s="118"/>
      <c r="D4" s="118"/>
      <c r="E4" s="118"/>
      <c r="F4" s="119"/>
      <c r="G4" s="101"/>
      <c r="H4" s="117" t="s">
        <v>48</v>
      </c>
      <c r="I4" s="118"/>
      <c r="J4" s="118"/>
      <c r="K4" s="118"/>
      <c r="L4" s="118"/>
      <c r="M4" s="119"/>
    </row>
    <row r="5" spans="1:13">
      <c r="A5" s="84" t="s">
        <v>35</v>
      </c>
      <c r="B5" s="85" t="s">
        <v>36</v>
      </c>
      <c r="C5" s="85" t="s">
        <v>37</v>
      </c>
      <c r="D5" s="85" t="s">
        <v>38</v>
      </c>
      <c r="E5" s="85" t="s">
        <v>39</v>
      </c>
      <c r="F5" s="86" t="s">
        <v>34</v>
      </c>
      <c r="G5" s="99"/>
      <c r="H5" s="84" t="s">
        <v>35</v>
      </c>
      <c r="I5" s="85" t="s">
        <v>36</v>
      </c>
      <c r="J5" s="85" t="s">
        <v>37</v>
      </c>
      <c r="K5" s="85" t="s">
        <v>38</v>
      </c>
      <c r="L5" s="85" t="s">
        <v>39</v>
      </c>
      <c r="M5" s="86" t="s">
        <v>34</v>
      </c>
    </row>
    <row r="6" spans="1:13" ht="36" customHeight="1">
      <c r="A6" s="103"/>
      <c r="B6" s="104"/>
      <c r="C6" s="104"/>
      <c r="D6" s="104"/>
      <c r="E6" s="104"/>
      <c r="F6" s="105"/>
      <c r="G6" s="99"/>
      <c r="H6" s="103"/>
      <c r="I6" s="104"/>
      <c r="J6" s="104"/>
      <c r="K6" s="104"/>
      <c r="L6" s="104"/>
      <c r="M6" s="105"/>
    </row>
    <row r="7" spans="1:13" ht="36" customHeight="1" thickBot="1">
      <c r="A7" s="120" t="s">
        <v>33</v>
      </c>
      <c r="B7" s="121"/>
      <c r="C7" s="121"/>
      <c r="D7" s="121" t="s">
        <v>18</v>
      </c>
      <c r="E7" s="121"/>
      <c r="F7" s="122"/>
      <c r="G7" s="99"/>
      <c r="H7" s="120" t="s">
        <v>33</v>
      </c>
      <c r="I7" s="121"/>
      <c r="J7" s="121"/>
      <c r="K7" s="121" t="s">
        <v>18</v>
      </c>
      <c r="L7" s="121"/>
      <c r="M7" s="122"/>
    </row>
    <row r="8" spans="1:13" ht="18" customHeight="1" thickTop="1" thickBo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37.5" customHeight="1" thickTop="1">
      <c r="A9" s="128" t="e">
        <f>#REF!</f>
        <v>#REF!</v>
      </c>
      <c r="B9" s="129"/>
      <c r="C9" s="129"/>
      <c r="D9" s="129"/>
      <c r="E9" s="129"/>
      <c r="F9" s="130"/>
      <c r="H9" s="128" t="e">
        <f>#REF!</f>
        <v>#REF!</v>
      </c>
      <c r="I9" s="129"/>
      <c r="J9" s="129"/>
      <c r="K9" s="129"/>
      <c r="L9" s="129"/>
      <c r="M9" s="130"/>
    </row>
    <row r="10" spans="1:13" ht="37.5" customHeight="1">
      <c r="A10" s="131" t="e">
        <f>'Z-singl'!A4</f>
        <v>#REF!</v>
      </c>
      <c r="B10" s="126"/>
      <c r="C10" s="126"/>
      <c r="D10" s="126" t="e">
        <f>IF('Z-singl'!I4=0,#REF!,CONCATENATE('Z-singl'!H4," ",'Z-singl'!I4))</f>
        <v>#REF!</v>
      </c>
      <c r="E10" s="126"/>
      <c r="F10" s="102" t="str">
        <f>CONCATENATE("stůl č.",IF('Z-singl'!J4=0,"",'Z-singl'!J4))</f>
        <v xml:space="preserve">stůl č. </v>
      </c>
      <c r="H10" s="131" t="e">
        <f>'Z-singl'!A5</f>
        <v>#REF!</v>
      </c>
      <c r="I10" s="126"/>
      <c r="J10" s="126"/>
      <c r="K10" s="126" t="e">
        <f>IF('Z-singl'!I5=0,#REF!,CONCATENATE('Z-singl'!H5," ",'Z-singl'!I5))</f>
        <v>#REF!</v>
      </c>
      <c r="L10" s="126"/>
      <c r="M10" s="102" t="str">
        <f>CONCATENATE("stůl č.",IF('Z-singl'!J5=0,"",'Z-singl'!J5))</f>
        <v xml:space="preserve">stůl č. </v>
      </c>
    </row>
    <row r="11" spans="1:13" ht="37.5" customHeight="1">
      <c r="A11" s="123" t="str">
        <f>CONCATENATE('Z-singl'!B4," ",'Z-singl'!C4," (",'Z-singl'!D4,")")</f>
        <v>0 bye ()</v>
      </c>
      <c r="B11" s="124"/>
      <c r="C11" s="125"/>
      <c r="D11" s="126" t="str">
        <f>CONCATENATE('Z-singl'!E4," ",'Z-singl'!F4," (",'Z-singl'!G4,")")</f>
        <v>0 bye ()</v>
      </c>
      <c r="E11" s="126"/>
      <c r="F11" s="127"/>
      <c r="H11" s="123" t="str">
        <f>CONCATENATE('Z-singl'!B5," ",'Z-singl'!C5," (",'Z-singl'!D5,")")</f>
        <v>0 bye ()</v>
      </c>
      <c r="I11" s="124"/>
      <c r="J11" s="125"/>
      <c r="K11" s="126" t="str">
        <f>CONCATENATE('Z-singl'!E5," ",'Z-singl'!F5," (",'Z-singl'!G5,")")</f>
        <v>0 bye ()</v>
      </c>
      <c r="L11" s="126"/>
      <c r="M11" s="127"/>
    </row>
    <row r="12" spans="1:13" ht="21.75" customHeight="1">
      <c r="A12" s="117" t="s">
        <v>48</v>
      </c>
      <c r="B12" s="118"/>
      <c r="C12" s="118"/>
      <c r="D12" s="118"/>
      <c r="E12" s="118"/>
      <c r="F12" s="119"/>
      <c r="G12" s="101"/>
      <c r="H12" s="117" t="s">
        <v>48</v>
      </c>
      <c r="I12" s="118"/>
      <c r="J12" s="118"/>
      <c r="K12" s="118"/>
      <c r="L12" s="118"/>
      <c r="M12" s="119"/>
    </row>
    <row r="13" spans="1:13">
      <c r="A13" s="84" t="s">
        <v>35</v>
      </c>
      <c r="B13" s="85" t="s">
        <v>36</v>
      </c>
      <c r="C13" s="85" t="s">
        <v>37</v>
      </c>
      <c r="D13" s="85" t="s">
        <v>38</v>
      </c>
      <c r="E13" s="85" t="s">
        <v>39</v>
      </c>
      <c r="F13" s="86" t="s">
        <v>34</v>
      </c>
      <c r="H13" s="84" t="s">
        <v>35</v>
      </c>
      <c r="I13" s="85" t="s">
        <v>36</v>
      </c>
      <c r="J13" s="85" t="s">
        <v>37</v>
      </c>
      <c r="K13" s="85" t="s">
        <v>38</v>
      </c>
      <c r="L13" s="85" t="s">
        <v>39</v>
      </c>
      <c r="M13" s="86" t="s">
        <v>34</v>
      </c>
    </row>
    <row r="14" spans="1:13" ht="36" customHeight="1">
      <c r="A14" s="103"/>
      <c r="B14" s="104"/>
      <c r="C14" s="104"/>
      <c r="D14" s="104"/>
      <c r="E14" s="104"/>
      <c r="F14" s="105"/>
      <c r="H14" s="103"/>
      <c r="I14" s="104"/>
      <c r="J14" s="104"/>
      <c r="K14" s="104"/>
      <c r="L14" s="104"/>
      <c r="M14" s="105"/>
    </row>
    <row r="15" spans="1:13" ht="36" customHeight="1" thickBot="1">
      <c r="A15" s="120" t="s">
        <v>33</v>
      </c>
      <c r="B15" s="121"/>
      <c r="C15" s="121"/>
      <c r="D15" s="121" t="s">
        <v>18</v>
      </c>
      <c r="E15" s="121"/>
      <c r="F15" s="122"/>
      <c r="H15" s="120" t="s">
        <v>33</v>
      </c>
      <c r="I15" s="121"/>
      <c r="J15" s="121"/>
      <c r="K15" s="121" t="s">
        <v>18</v>
      </c>
      <c r="L15" s="121"/>
      <c r="M15" s="122"/>
    </row>
    <row r="16" spans="1:13" ht="18.75" customHeight="1" thickTop="1" thickBot="1"/>
    <row r="17" spans="1:13" ht="37.5" customHeight="1" thickTop="1">
      <c r="A17" s="128" t="e">
        <f>#REF!</f>
        <v>#REF!</v>
      </c>
      <c r="B17" s="129"/>
      <c r="C17" s="129"/>
      <c r="D17" s="129"/>
      <c r="E17" s="129"/>
      <c r="F17" s="130"/>
      <c r="H17" s="128" t="e">
        <f>#REF!</f>
        <v>#REF!</v>
      </c>
      <c r="I17" s="129"/>
      <c r="J17" s="129"/>
      <c r="K17" s="129"/>
      <c r="L17" s="129"/>
      <c r="M17" s="130"/>
    </row>
    <row r="18" spans="1:13" ht="37.5" customHeight="1">
      <c r="A18" s="131" t="e">
        <f>'Z-singl'!A6</f>
        <v>#REF!</v>
      </c>
      <c r="B18" s="126"/>
      <c r="C18" s="126"/>
      <c r="D18" s="126" t="e">
        <f>IF('Z-singl'!I6=0,#REF!,CONCATENATE('Z-singl'!H6," ",'Z-singl'!I6))</f>
        <v>#REF!</v>
      </c>
      <c r="E18" s="126"/>
      <c r="F18" s="102" t="str">
        <f>CONCATENATE("stůl č.",IF('Z-singl'!J6=0,"",'Z-singl'!J6))</f>
        <v xml:space="preserve">stůl č. </v>
      </c>
      <c r="H18" s="131" t="e">
        <f>'Z-singl'!A7</f>
        <v>#REF!</v>
      </c>
      <c r="I18" s="126"/>
      <c r="J18" s="126"/>
      <c r="K18" s="126" t="e">
        <f>IF('Z-singl'!I7=0,#REF!,CONCATENATE('Z-singl'!H7," ",'Z-singl'!I7))</f>
        <v>#REF!</v>
      </c>
      <c r="L18" s="126"/>
      <c r="M18" s="102" t="str">
        <f>CONCATENATE("stůl č.",IF('Z-singl'!J7=0,"",'Z-singl'!J7))</f>
        <v xml:space="preserve">stůl č. </v>
      </c>
    </row>
    <row r="19" spans="1:13" ht="37.5" customHeight="1">
      <c r="A19" s="123" t="str">
        <f>CONCATENATE('Z-singl'!B6," ",'Z-singl'!C6," (",'Z-singl'!D6,")")</f>
        <v>0 bye ()</v>
      </c>
      <c r="B19" s="124"/>
      <c r="C19" s="125"/>
      <c r="D19" s="126" t="str">
        <f>CONCATENATE('Z-singl'!E6," ",'Z-singl'!F6," (",'Z-singl'!G6,")")</f>
        <v>0 bye ()</v>
      </c>
      <c r="E19" s="126"/>
      <c r="F19" s="127"/>
      <c r="H19" s="123" t="str">
        <f>CONCATENATE('Z-singl'!B7," ",'Z-singl'!C7," (",'Z-singl'!D7,")")</f>
        <v>0 bye ()</v>
      </c>
      <c r="I19" s="124"/>
      <c r="J19" s="125"/>
      <c r="K19" s="126" t="str">
        <f>CONCATENATE('Z-singl'!E7," ",'Z-singl'!F7," (",'Z-singl'!G7,")")</f>
        <v>0 bye ()</v>
      </c>
      <c r="L19" s="126"/>
      <c r="M19" s="127"/>
    </row>
    <row r="20" spans="1:13" ht="20.25" customHeight="1">
      <c r="A20" s="117" t="s">
        <v>48</v>
      </c>
      <c r="B20" s="118"/>
      <c r="C20" s="118"/>
      <c r="D20" s="118"/>
      <c r="E20" s="118"/>
      <c r="F20" s="119"/>
      <c r="G20" s="101"/>
      <c r="H20" s="117" t="s">
        <v>48</v>
      </c>
      <c r="I20" s="118"/>
      <c r="J20" s="118"/>
      <c r="K20" s="118"/>
      <c r="L20" s="118"/>
      <c r="M20" s="119"/>
    </row>
    <row r="21" spans="1:13">
      <c r="A21" s="84" t="s">
        <v>35</v>
      </c>
      <c r="B21" s="85" t="s">
        <v>36</v>
      </c>
      <c r="C21" s="85" t="s">
        <v>37</v>
      </c>
      <c r="D21" s="85" t="s">
        <v>38</v>
      </c>
      <c r="E21" s="85" t="s">
        <v>39</v>
      </c>
      <c r="F21" s="86" t="s">
        <v>34</v>
      </c>
      <c r="H21" s="84" t="s">
        <v>35</v>
      </c>
      <c r="I21" s="85" t="s">
        <v>36</v>
      </c>
      <c r="J21" s="85" t="s">
        <v>37</v>
      </c>
      <c r="K21" s="85" t="s">
        <v>38</v>
      </c>
      <c r="L21" s="85" t="s">
        <v>39</v>
      </c>
      <c r="M21" s="86" t="s">
        <v>34</v>
      </c>
    </row>
    <row r="22" spans="1:13" ht="36" customHeight="1">
      <c r="A22" s="103"/>
      <c r="B22" s="104"/>
      <c r="C22" s="104"/>
      <c r="D22" s="104"/>
      <c r="E22" s="104"/>
      <c r="F22" s="105"/>
      <c r="H22" s="103"/>
      <c r="I22" s="104"/>
      <c r="J22" s="104"/>
      <c r="K22" s="104"/>
      <c r="L22" s="104"/>
      <c r="M22" s="105"/>
    </row>
    <row r="23" spans="1:13" ht="36" customHeight="1" thickBot="1">
      <c r="A23" s="120" t="s">
        <v>33</v>
      </c>
      <c r="B23" s="121"/>
      <c r="C23" s="121"/>
      <c r="D23" s="121" t="s">
        <v>18</v>
      </c>
      <c r="E23" s="121"/>
      <c r="F23" s="122"/>
      <c r="H23" s="120" t="s">
        <v>33</v>
      </c>
      <c r="I23" s="121"/>
      <c r="J23" s="121"/>
      <c r="K23" s="121" t="s">
        <v>18</v>
      </c>
      <c r="L23" s="121"/>
      <c r="M23" s="122"/>
    </row>
    <row r="24" spans="1:13" ht="12" customHeight="1" thickTop="1" thickBot="1"/>
    <row r="25" spans="1:13" ht="37.5" customHeight="1" thickTop="1">
      <c r="A25" s="128" t="e">
        <f>#REF!</f>
        <v>#REF!</v>
      </c>
      <c r="B25" s="129"/>
      <c r="C25" s="129"/>
      <c r="D25" s="129"/>
      <c r="E25" s="129"/>
      <c r="F25" s="130"/>
      <c r="H25" s="128" t="e">
        <f>#REF!</f>
        <v>#REF!</v>
      </c>
      <c r="I25" s="129"/>
      <c r="J25" s="129"/>
      <c r="K25" s="129"/>
      <c r="L25" s="129"/>
      <c r="M25" s="130"/>
    </row>
    <row r="26" spans="1:13" ht="37.5" customHeight="1">
      <c r="A26" s="131" t="e">
        <f>'Z-singl'!A8</f>
        <v>#REF!</v>
      </c>
      <c r="B26" s="126"/>
      <c r="C26" s="126"/>
      <c r="D26" s="126" t="e">
        <f>IF('Z-singl'!I8=0,#REF!,CONCATENATE('Z-singl'!H8," ",'Z-singl'!I8))</f>
        <v>#REF!</v>
      </c>
      <c r="E26" s="126"/>
      <c r="F26" s="102" t="str">
        <f>CONCATENATE("stůl č.",IF('Z-singl'!J8=0,"",'Z-singl'!J8))</f>
        <v xml:space="preserve">stůl č. </v>
      </c>
      <c r="H26" s="131" t="e">
        <f>'Z-singl'!A9</f>
        <v>#REF!</v>
      </c>
      <c r="I26" s="126"/>
      <c r="J26" s="126"/>
      <c r="K26" s="126" t="e">
        <f>IF('Z-singl'!I9=0,#REF!,CONCATENATE('Z-singl'!H9," ",'Z-singl'!I9))</f>
        <v>#REF!</v>
      </c>
      <c r="L26" s="126"/>
      <c r="M26" s="102" t="str">
        <f>CONCATENATE("stůl č.",IF('Z-singl'!J9=0,"",'Z-singl'!J9))</f>
        <v xml:space="preserve">stůl č. </v>
      </c>
    </row>
    <row r="27" spans="1:13" ht="37.5" customHeight="1">
      <c r="A27" s="123" t="str">
        <f>CONCATENATE('Z-singl'!B8," ",'Z-singl'!C8," (",'Z-singl'!D8,")")</f>
        <v>0 bye ()</v>
      </c>
      <c r="B27" s="124"/>
      <c r="C27" s="125"/>
      <c r="D27" s="126" t="str">
        <f>CONCATENATE('Z-singl'!E8," ",'Z-singl'!F8," (",'Z-singl'!G8,")")</f>
        <v>0 bye ()</v>
      </c>
      <c r="E27" s="126"/>
      <c r="F27" s="127"/>
      <c r="H27" s="123" t="str">
        <f>CONCATENATE('Z-singl'!B9," ",'Z-singl'!C9," (",'Z-singl'!D9,")")</f>
        <v>0 bye ()</v>
      </c>
      <c r="I27" s="124"/>
      <c r="J27" s="125"/>
      <c r="K27" s="126" t="str">
        <f>CONCATENATE('Z-singl'!E9," ",'Z-singl'!F9," (",'Z-singl'!G9,")")</f>
        <v>0 bye ()</v>
      </c>
      <c r="L27" s="126"/>
      <c r="M27" s="127"/>
    </row>
    <row r="28" spans="1:13" ht="21.75" customHeight="1">
      <c r="A28" s="117" t="s">
        <v>48</v>
      </c>
      <c r="B28" s="118"/>
      <c r="C28" s="118"/>
      <c r="D28" s="118"/>
      <c r="E28" s="118"/>
      <c r="F28" s="119"/>
      <c r="G28" s="101"/>
      <c r="H28" s="117" t="s">
        <v>48</v>
      </c>
      <c r="I28" s="118"/>
      <c r="J28" s="118"/>
      <c r="K28" s="118"/>
      <c r="L28" s="118"/>
      <c r="M28" s="119"/>
    </row>
    <row r="29" spans="1:13">
      <c r="A29" s="84" t="s">
        <v>35</v>
      </c>
      <c r="B29" s="85" t="s">
        <v>36</v>
      </c>
      <c r="C29" s="85" t="s">
        <v>37</v>
      </c>
      <c r="D29" s="85" t="s">
        <v>38</v>
      </c>
      <c r="E29" s="85" t="s">
        <v>39</v>
      </c>
      <c r="F29" s="86" t="s">
        <v>34</v>
      </c>
      <c r="H29" s="84" t="s">
        <v>35</v>
      </c>
      <c r="I29" s="85" t="s">
        <v>36</v>
      </c>
      <c r="J29" s="85" t="s">
        <v>37</v>
      </c>
      <c r="K29" s="85" t="s">
        <v>38</v>
      </c>
      <c r="L29" s="85" t="s">
        <v>39</v>
      </c>
      <c r="M29" s="86" t="s">
        <v>34</v>
      </c>
    </row>
    <row r="30" spans="1:13" ht="36" customHeight="1">
      <c r="A30" s="103"/>
      <c r="B30" s="104"/>
      <c r="C30" s="104"/>
      <c r="D30" s="104"/>
      <c r="E30" s="104"/>
      <c r="F30" s="105"/>
      <c r="H30" s="103"/>
      <c r="I30" s="104"/>
      <c r="J30" s="104"/>
      <c r="K30" s="104"/>
      <c r="L30" s="104"/>
      <c r="M30" s="105"/>
    </row>
    <row r="31" spans="1:13" ht="36" customHeight="1" thickBot="1">
      <c r="A31" s="120" t="s">
        <v>33</v>
      </c>
      <c r="B31" s="121"/>
      <c r="C31" s="121"/>
      <c r="D31" s="121" t="s">
        <v>18</v>
      </c>
      <c r="E31" s="121"/>
      <c r="F31" s="122"/>
      <c r="H31" s="120" t="s">
        <v>33</v>
      </c>
      <c r="I31" s="121"/>
      <c r="J31" s="121"/>
      <c r="K31" s="121" t="s">
        <v>18</v>
      </c>
      <c r="L31" s="121"/>
      <c r="M31" s="122"/>
    </row>
    <row r="32" spans="1:13" ht="14.25" thickTop="1" thickBot="1"/>
    <row r="33" spans="1:13" ht="37.5" customHeight="1" thickTop="1">
      <c r="A33" s="128" t="e">
        <f>#REF!</f>
        <v>#REF!</v>
      </c>
      <c r="B33" s="129"/>
      <c r="C33" s="129"/>
      <c r="D33" s="129"/>
      <c r="E33" s="129"/>
      <c r="F33" s="130"/>
      <c r="H33" s="128" t="e">
        <f>#REF!</f>
        <v>#REF!</v>
      </c>
      <c r="I33" s="129"/>
      <c r="J33" s="129"/>
      <c r="K33" s="129"/>
      <c r="L33" s="129"/>
      <c r="M33" s="130"/>
    </row>
    <row r="34" spans="1:13" ht="37.5" customHeight="1">
      <c r="A34" s="131" t="e">
        <f>'Z-singl'!A10</f>
        <v>#REF!</v>
      </c>
      <c r="B34" s="126"/>
      <c r="C34" s="126"/>
      <c r="D34" s="126" t="e">
        <f>IF('Z-singl'!I10=0,#REF!,CONCATENATE('Z-singl'!H10," ",'Z-singl'!I10))</f>
        <v>#REF!</v>
      </c>
      <c r="E34" s="126"/>
      <c r="F34" s="102" t="str">
        <f>CONCATENATE("stůl č.",IF('Z-singl'!J10=0,"",'Z-singl'!J10))</f>
        <v xml:space="preserve">stůl č. </v>
      </c>
      <c r="H34" s="131" t="e">
        <f>'Z-singl'!A11</f>
        <v>#REF!</v>
      </c>
      <c r="I34" s="126"/>
      <c r="J34" s="126"/>
      <c r="K34" s="126" t="e">
        <f>IF('Z-singl'!I11=0,#REF!,CONCATENATE('Z-singl'!H11," ",'Z-singl'!I11))</f>
        <v>#REF!</v>
      </c>
      <c r="L34" s="126"/>
      <c r="M34" s="102" t="str">
        <f>CONCATENATE("stůl č.",IF('Z-singl'!J11=0,"",'Z-singl'!J11))</f>
        <v xml:space="preserve">stůl č. </v>
      </c>
    </row>
    <row r="35" spans="1:13" ht="37.5" customHeight="1">
      <c r="A35" s="123" t="str">
        <f>CONCATENATE('Z-singl'!B10," ",'Z-singl'!C10," (",'Z-singl'!D10,")")</f>
        <v>0 bye ()</v>
      </c>
      <c r="B35" s="124"/>
      <c r="C35" s="125"/>
      <c r="D35" s="126" t="str">
        <f>CONCATENATE('Z-singl'!E10," ",'Z-singl'!F10," (",'Z-singl'!G10,")")</f>
        <v>0 bye ()</v>
      </c>
      <c r="E35" s="126"/>
      <c r="F35" s="127"/>
      <c r="H35" s="123" t="str">
        <f>CONCATENATE('Z-singl'!B11," ",'Z-singl'!C11," (",'Z-singl'!D11,")")</f>
        <v>0 bye ()</v>
      </c>
      <c r="I35" s="124"/>
      <c r="J35" s="125"/>
      <c r="K35" s="126" t="str">
        <f>CONCATENATE('Z-singl'!E11," ",'Z-singl'!F11," (",'Z-singl'!G11,")")</f>
        <v>0 bye ()</v>
      </c>
      <c r="L35" s="126"/>
      <c r="M35" s="127"/>
    </row>
    <row r="36" spans="1:13" ht="21" customHeight="1">
      <c r="A36" s="117" t="s">
        <v>48</v>
      </c>
      <c r="B36" s="118"/>
      <c r="C36" s="118"/>
      <c r="D36" s="118"/>
      <c r="E36" s="118"/>
      <c r="F36" s="119"/>
      <c r="G36" s="101"/>
      <c r="H36" s="117" t="s">
        <v>48</v>
      </c>
      <c r="I36" s="118"/>
      <c r="J36" s="118"/>
      <c r="K36" s="118"/>
      <c r="L36" s="118"/>
      <c r="M36" s="119"/>
    </row>
    <row r="37" spans="1:13">
      <c r="A37" s="84" t="s">
        <v>35</v>
      </c>
      <c r="B37" s="85" t="s">
        <v>36</v>
      </c>
      <c r="C37" s="85" t="s">
        <v>37</v>
      </c>
      <c r="D37" s="85" t="s">
        <v>38</v>
      </c>
      <c r="E37" s="85" t="s">
        <v>39</v>
      </c>
      <c r="F37" s="86" t="s">
        <v>34</v>
      </c>
      <c r="H37" s="84" t="s">
        <v>35</v>
      </c>
      <c r="I37" s="85" t="s">
        <v>36</v>
      </c>
      <c r="J37" s="85" t="s">
        <v>37</v>
      </c>
      <c r="K37" s="85" t="s">
        <v>38</v>
      </c>
      <c r="L37" s="85" t="s">
        <v>39</v>
      </c>
      <c r="M37" s="86" t="s">
        <v>34</v>
      </c>
    </row>
    <row r="38" spans="1:13" ht="36.75" customHeight="1">
      <c r="A38" s="103"/>
      <c r="B38" s="104"/>
      <c r="C38" s="104"/>
      <c r="D38" s="104"/>
      <c r="E38" s="104"/>
      <c r="F38" s="105"/>
      <c r="H38" s="103"/>
      <c r="I38" s="104"/>
      <c r="J38" s="104"/>
      <c r="K38" s="104"/>
      <c r="L38" s="104"/>
      <c r="M38" s="105"/>
    </row>
    <row r="39" spans="1:13" ht="36.75" customHeight="1" thickBot="1">
      <c r="A39" s="120" t="s">
        <v>33</v>
      </c>
      <c r="B39" s="121"/>
      <c r="C39" s="121"/>
      <c r="D39" s="121" t="s">
        <v>18</v>
      </c>
      <c r="E39" s="121"/>
      <c r="F39" s="122"/>
      <c r="H39" s="120" t="s">
        <v>33</v>
      </c>
      <c r="I39" s="121"/>
      <c r="J39" s="121"/>
      <c r="K39" s="121" t="s">
        <v>18</v>
      </c>
      <c r="L39" s="121"/>
      <c r="M39" s="122"/>
    </row>
    <row r="40" spans="1:13" ht="14.25" thickTop="1" thickBot="1"/>
    <row r="41" spans="1:13" ht="37.5" customHeight="1" thickTop="1">
      <c r="A41" s="128" t="e">
        <f>#REF!</f>
        <v>#REF!</v>
      </c>
      <c r="B41" s="129"/>
      <c r="C41" s="129"/>
      <c r="D41" s="129"/>
      <c r="E41" s="129"/>
      <c r="F41" s="130"/>
      <c r="H41" s="128" t="e">
        <f>#REF!</f>
        <v>#REF!</v>
      </c>
      <c r="I41" s="129"/>
      <c r="J41" s="129"/>
      <c r="K41" s="129"/>
      <c r="L41" s="129"/>
      <c r="M41" s="130"/>
    </row>
    <row r="42" spans="1:13" ht="37.5" customHeight="1">
      <c r="A42" s="131" t="e">
        <f>'Z-singl'!A12</f>
        <v>#REF!</v>
      </c>
      <c r="B42" s="126"/>
      <c r="C42" s="126"/>
      <c r="D42" s="126" t="e">
        <f>IF('Z-singl'!I12=0,#REF!,CONCATENATE('Z-singl'!H12," ",'Z-singl'!I12))</f>
        <v>#REF!</v>
      </c>
      <c r="E42" s="126"/>
      <c r="F42" s="102" t="str">
        <f>CONCATENATE("stůl č.",IF('Z-singl'!J12=0,"",'Z-singl'!J12))</f>
        <v xml:space="preserve">stůl č. </v>
      </c>
      <c r="H42" s="131" t="e">
        <f>'Z-singl'!A13</f>
        <v>#REF!</v>
      </c>
      <c r="I42" s="126"/>
      <c r="J42" s="126"/>
      <c r="K42" s="126" t="e">
        <f>IF('Z-singl'!I13=0,#REF!,CONCATENATE('Z-singl'!H13," ",'Z-singl'!I13))</f>
        <v>#REF!</v>
      </c>
      <c r="L42" s="126"/>
      <c r="M42" s="102" t="str">
        <f>CONCATENATE("stůl č.",IF('Z-singl'!J13=0,"",'Z-singl'!J13))</f>
        <v xml:space="preserve">stůl č. </v>
      </c>
    </row>
    <row r="43" spans="1:13" ht="37.5" customHeight="1">
      <c r="A43" s="123" t="str">
        <f>CONCATENATE('Z-singl'!B12," ",'Z-singl'!C12," (",'Z-singl'!D12,")")</f>
        <v>0 bye ()</v>
      </c>
      <c r="B43" s="124"/>
      <c r="C43" s="125"/>
      <c r="D43" s="126" t="str">
        <f>CONCATENATE('Z-singl'!E12," ",'Z-singl'!F12," (",'Z-singl'!G12,")")</f>
        <v>0 bye ()</v>
      </c>
      <c r="E43" s="126"/>
      <c r="F43" s="127"/>
      <c r="H43" s="123" t="str">
        <f>CONCATENATE('Z-singl'!B13," ",'Z-singl'!C13," (",'Z-singl'!D13,")")</f>
        <v>0 bye ()</v>
      </c>
      <c r="I43" s="124"/>
      <c r="J43" s="125"/>
      <c r="K43" s="126" t="str">
        <f>CONCATENATE('Z-singl'!E13," ",'Z-singl'!F13," (",'Z-singl'!G13,")")</f>
        <v>0 bye ()</v>
      </c>
      <c r="L43" s="126"/>
      <c r="M43" s="127"/>
    </row>
    <row r="44" spans="1:13" ht="21" customHeight="1">
      <c r="A44" s="117" t="s">
        <v>48</v>
      </c>
      <c r="B44" s="118"/>
      <c r="C44" s="118"/>
      <c r="D44" s="118"/>
      <c r="E44" s="118"/>
      <c r="F44" s="119"/>
      <c r="G44" s="101"/>
      <c r="H44" s="117" t="s">
        <v>48</v>
      </c>
      <c r="I44" s="118"/>
      <c r="J44" s="118"/>
      <c r="K44" s="118"/>
      <c r="L44" s="118"/>
      <c r="M44" s="119"/>
    </row>
    <row r="45" spans="1:13">
      <c r="A45" s="84" t="s">
        <v>35</v>
      </c>
      <c r="B45" s="85" t="s">
        <v>36</v>
      </c>
      <c r="C45" s="85" t="s">
        <v>37</v>
      </c>
      <c r="D45" s="85" t="s">
        <v>38</v>
      </c>
      <c r="E45" s="85" t="s">
        <v>39</v>
      </c>
      <c r="F45" s="86" t="s">
        <v>34</v>
      </c>
      <c r="H45" s="84" t="s">
        <v>35</v>
      </c>
      <c r="I45" s="85" t="s">
        <v>36</v>
      </c>
      <c r="J45" s="85" t="s">
        <v>37</v>
      </c>
      <c r="K45" s="85" t="s">
        <v>38</v>
      </c>
      <c r="L45" s="85" t="s">
        <v>39</v>
      </c>
      <c r="M45" s="86" t="s">
        <v>34</v>
      </c>
    </row>
    <row r="46" spans="1:13" ht="36.75" customHeight="1">
      <c r="A46" s="103"/>
      <c r="B46" s="104"/>
      <c r="C46" s="104"/>
      <c r="D46" s="104"/>
      <c r="E46" s="104"/>
      <c r="F46" s="105"/>
      <c r="H46" s="103"/>
      <c r="I46" s="104"/>
      <c r="J46" s="104"/>
      <c r="K46" s="104"/>
      <c r="L46" s="104"/>
      <c r="M46" s="105"/>
    </row>
    <row r="47" spans="1:13" ht="36.75" customHeight="1" thickBot="1">
      <c r="A47" s="120" t="s">
        <v>33</v>
      </c>
      <c r="B47" s="121"/>
      <c r="C47" s="121"/>
      <c r="D47" s="121" t="s">
        <v>18</v>
      </c>
      <c r="E47" s="121"/>
      <c r="F47" s="122"/>
      <c r="H47" s="120" t="s">
        <v>33</v>
      </c>
      <c r="I47" s="121"/>
      <c r="J47" s="121"/>
      <c r="K47" s="121" t="s">
        <v>18</v>
      </c>
      <c r="L47" s="121"/>
      <c r="M47" s="122"/>
    </row>
    <row r="48" spans="1:13" ht="13.5" thickTop="1"/>
  </sheetData>
  <mergeCells count="96">
    <mergeCell ref="H25:M25"/>
    <mergeCell ref="H28:M28"/>
    <mergeCell ref="H31:J31"/>
    <mergeCell ref="K31:M31"/>
    <mergeCell ref="H26:J26"/>
    <mergeCell ref="K26:L26"/>
    <mergeCell ref="H27:J27"/>
    <mergeCell ref="K27:M27"/>
    <mergeCell ref="H20:M20"/>
    <mergeCell ref="A4:F4"/>
    <mergeCell ref="H4:M4"/>
    <mergeCell ref="H10:J10"/>
    <mergeCell ref="K10:L10"/>
    <mergeCell ref="H7:J7"/>
    <mergeCell ref="H17:M17"/>
    <mergeCell ref="H18:J18"/>
    <mergeCell ref="K18:L18"/>
    <mergeCell ref="H19:J19"/>
    <mergeCell ref="K19:M19"/>
    <mergeCell ref="H11:J11"/>
    <mergeCell ref="K11:M11"/>
    <mergeCell ref="H12:M12"/>
    <mergeCell ref="H15:J15"/>
    <mergeCell ref="K15:M15"/>
    <mergeCell ref="H23:J23"/>
    <mergeCell ref="K23:M23"/>
    <mergeCell ref="A7:C7"/>
    <mergeCell ref="D7:F7"/>
    <mergeCell ref="A9:F9"/>
    <mergeCell ref="A10:C10"/>
    <mergeCell ref="D10:E10"/>
    <mergeCell ref="A19:C19"/>
    <mergeCell ref="D19:F19"/>
    <mergeCell ref="A11:C11"/>
    <mergeCell ref="D11:F11"/>
    <mergeCell ref="A12:F12"/>
    <mergeCell ref="A15:C15"/>
    <mergeCell ref="D15:F15"/>
    <mergeCell ref="K7:M7"/>
    <mergeCell ref="H9:M9"/>
    <mergeCell ref="H1:M1"/>
    <mergeCell ref="H2:J2"/>
    <mergeCell ref="K2:L2"/>
    <mergeCell ref="H3:J3"/>
    <mergeCell ref="K3:M3"/>
    <mergeCell ref="A1:F1"/>
    <mergeCell ref="A26:C26"/>
    <mergeCell ref="D26:E26"/>
    <mergeCell ref="A20:F20"/>
    <mergeCell ref="A23:C23"/>
    <mergeCell ref="D23:F23"/>
    <mergeCell ref="A25:F25"/>
    <mergeCell ref="A17:F17"/>
    <mergeCell ref="A18:C18"/>
    <mergeCell ref="D18:E18"/>
    <mergeCell ref="A2:C2"/>
    <mergeCell ref="D2:E2"/>
    <mergeCell ref="D3:F3"/>
    <mergeCell ref="A3:C3"/>
    <mergeCell ref="A35:C35"/>
    <mergeCell ref="D35:F35"/>
    <mergeCell ref="H35:J35"/>
    <mergeCell ref="K35:M35"/>
    <mergeCell ref="A33:F33"/>
    <mergeCell ref="H33:M33"/>
    <mergeCell ref="A34:C34"/>
    <mergeCell ref="D34:E34"/>
    <mergeCell ref="H34:J34"/>
    <mergeCell ref="K34:L34"/>
    <mergeCell ref="A28:F28"/>
    <mergeCell ref="A31:C31"/>
    <mergeCell ref="D31:F31"/>
    <mergeCell ref="A27:C27"/>
    <mergeCell ref="D27:F27"/>
    <mergeCell ref="A36:F36"/>
    <mergeCell ref="H36:M36"/>
    <mergeCell ref="A39:C39"/>
    <mergeCell ref="D39:F39"/>
    <mergeCell ref="H39:J39"/>
    <mergeCell ref="K39:M39"/>
    <mergeCell ref="A43:C43"/>
    <mergeCell ref="D43:F43"/>
    <mergeCell ref="H43:J43"/>
    <mergeCell ref="K43:M43"/>
    <mergeCell ref="A41:F41"/>
    <mergeCell ref="H41:M41"/>
    <mergeCell ref="A42:C42"/>
    <mergeCell ref="D42:E42"/>
    <mergeCell ref="H42:J42"/>
    <mergeCell ref="K42:L42"/>
    <mergeCell ref="A44:F44"/>
    <mergeCell ref="H44:M44"/>
    <mergeCell ref="A47:C47"/>
    <mergeCell ref="D47:F47"/>
    <mergeCell ref="H47:J47"/>
    <mergeCell ref="K47:M47"/>
  </mergeCells>
  <phoneticPr fontId="0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75" orientation="landscape" horizontalDpi="150" verticalDpi="15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13"/>
  <sheetViews>
    <sheetView workbookViewId="0">
      <selection activeCell="O1" sqref="O1"/>
    </sheetView>
  </sheetViews>
  <sheetFormatPr defaultRowHeight="12.75"/>
  <cols>
    <col min="1" max="1" width="27.42578125" bestFit="1" customWidth="1"/>
    <col min="2" max="2" width="4.85546875" bestFit="1" customWidth="1"/>
    <col min="3" max="3" width="15.42578125" bestFit="1" customWidth="1"/>
    <col min="4" max="4" width="12.140625" bestFit="1" customWidth="1"/>
    <col min="5" max="5" width="4.85546875" bestFit="1" customWidth="1"/>
    <col min="6" max="6" width="13.42578125" bestFit="1" customWidth="1"/>
    <col min="7" max="7" width="12.140625" bestFit="1" customWidth="1"/>
    <col min="8" max="8" width="4.85546875" bestFit="1" customWidth="1"/>
    <col min="9" max="9" width="13.85546875" bestFit="1" customWidth="1"/>
    <col min="10" max="10" width="12.140625" bestFit="1" customWidth="1"/>
    <col min="11" max="11" width="4.85546875" bestFit="1" customWidth="1"/>
    <col min="12" max="12" width="13.7109375" bestFit="1" customWidth="1"/>
    <col min="13" max="13" width="11.85546875" bestFit="1" customWidth="1"/>
    <col min="14" max="14" width="7" bestFit="1" customWidth="1"/>
    <col min="15" max="15" width="4.85546875" bestFit="1" customWidth="1"/>
    <col min="16" max="16" width="4" bestFit="1" customWidth="1"/>
  </cols>
  <sheetData>
    <row r="1" spans="1:256">
      <c r="A1" t="s">
        <v>17</v>
      </c>
      <c r="B1" t="s">
        <v>0</v>
      </c>
      <c r="C1" t="s">
        <v>1</v>
      </c>
      <c r="D1" t="s">
        <v>2</v>
      </c>
      <c r="E1" t="s">
        <v>0</v>
      </c>
      <c r="F1" t="s">
        <v>3</v>
      </c>
      <c r="G1" t="s">
        <v>2</v>
      </c>
      <c r="H1" t="s">
        <v>0</v>
      </c>
      <c r="I1" t="s">
        <v>19</v>
      </c>
      <c r="J1" t="s">
        <v>2</v>
      </c>
      <c r="K1" t="s">
        <v>0</v>
      </c>
      <c r="L1" t="s">
        <v>20</v>
      </c>
      <c r="M1" t="s">
        <v>2</v>
      </c>
      <c r="N1" t="s">
        <v>16</v>
      </c>
      <c r="O1" t="s">
        <v>15</v>
      </c>
      <c r="P1" t="s">
        <v>4</v>
      </c>
    </row>
    <row r="2" spans="1:256">
      <c r="A2" s="3" t="e">
        <f>'V-D 128'!A2</f>
        <v>#REF!</v>
      </c>
      <c r="B2" s="3">
        <f>'V-D 128'!B2</f>
        <v>0</v>
      </c>
      <c r="C2" s="3" t="str">
        <f>'V-D 128'!C2</f>
        <v>bye</v>
      </c>
      <c r="D2" s="3" t="str">
        <f>'V-D 128'!D2</f>
        <v/>
      </c>
      <c r="E2" s="3" t="str">
        <f>'V-D 128'!E2</f>
        <v/>
      </c>
      <c r="F2" s="3" t="str">
        <f>'V-D 128'!F2</f>
        <v>bye</v>
      </c>
      <c r="G2" s="3" t="str">
        <f>'V-D 128'!G2</f>
        <v/>
      </c>
      <c r="H2" s="3">
        <f>'V-D 128'!H2</f>
        <v>0</v>
      </c>
      <c r="I2" s="3" t="str">
        <f>'V-D 128'!I2</f>
        <v>bye</v>
      </c>
      <c r="J2" s="3" t="str">
        <f>'V-D 128'!J2</f>
        <v/>
      </c>
      <c r="K2" s="3" t="str">
        <f>'V-D 128'!K2</f>
        <v/>
      </c>
      <c r="L2" s="3" t="str">
        <f>'V-D 128'!L2</f>
        <v>bye</v>
      </c>
      <c r="M2" s="3" t="str">
        <f>'V-D 128'!M2</f>
        <v/>
      </c>
      <c r="N2" s="107" t="e">
        <f>#REF!</f>
        <v>#REF!</v>
      </c>
      <c r="O2" s="21" t="s">
        <v>24</v>
      </c>
      <c r="P2" s="21" t="s">
        <v>24</v>
      </c>
    </row>
    <row r="3" spans="1:256">
      <c r="A3" s="3" t="e">
        <f>'V-D 128'!A3</f>
        <v>#REF!</v>
      </c>
      <c r="B3" s="3">
        <f>'V-D 128'!B3</f>
        <v>0</v>
      </c>
      <c r="C3" s="3" t="str">
        <f>'V-D 128'!C3</f>
        <v>bye</v>
      </c>
      <c r="D3" s="3" t="str">
        <f>'V-D 128'!D3</f>
        <v/>
      </c>
      <c r="E3" s="3" t="str">
        <f>'V-D 128'!E3</f>
        <v/>
      </c>
      <c r="F3" s="3" t="str">
        <f>'V-D 128'!F3</f>
        <v>bye</v>
      </c>
      <c r="G3" s="3" t="str">
        <f>'V-D 128'!G3</f>
        <v/>
      </c>
      <c r="H3" s="3">
        <f>'V-D 128'!H3</f>
        <v>0</v>
      </c>
      <c r="I3" s="3" t="str">
        <f>'V-D 128'!I3</f>
        <v>bye</v>
      </c>
      <c r="J3" s="3" t="str">
        <f>'V-D 128'!J3</f>
        <v/>
      </c>
      <c r="K3" s="3" t="str">
        <f>'V-D 128'!K3</f>
        <v/>
      </c>
      <c r="L3" s="3" t="str">
        <f>'V-D 128'!L3</f>
        <v>bye</v>
      </c>
      <c r="M3" s="3" t="str">
        <f>'V-D 128'!M3</f>
        <v/>
      </c>
      <c r="N3" s="107" t="e">
        <f>#REF!</f>
        <v>#REF!</v>
      </c>
      <c r="O3" s="21" t="s">
        <v>24</v>
      </c>
      <c r="P3" s="21" t="s">
        <v>24</v>
      </c>
    </row>
    <row r="4" spans="1:256">
      <c r="A4" s="3" t="e">
        <f>'V-D 128'!A4</f>
        <v>#REF!</v>
      </c>
      <c r="B4" s="3">
        <f>'V-D 128'!B4</f>
        <v>0</v>
      </c>
      <c r="C4" s="3" t="str">
        <f>'V-D 128'!C4</f>
        <v>bye</v>
      </c>
      <c r="D4" s="3" t="str">
        <f>'V-D 128'!D4</f>
        <v/>
      </c>
      <c r="E4" s="3" t="str">
        <f>'V-D 128'!E4</f>
        <v/>
      </c>
      <c r="F4" s="3" t="str">
        <f>'V-D 128'!F4</f>
        <v>bye</v>
      </c>
      <c r="G4" s="3" t="str">
        <f>'V-D 128'!G4</f>
        <v/>
      </c>
      <c r="H4" s="3">
        <f>'V-D 128'!H4</f>
        <v>0</v>
      </c>
      <c r="I4" s="3" t="str">
        <f>'V-D 128'!I4</f>
        <v>bye</v>
      </c>
      <c r="J4" s="3" t="str">
        <f>'V-D 128'!J4</f>
        <v/>
      </c>
      <c r="K4" s="3" t="str">
        <f>'V-D 128'!K4</f>
        <v/>
      </c>
      <c r="L4" s="3" t="str">
        <f>'V-D 128'!L4</f>
        <v>bye</v>
      </c>
      <c r="M4" s="3" t="str">
        <f>'V-D 128'!M4</f>
        <v/>
      </c>
      <c r="N4" s="107" t="e">
        <f>#REF!</f>
        <v>#REF!</v>
      </c>
      <c r="O4" s="21" t="s">
        <v>24</v>
      </c>
      <c r="P4" s="21" t="s">
        <v>24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>
      <c r="A5" s="3" t="e">
        <f>'V-D 128'!A5</f>
        <v>#REF!</v>
      </c>
      <c r="B5" s="3">
        <f>'V-D 128'!B5</f>
        <v>0</v>
      </c>
      <c r="C5" s="3" t="str">
        <f>'V-D 128'!C5</f>
        <v>bye</v>
      </c>
      <c r="D5" s="3" t="str">
        <f>'V-D 128'!D5</f>
        <v/>
      </c>
      <c r="E5" s="3" t="str">
        <f>'V-D 128'!E5</f>
        <v/>
      </c>
      <c r="F5" s="3" t="str">
        <f>'V-D 128'!F5</f>
        <v>bye</v>
      </c>
      <c r="G5" s="3" t="str">
        <f>'V-D 128'!G5</f>
        <v/>
      </c>
      <c r="H5" s="3">
        <f>'V-D 128'!H5</f>
        <v>0</v>
      </c>
      <c r="I5" s="3" t="str">
        <f>'V-D 128'!I5</f>
        <v>bye</v>
      </c>
      <c r="J5" s="3" t="str">
        <f>'V-D 128'!J5</f>
        <v/>
      </c>
      <c r="K5" s="3" t="str">
        <f>'V-D 128'!K5</f>
        <v/>
      </c>
      <c r="L5" s="3" t="str">
        <f>'V-D 128'!L5</f>
        <v>bye</v>
      </c>
      <c r="M5" s="3" t="str">
        <f>'V-D 128'!M5</f>
        <v/>
      </c>
      <c r="N5" s="107" t="e">
        <f>#REF!</f>
        <v>#REF!</v>
      </c>
      <c r="O5" s="21" t="s">
        <v>24</v>
      </c>
      <c r="P5" s="21" t="s">
        <v>24</v>
      </c>
    </row>
    <row r="6" spans="1:256">
      <c r="A6" s="3" t="e">
        <f>'V-D 128'!A6</f>
        <v>#REF!</v>
      </c>
      <c r="B6" s="3">
        <f>'V-D 128'!B6</f>
        <v>0</v>
      </c>
      <c r="C6" s="3" t="str">
        <f>'V-D 128'!C6</f>
        <v>bye</v>
      </c>
      <c r="D6" s="3" t="str">
        <f>'V-D 128'!D6</f>
        <v/>
      </c>
      <c r="E6" s="3" t="str">
        <f>'V-D 128'!E6</f>
        <v/>
      </c>
      <c r="F6" s="3" t="str">
        <f>'V-D 128'!F6</f>
        <v>bye</v>
      </c>
      <c r="G6" s="3" t="str">
        <f>'V-D 128'!G6</f>
        <v/>
      </c>
      <c r="H6" s="3">
        <f>'V-D 128'!H6</f>
        <v>0</v>
      </c>
      <c r="I6" s="3" t="str">
        <f>'V-D 128'!I6</f>
        <v>bye</v>
      </c>
      <c r="J6" s="3" t="str">
        <f>'V-D 128'!J6</f>
        <v/>
      </c>
      <c r="K6" s="3" t="str">
        <f>'V-D 128'!K6</f>
        <v/>
      </c>
      <c r="L6" s="3" t="str">
        <f>'V-D 128'!L6</f>
        <v>bye</v>
      </c>
      <c r="M6" s="3" t="str">
        <f>'V-D 128'!M6</f>
        <v/>
      </c>
      <c r="N6" s="107" t="e">
        <f>#REF!</f>
        <v>#REF!</v>
      </c>
      <c r="O6" s="21" t="s">
        <v>24</v>
      </c>
      <c r="P6" s="21" t="s">
        <v>24</v>
      </c>
    </row>
    <row r="7" spans="1:256">
      <c r="A7" s="3" t="e">
        <f>'V-D 128'!A7</f>
        <v>#REF!</v>
      </c>
      <c r="B7" s="3">
        <f>'V-D 128'!B7</f>
        <v>0</v>
      </c>
      <c r="C7" s="3" t="str">
        <f>'V-D 128'!C7</f>
        <v>bye</v>
      </c>
      <c r="D7" s="3" t="str">
        <f>'V-D 128'!D7</f>
        <v/>
      </c>
      <c r="E7" s="3" t="str">
        <f>'V-D 128'!E7</f>
        <v/>
      </c>
      <c r="F7" s="3" t="str">
        <f>'V-D 128'!F7</f>
        <v>bye</v>
      </c>
      <c r="G7" s="3" t="str">
        <f>'V-D 128'!G7</f>
        <v/>
      </c>
      <c r="H7" s="3">
        <f>'V-D 128'!H7</f>
        <v>0</v>
      </c>
      <c r="I7" s="3" t="str">
        <f>'V-D 128'!I7</f>
        <v>bye</v>
      </c>
      <c r="J7" s="3" t="str">
        <f>'V-D 128'!J7</f>
        <v/>
      </c>
      <c r="K7" s="3" t="str">
        <f>'V-D 128'!K7</f>
        <v/>
      </c>
      <c r="L7" s="3" t="str">
        <f>'V-D 128'!L7</f>
        <v>bye</v>
      </c>
      <c r="M7" s="3" t="str">
        <f>'V-D 128'!M7</f>
        <v/>
      </c>
      <c r="N7" s="107" t="e">
        <f>#REF!</f>
        <v>#REF!</v>
      </c>
      <c r="O7" s="21" t="s">
        <v>24</v>
      </c>
      <c r="P7" s="21" t="s">
        <v>24</v>
      </c>
    </row>
    <row r="8" spans="1:256">
      <c r="A8" s="3" t="e">
        <f>'V-D 128'!A8</f>
        <v>#REF!</v>
      </c>
      <c r="B8" s="3">
        <f>'V-D 128'!B8</f>
        <v>0</v>
      </c>
      <c r="C8" s="3" t="str">
        <f>'V-D 128'!C8</f>
        <v>bye</v>
      </c>
      <c r="D8" s="3" t="str">
        <f>'V-D 128'!D8</f>
        <v/>
      </c>
      <c r="E8" s="3" t="str">
        <f>'V-D 128'!E8</f>
        <v/>
      </c>
      <c r="F8" s="3" t="str">
        <f>'V-D 128'!F8</f>
        <v>bye</v>
      </c>
      <c r="G8" s="3" t="str">
        <f>'V-D 128'!G8</f>
        <v/>
      </c>
      <c r="H8" s="3">
        <f>'V-D 128'!H8</f>
        <v>0</v>
      </c>
      <c r="I8" s="3" t="str">
        <f>'V-D 128'!I8</f>
        <v>bye</v>
      </c>
      <c r="J8" s="3" t="str">
        <f>'V-D 128'!J8</f>
        <v/>
      </c>
      <c r="K8" s="3" t="str">
        <f>'V-D 128'!K8</f>
        <v/>
      </c>
      <c r="L8" s="3" t="str">
        <f>'V-D 128'!L8</f>
        <v>bye</v>
      </c>
      <c r="M8" s="3" t="str">
        <f>'V-D 128'!M8</f>
        <v/>
      </c>
      <c r="N8" s="107" t="e">
        <f>#REF!</f>
        <v>#REF!</v>
      </c>
      <c r="O8" s="21" t="s">
        <v>24</v>
      </c>
      <c r="P8" s="21" t="s">
        <v>24</v>
      </c>
    </row>
    <row r="9" spans="1:256">
      <c r="A9" s="3" t="e">
        <f>'V-D 128'!A9</f>
        <v>#REF!</v>
      </c>
      <c r="B9" s="3">
        <f>'V-D 128'!B9</f>
        <v>0</v>
      </c>
      <c r="C9" s="3" t="str">
        <f>'V-D 128'!C9</f>
        <v>bye</v>
      </c>
      <c r="D9" s="3" t="str">
        <f>'V-D 128'!D9</f>
        <v/>
      </c>
      <c r="E9" s="3" t="str">
        <f>'V-D 128'!E9</f>
        <v/>
      </c>
      <c r="F9" s="3" t="str">
        <f>'V-D 128'!F9</f>
        <v>bye</v>
      </c>
      <c r="G9" s="3" t="str">
        <f>'V-D 128'!G9</f>
        <v/>
      </c>
      <c r="H9" s="3">
        <f>'V-D 128'!H9</f>
        <v>0</v>
      </c>
      <c r="I9" s="3" t="str">
        <f>'V-D 128'!I9</f>
        <v>bye</v>
      </c>
      <c r="J9" s="3" t="str">
        <f>'V-D 128'!J9</f>
        <v/>
      </c>
      <c r="K9" s="3" t="str">
        <f>'V-D 128'!K9</f>
        <v/>
      </c>
      <c r="L9" s="3" t="str">
        <f>'V-D 128'!L9</f>
        <v>bye</v>
      </c>
      <c r="M9" s="3" t="str">
        <f>'V-D 128'!M9</f>
        <v/>
      </c>
      <c r="N9" s="107" t="e">
        <f>#REF!</f>
        <v>#REF!</v>
      </c>
      <c r="O9" s="21" t="s">
        <v>24</v>
      </c>
      <c r="P9" s="21" t="s">
        <v>24</v>
      </c>
    </row>
    <row r="10" spans="1:256">
      <c r="A10" s="3" t="e">
        <f>'V-D 128'!A10</f>
        <v>#REF!</v>
      </c>
      <c r="B10" s="3">
        <f>'V-D 128'!B10</f>
        <v>0</v>
      </c>
      <c r="C10" s="3" t="str">
        <f>'V-D 128'!C10</f>
        <v>bye</v>
      </c>
      <c r="D10" s="3" t="str">
        <f>'V-D 128'!D10</f>
        <v/>
      </c>
      <c r="E10" s="3" t="str">
        <f>'V-D 128'!E10</f>
        <v/>
      </c>
      <c r="F10" s="3" t="str">
        <f>'V-D 128'!F10</f>
        <v>bye</v>
      </c>
      <c r="G10" s="3" t="str">
        <f>'V-D 128'!G10</f>
        <v/>
      </c>
      <c r="H10" s="3">
        <f>'V-D 128'!H10</f>
        <v>0</v>
      </c>
      <c r="I10" s="3" t="str">
        <f>'V-D 128'!I10</f>
        <v>bye</v>
      </c>
      <c r="J10" s="3" t="str">
        <f>'V-D 128'!J10</f>
        <v/>
      </c>
      <c r="K10" s="3" t="str">
        <f>'V-D 128'!K10</f>
        <v/>
      </c>
      <c r="L10" s="3" t="str">
        <f>'V-D 128'!L10</f>
        <v>bye</v>
      </c>
      <c r="M10" s="3" t="str">
        <f>'V-D 128'!M10</f>
        <v/>
      </c>
      <c r="N10" s="107" t="e">
        <f>#REF!</f>
        <v>#REF!</v>
      </c>
      <c r="O10" s="21" t="s">
        <v>24</v>
      </c>
      <c r="P10" s="21" t="s">
        <v>24</v>
      </c>
    </row>
    <row r="11" spans="1:256">
      <c r="A11" s="3" t="e">
        <f>'V-D 128'!A11</f>
        <v>#REF!</v>
      </c>
      <c r="B11" s="3">
        <f>'V-D 128'!B11</f>
        <v>0</v>
      </c>
      <c r="C11" s="3" t="str">
        <f>'V-D 128'!C11</f>
        <v>bye</v>
      </c>
      <c r="D11" s="3" t="str">
        <f>'V-D 128'!D11</f>
        <v/>
      </c>
      <c r="E11" s="3" t="str">
        <f>'V-D 128'!E11</f>
        <v/>
      </c>
      <c r="F11" s="3" t="str">
        <f>'V-D 128'!F11</f>
        <v>bye</v>
      </c>
      <c r="G11" s="3" t="str">
        <f>'V-D 128'!G11</f>
        <v/>
      </c>
      <c r="H11" s="3">
        <f>'V-D 128'!H11</f>
        <v>0</v>
      </c>
      <c r="I11" s="3" t="str">
        <f>'V-D 128'!I11</f>
        <v>bye</v>
      </c>
      <c r="J11" s="3" t="str">
        <f>'V-D 128'!J11</f>
        <v/>
      </c>
      <c r="K11" s="3" t="str">
        <f>'V-D 128'!K11</f>
        <v/>
      </c>
      <c r="L11" s="3" t="str">
        <f>'V-D 128'!L11</f>
        <v>bye</v>
      </c>
      <c r="M11" s="3" t="str">
        <f>'V-D 128'!M11</f>
        <v/>
      </c>
      <c r="N11" s="107" t="e">
        <f>#REF!</f>
        <v>#REF!</v>
      </c>
      <c r="O11" s="21" t="s">
        <v>24</v>
      </c>
      <c r="P11" s="21" t="s">
        <v>24</v>
      </c>
    </row>
    <row r="12" spans="1:256">
      <c r="A12" s="3" t="e">
        <f>'V-D 128'!A12</f>
        <v>#REF!</v>
      </c>
      <c r="B12" s="3">
        <f>'V-D 128'!B12</f>
        <v>0</v>
      </c>
      <c r="C12" s="3" t="str">
        <f>'V-D 128'!C12</f>
        <v>bye</v>
      </c>
      <c r="D12" s="3" t="str">
        <f>'V-D 128'!D12</f>
        <v/>
      </c>
      <c r="E12" s="3" t="str">
        <f>'V-D 128'!E12</f>
        <v/>
      </c>
      <c r="F12" s="3" t="str">
        <f>'V-D 128'!F12</f>
        <v>bye</v>
      </c>
      <c r="G12" s="3" t="str">
        <f>'V-D 128'!G12</f>
        <v/>
      </c>
      <c r="H12" s="3">
        <f>'V-D 128'!H12</f>
        <v>0</v>
      </c>
      <c r="I12" s="3" t="str">
        <f>'V-D 128'!I12</f>
        <v>bye</v>
      </c>
      <c r="J12" s="3" t="str">
        <f>'V-D 128'!J12</f>
        <v/>
      </c>
      <c r="K12" s="3" t="str">
        <f>'V-D 128'!K12</f>
        <v/>
      </c>
      <c r="L12" s="3" t="str">
        <f>'V-D 128'!L12</f>
        <v>bye</v>
      </c>
      <c r="M12" s="3" t="str">
        <f>'V-D 128'!M12</f>
        <v/>
      </c>
      <c r="N12" s="107" t="e">
        <f>#REF!</f>
        <v>#REF!</v>
      </c>
      <c r="O12" s="21" t="s">
        <v>24</v>
      </c>
      <c r="P12" s="21" t="s">
        <v>24</v>
      </c>
    </row>
    <row r="13" spans="1:256">
      <c r="A13" s="3" t="e">
        <f>'V-D 128'!A13</f>
        <v>#REF!</v>
      </c>
      <c r="B13" s="3">
        <f>'V-D 128'!B13</f>
        <v>0</v>
      </c>
      <c r="C13" s="3" t="str">
        <f>'V-D 128'!C13</f>
        <v>bye</v>
      </c>
      <c r="D13" s="3" t="str">
        <f>'V-D 128'!D13</f>
        <v/>
      </c>
      <c r="E13" s="3" t="str">
        <f>'V-D 128'!E13</f>
        <v/>
      </c>
      <c r="F13" s="3" t="str">
        <f>'V-D 128'!F13</f>
        <v>bye</v>
      </c>
      <c r="G13" s="3" t="str">
        <f>'V-D 128'!G13</f>
        <v/>
      </c>
      <c r="H13" s="3">
        <f>'V-D 128'!H13</f>
        <v>0</v>
      </c>
      <c r="I13" s="3" t="str">
        <f>'V-D 128'!I13</f>
        <v>bye</v>
      </c>
      <c r="J13" s="3" t="str">
        <f>'V-D 128'!J13</f>
        <v/>
      </c>
      <c r="K13" s="3" t="str">
        <f>'V-D 128'!K13</f>
        <v/>
      </c>
      <c r="L13" s="3" t="str">
        <f>'V-D 128'!L13</f>
        <v>bye</v>
      </c>
      <c r="M13" s="3" t="str">
        <f>'V-D 128'!M13</f>
        <v/>
      </c>
      <c r="N13" s="107" t="e">
        <f>#REF!</f>
        <v>#REF!</v>
      </c>
      <c r="O13" s="21" t="s">
        <v>24</v>
      </c>
      <c r="P13" s="21" t="s">
        <v>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75" zoomScaleNormal="75" workbookViewId="0">
      <selection activeCell="H13" sqref="H13:J13"/>
    </sheetView>
  </sheetViews>
  <sheetFormatPr defaultRowHeight="12.75"/>
  <cols>
    <col min="1" max="6" width="13.7109375" style="1" customWidth="1"/>
    <col min="7" max="7" width="3.7109375" style="1" customWidth="1"/>
    <col min="8" max="13" width="13.7109375" style="1" customWidth="1"/>
    <col min="14" max="14" width="2.7109375" style="1" customWidth="1"/>
    <col min="15" max="16384" width="9.140625" style="1"/>
  </cols>
  <sheetData>
    <row r="1" spans="1:13" ht="36" customHeight="1" thickTop="1">
      <c r="A1" s="128" t="e">
        <f>#REF!</f>
        <v>#REF!</v>
      </c>
      <c r="B1" s="129"/>
      <c r="C1" s="129"/>
      <c r="D1" s="129"/>
      <c r="E1" s="129"/>
      <c r="F1" s="130"/>
      <c r="G1" s="99"/>
      <c r="H1" s="128" t="e">
        <f>#REF!</f>
        <v>#REF!</v>
      </c>
      <c r="I1" s="129"/>
      <c r="J1" s="129"/>
      <c r="K1" s="129"/>
      <c r="L1" s="129"/>
      <c r="M1" s="130"/>
    </row>
    <row r="2" spans="1:13" ht="36" customHeight="1">
      <c r="A2" s="131" t="e">
        <f>'Z-debl'!A2</f>
        <v>#REF!</v>
      </c>
      <c r="B2" s="126"/>
      <c r="C2" s="126"/>
      <c r="D2" s="126" t="e">
        <f>IF('Z-debl'!O2=0,#REF!,CONCATENATE('Z-debl'!N2," ",'Z-debl'!O2))</f>
        <v>#REF!</v>
      </c>
      <c r="E2" s="126"/>
      <c r="F2" s="102" t="str">
        <f>CONCATENATE("stůl č.",IF('Z-debl'!P2=0,"",'Z-debl'!P2))</f>
        <v xml:space="preserve">stůl č. </v>
      </c>
      <c r="G2" s="99"/>
      <c r="H2" s="131" t="e">
        <f>'Z-debl'!A3</f>
        <v>#REF!</v>
      </c>
      <c r="I2" s="126"/>
      <c r="J2" s="126"/>
      <c r="K2" s="126" t="e">
        <f>IF('Z-debl'!O3=0,#REF!,CONCATENATE('Z-debl'!N3," ",'Z-debl'!O3))</f>
        <v>#REF!</v>
      </c>
      <c r="L2" s="126"/>
      <c r="M2" s="102" t="str">
        <f>CONCATENATE("stůl č.",IF('Z-debl'!P3=0,"",'Z-debl'!P3))</f>
        <v xml:space="preserve">stůl č. </v>
      </c>
    </row>
    <row r="3" spans="1:13" ht="18" customHeight="1">
      <c r="A3" s="139" t="str">
        <f>CONCATENATE('Z-debl'!B2," ",'Z-debl'!C2," (",'Z-debl'!D2,")")</f>
        <v>0 bye ()</v>
      </c>
      <c r="B3" s="140"/>
      <c r="C3" s="141"/>
      <c r="D3" s="137" t="str">
        <f>CONCATENATE('Z-debl'!H2," ",'Z-debl'!I2," (",'Z-debl'!J2,")")</f>
        <v>0 bye ()</v>
      </c>
      <c r="E3" s="137"/>
      <c r="F3" s="138"/>
      <c r="G3" s="100"/>
      <c r="H3" s="139" t="str">
        <f>CONCATENATE('Z-debl'!B3," ",'Z-debl'!C3," (",'Z-debl'!D3,")")</f>
        <v>0 bye ()</v>
      </c>
      <c r="I3" s="140"/>
      <c r="J3" s="141"/>
      <c r="K3" s="137" t="str">
        <f>CONCATENATE('Z-debl'!H3," ",'Z-debl'!I3," (",'Z-debl'!J3,")")</f>
        <v>0 bye ()</v>
      </c>
      <c r="L3" s="137"/>
      <c r="M3" s="138"/>
    </row>
    <row r="4" spans="1:13" ht="18" customHeight="1">
      <c r="A4" s="132" t="str">
        <f>CONCATENATE('Z-debl'!E2," ",'Z-debl'!F2," (",'Z-debl'!G2,")")</f>
        <v xml:space="preserve"> bye ()</v>
      </c>
      <c r="B4" s="133"/>
      <c r="C4" s="134"/>
      <c r="D4" s="135" t="str">
        <f>CONCATENATE('Z-debl'!K2," ",'Z-debl'!L2," (",'Z-debl'!M2,")")</f>
        <v xml:space="preserve"> bye ()</v>
      </c>
      <c r="E4" s="135"/>
      <c r="F4" s="136"/>
      <c r="G4" s="100"/>
      <c r="H4" s="132" t="str">
        <f>CONCATENATE('Z-debl'!E3," ",'Z-debl'!F3," (",'Z-debl'!G3,")")</f>
        <v xml:space="preserve"> bye ()</v>
      </c>
      <c r="I4" s="133"/>
      <c r="J4" s="134"/>
      <c r="K4" s="135" t="str">
        <f>CONCATENATE('Z-debl'!K3," ",'Z-debl'!L3," (",'Z-debl'!M3,")")</f>
        <v xml:space="preserve"> bye ()</v>
      </c>
      <c r="L4" s="135"/>
      <c r="M4" s="136"/>
    </row>
    <row r="5" spans="1:13" ht="21.75" customHeight="1">
      <c r="A5" s="117" t="s">
        <v>48</v>
      </c>
      <c r="B5" s="118"/>
      <c r="C5" s="118"/>
      <c r="D5" s="118"/>
      <c r="E5" s="118"/>
      <c r="F5" s="119"/>
      <c r="G5" s="101"/>
      <c r="H5" s="117" t="s">
        <v>48</v>
      </c>
      <c r="I5" s="118"/>
      <c r="J5" s="118"/>
      <c r="K5" s="118"/>
      <c r="L5" s="118"/>
      <c r="M5" s="119"/>
    </row>
    <row r="6" spans="1:13">
      <c r="A6" s="84" t="s">
        <v>35</v>
      </c>
      <c r="B6" s="85" t="s">
        <v>36</v>
      </c>
      <c r="C6" s="85" t="s">
        <v>37</v>
      </c>
      <c r="D6" s="85" t="s">
        <v>38</v>
      </c>
      <c r="E6" s="85" t="s">
        <v>39</v>
      </c>
      <c r="F6" s="86" t="s">
        <v>34</v>
      </c>
      <c r="G6" s="99"/>
      <c r="H6" s="84" t="s">
        <v>35</v>
      </c>
      <c r="I6" s="85" t="s">
        <v>36</v>
      </c>
      <c r="J6" s="85" t="s">
        <v>37</v>
      </c>
      <c r="K6" s="85" t="s">
        <v>38</v>
      </c>
      <c r="L6" s="85" t="s">
        <v>39</v>
      </c>
      <c r="M6" s="86" t="s">
        <v>34</v>
      </c>
    </row>
    <row r="7" spans="1:13" ht="36" customHeight="1">
      <c r="A7" s="103"/>
      <c r="B7" s="104"/>
      <c r="C7" s="104"/>
      <c r="D7" s="104"/>
      <c r="E7" s="104"/>
      <c r="F7" s="105"/>
      <c r="G7" s="99"/>
      <c r="H7" s="103"/>
      <c r="I7" s="104"/>
      <c r="J7" s="104"/>
      <c r="K7" s="104"/>
      <c r="L7" s="104"/>
      <c r="M7" s="105"/>
    </row>
    <row r="8" spans="1:13" ht="36" customHeight="1" thickBot="1">
      <c r="A8" s="120" t="s">
        <v>33</v>
      </c>
      <c r="B8" s="121"/>
      <c r="C8" s="121"/>
      <c r="D8" s="121" t="s">
        <v>18</v>
      </c>
      <c r="E8" s="121"/>
      <c r="F8" s="122"/>
      <c r="G8" s="99"/>
      <c r="H8" s="120" t="s">
        <v>33</v>
      </c>
      <c r="I8" s="121"/>
      <c r="J8" s="121"/>
      <c r="K8" s="121" t="s">
        <v>18</v>
      </c>
      <c r="L8" s="121"/>
      <c r="M8" s="122"/>
    </row>
    <row r="9" spans="1:13" ht="18" customHeight="1" thickTop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37.5" customHeight="1" thickTop="1">
      <c r="A10" s="128" t="e">
        <f>#REF!</f>
        <v>#REF!</v>
      </c>
      <c r="B10" s="129"/>
      <c r="C10" s="129"/>
      <c r="D10" s="129"/>
      <c r="E10" s="129"/>
      <c r="F10" s="130"/>
      <c r="H10" s="128" t="e">
        <f>#REF!</f>
        <v>#REF!</v>
      </c>
      <c r="I10" s="129"/>
      <c r="J10" s="129"/>
      <c r="K10" s="129"/>
      <c r="L10" s="129"/>
      <c r="M10" s="130"/>
    </row>
    <row r="11" spans="1:13" ht="37.5" customHeight="1">
      <c r="A11" s="131" t="e">
        <f>'Z-debl'!A4</f>
        <v>#REF!</v>
      </c>
      <c r="B11" s="126"/>
      <c r="C11" s="126"/>
      <c r="D11" s="126" t="e">
        <f>IF('Z-debl'!O4=0,#REF!,CONCATENATE('Z-debl'!N4," ",'Z-debl'!O4))</f>
        <v>#REF!</v>
      </c>
      <c r="E11" s="126"/>
      <c r="F11" s="102" t="str">
        <f>CONCATENATE("stůl č.",IF('Z-debl'!P4=0,"",'Z-debl'!P4))</f>
        <v xml:space="preserve">stůl č. </v>
      </c>
      <c r="H11" s="131" t="e">
        <f>'Z-debl'!A5</f>
        <v>#REF!</v>
      </c>
      <c r="I11" s="126"/>
      <c r="J11" s="126"/>
      <c r="K11" s="126" t="e">
        <f>IF('Z-debl'!O5=0,#REF!,CONCATENATE('Z-debl'!N5," ",'Z-debl'!O5))</f>
        <v>#REF!</v>
      </c>
      <c r="L11" s="126"/>
      <c r="M11" s="102" t="str">
        <f>CONCATENATE("stůl č.",IF('Z-debl'!P5=0,"",'Z-debl'!P5))</f>
        <v xml:space="preserve">stůl č. </v>
      </c>
    </row>
    <row r="12" spans="1:13" ht="18" customHeight="1">
      <c r="A12" s="139" t="str">
        <f>CONCATENATE('Z-debl'!B4," ",'Z-debl'!C4," (",'Z-debl'!D4,")")</f>
        <v>0 bye ()</v>
      </c>
      <c r="B12" s="140"/>
      <c r="C12" s="141"/>
      <c r="D12" s="137" t="str">
        <f>CONCATENATE('Z-debl'!H4," ",'Z-debl'!I4," (",'Z-debl'!J4,")")</f>
        <v>0 bye ()</v>
      </c>
      <c r="E12" s="137"/>
      <c r="F12" s="138"/>
      <c r="G12" s="100"/>
      <c r="H12" s="139" t="str">
        <f>CONCATENATE('Z-debl'!B5," ",'Z-debl'!C5," (",'Z-debl'!D5,")")</f>
        <v>0 bye ()</v>
      </c>
      <c r="I12" s="140"/>
      <c r="J12" s="141"/>
      <c r="K12" s="137" t="str">
        <f>CONCATENATE('Z-debl'!H5," ",'Z-debl'!I5," (",'Z-debl'!J5,")")</f>
        <v>0 bye ()</v>
      </c>
      <c r="L12" s="137"/>
      <c r="M12" s="138"/>
    </row>
    <row r="13" spans="1:13" ht="18" customHeight="1">
      <c r="A13" s="132" t="str">
        <f>CONCATENATE('Z-debl'!E4," ",'Z-debl'!F4," (",'Z-debl'!G4,")")</f>
        <v xml:space="preserve"> bye ()</v>
      </c>
      <c r="B13" s="133"/>
      <c r="C13" s="134"/>
      <c r="D13" s="135" t="str">
        <f>CONCATENATE('Z-debl'!K4," ",'Z-debl'!L4," (",'Z-debl'!M4,")")</f>
        <v xml:space="preserve"> bye ()</v>
      </c>
      <c r="E13" s="135"/>
      <c r="F13" s="136"/>
      <c r="G13" s="100"/>
      <c r="H13" s="132" t="str">
        <f>CONCATENATE('Z-debl'!E5," ",'Z-debl'!F5," (",'Z-debl'!G5,")")</f>
        <v xml:space="preserve"> bye ()</v>
      </c>
      <c r="I13" s="133"/>
      <c r="J13" s="134"/>
      <c r="K13" s="135" t="str">
        <f>CONCATENATE('Z-debl'!K5," ",'Z-debl'!L5," (",'Z-debl'!M5,")")</f>
        <v xml:space="preserve"> bye ()</v>
      </c>
      <c r="L13" s="135"/>
      <c r="M13" s="136"/>
    </row>
    <row r="14" spans="1:13" ht="21.75" customHeight="1">
      <c r="A14" s="117" t="s">
        <v>48</v>
      </c>
      <c r="B14" s="118"/>
      <c r="C14" s="118"/>
      <c r="D14" s="118"/>
      <c r="E14" s="118"/>
      <c r="F14" s="119"/>
      <c r="H14" s="117" t="s">
        <v>48</v>
      </c>
      <c r="I14" s="118"/>
      <c r="J14" s="118"/>
      <c r="K14" s="118"/>
      <c r="L14" s="118"/>
      <c r="M14" s="119"/>
    </row>
    <row r="15" spans="1:13">
      <c r="A15" s="84" t="s">
        <v>35</v>
      </c>
      <c r="B15" s="85" t="s">
        <v>36</v>
      </c>
      <c r="C15" s="85" t="s">
        <v>37</v>
      </c>
      <c r="D15" s="85" t="s">
        <v>38</v>
      </c>
      <c r="E15" s="85" t="s">
        <v>39</v>
      </c>
      <c r="F15" s="86" t="s">
        <v>34</v>
      </c>
      <c r="H15" s="84" t="s">
        <v>35</v>
      </c>
      <c r="I15" s="85" t="s">
        <v>36</v>
      </c>
      <c r="J15" s="85" t="s">
        <v>37</v>
      </c>
      <c r="K15" s="85" t="s">
        <v>38</v>
      </c>
      <c r="L15" s="85" t="s">
        <v>39</v>
      </c>
      <c r="M15" s="86" t="s">
        <v>34</v>
      </c>
    </row>
    <row r="16" spans="1:13" ht="36" customHeight="1">
      <c r="A16" s="103"/>
      <c r="B16" s="104"/>
      <c r="C16" s="104"/>
      <c r="D16" s="104"/>
      <c r="E16" s="104"/>
      <c r="F16" s="105"/>
      <c r="H16" s="103"/>
      <c r="I16" s="104"/>
      <c r="J16" s="104"/>
      <c r="K16" s="104"/>
      <c r="L16" s="104"/>
      <c r="M16" s="105"/>
    </row>
    <row r="17" spans="1:13" ht="36" customHeight="1" thickBot="1">
      <c r="A17" s="120" t="s">
        <v>33</v>
      </c>
      <c r="B17" s="121"/>
      <c r="C17" s="121"/>
      <c r="D17" s="121" t="s">
        <v>18</v>
      </c>
      <c r="E17" s="121"/>
      <c r="F17" s="122"/>
      <c r="H17" s="120" t="s">
        <v>33</v>
      </c>
      <c r="I17" s="121"/>
      <c r="J17" s="121"/>
      <c r="K17" s="121" t="s">
        <v>18</v>
      </c>
      <c r="L17" s="121"/>
      <c r="M17" s="122"/>
    </row>
    <row r="18" spans="1:13" ht="18.75" customHeight="1" thickTop="1" thickBot="1"/>
    <row r="19" spans="1:13" ht="37.5" customHeight="1" thickTop="1">
      <c r="A19" s="128" t="e">
        <f>#REF!</f>
        <v>#REF!</v>
      </c>
      <c r="B19" s="129"/>
      <c r="C19" s="129"/>
      <c r="D19" s="129"/>
      <c r="E19" s="129"/>
      <c r="F19" s="130"/>
      <c r="H19" s="128" t="e">
        <f>#REF!</f>
        <v>#REF!</v>
      </c>
      <c r="I19" s="129"/>
      <c r="J19" s="129"/>
      <c r="K19" s="129"/>
      <c r="L19" s="129"/>
      <c r="M19" s="130"/>
    </row>
    <row r="20" spans="1:13" ht="37.5" customHeight="1">
      <c r="A20" s="131" t="e">
        <f>'Z-debl'!A6</f>
        <v>#REF!</v>
      </c>
      <c r="B20" s="126"/>
      <c r="C20" s="126"/>
      <c r="D20" s="126" t="e">
        <f>IF('Z-debl'!O6=0,#REF!,CONCATENATE('Z-debl'!N6," ",'Z-debl'!O6))</f>
        <v>#REF!</v>
      </c>
      <c r="E20" s="126"/>
      <c r="F20" s="102" t="str">
        <f>CONCATENATE("stůl č.",IF('Z-debl'!P6=0,"",'Z-debl'!P6))</f>
        <v xml:space="preserve">stůl č. </v>
      </c>
      <c r="H20" s="131" t="e">
        <f>'Z-debl'!A7</f>
        <v>#REF!</v>
      </c>
      <c r="I20" s="126"/>
      <c r="J20" s="126"/>
      <c r="K20" s="126" t="e">
        <f>IF('Z-debl'!O7=0,#REF!,CONCATENATE('Z-debl'!N7," ",'Z-debl'!O7))</f>
        <v>#REF!</v>
      </c>
      <c r="L20" s="126"/>
      <c r="M20" s="102" t="str">
        <f>CONCATENATE("stůl č.",IF('Z-debl'!P7=0,"",'Z-debl'!P7))</f>
        <v xml:space="preserve">stůl č. </v>
      </c>
    </row>
    <row r="21" spans="1:13" ht="18" customHeight="1">
      <c r="A21" s="139" t="str">
        <f>CONCATENATE('Z-debl'!B6," ",'Z-debl'!C6," (",'Z-debl'!D6,")")</f>
        <v>0 bye ()</v>
      </c>
      <c r="B21" s="140"/>
      <c r="C21" s="141"/>
      <c r="D21" s="137" t="str">
        <f>CONCATENATE('Z-debl'!H6," ",'Z-debl'!I6," (",'Z-debl'!J6,")")</f>
        <v>0 bye ()</v>
      </c>
      <c r="E21" s="137"/>
      <c r="F21" s="138"/>
      <c r="G21" s="100"/>
      <c r="H21" s="139" t="str">
        <f>CONCATENATE('Z-debl'!B7," ",'Z-debl'!C7," (",'Z-debl'!D7,")")</f>
        <v>0 bye ()</v>
      </c>
      <c r="I21" s="140"/>
      <c r="J21" s="141"/>
      <c r="K21" s="137" t="str">
        <f>CONCATENATE('Z-debl'!H7," ",'Z-debl'!I7," (",'Z-debl'!J7,")")</f>
        <v>0 bye ()</v>
      </c>
      <c r="L21" s="137"/>
      <c r="M21" s="138"/>
    </row>
    <row r="22" spans="1:13" ht="17.25" customHeight="1">
      <c r="A22" s="132" t="str">
        <f>CONCATENATE('Z-debl'!E6," ",'Z-debl'!F6," (",'Z-debl'!G6,")")</f>
        <v xml:space="preserve"> bye ()</v>
      </c>
      <c r="B22" s="133"/>
      <c r="C22" s="134"/>
      <c r="D22" s="135" t="str">
        <f>CONCATENATE('Z-debl'!K6," ",'Z-debl'!L6," (",'Z-debl'!M6,")")</f>
        <v xml:space="preserve"> bye ()</v>
      </c>
      <c r="E22" s="135"/>
      <c r="F22" s="136"/>
      <c r="G22" s="100"/>
      <c r="H22" s="132" t="str">
        <f>CONCATENATE('Z-debl'!E7," ",'Z-debl'!F7," (",'Z-debl'!G7,")")</f>
        <v xml:space="preserve"> bye ()</v>
      </c>
      <c r="I22" s="133"/>
      <c r="J22" s="134"/>
      <c r="K22" s="135" t="str">
        <f>CONCATENATE('Z-debl'!K7," ",'Z-debl'!L7," (",'Z-debl'!M7,")")</f>
        <v xml:space="preserve"> bye ()</v>
      </c>
      <c r="L22" s="135"/>
      <c r="M22" s="136"/>
    </row>
    <row r="23" spans="1:13" ht="20.25" customHeight="1">
      <c r="A23" s="117" t="s">
        <v>48</v>
      </c>
      <c r="B23" s="118"/>
      <c r="C23" s="118"/>
      <c r="D23" s="118"/>
      <c r="E23" s="118"/>
      <c r="F23" s="119"/>
      <c r="H23" s="117" t="s">
        <v>48</v>
      </c>
      <c r="I23" s="118"/>
      <c r="J23" s="118"/>
      <c r="K23" s="118"/>
      <c r="L23" s="118"/>
      <c r="M23" s="119"/>
    </row>
    <row r="24" spans="1:13">
      <c r="A24" s="84" t="s">
        <v>35</v>
      </c>
      <c r="B24" s="85" t="s">
        <v>36</v>
      </c>
      <c r="C24" s="85" t="s">
        <v>37</v>
      </c>
      <c r="D24" s="85" t="s">
        <v>38</v>
      </c>
      <c r="E24" s="85" t="s">
        <v>39</v>
      </c>
      <c r="F24" s="86" t="s">
        <v>34</v>
      </c>
      <c r="H24" s="84" t="s">
        <v>35</v>
      </c>
      <c r="I24" s="85" t="s">
        <v>36</v>
      </c>
      <c r="J24" s="85" t="s">
        <v>37</v>
      </c>
      <c r="K24" s="85" t="s">
        <v>38</v>
      </c>
      <c r="L24" s="85" t="s">
        <v>39</v>
      </c>
      <c r="M24" s="86" t="s">
        <v>34</v>
      </c>
    </row>
    <row r="25" spans="1:13" ht="36" customHeight="1">
      <c r="A25" s="103"/>
      <c r="B25" s="104"/>
      <c r="C25" s="104"/>
      <c r="D25" s="104"/>
      <c r="E25" s="104"/>
      <c r="F25" s="105"/>
      <c r="H25" s="103"/>
      <c r="I25" s="104"/>
      <c r="J25" s="104"/>
      <c r="K25" s="104"/>
      <c r="L25" s="104"/>
      <c r="M25" s="105"/>
    </row>
    <row r="26" spans="1:13" ht="36" customHeight="1" thickBot="1">
      <c r="A26" s="120" t="s">
        <v>33</v>
      </c>
      <c r="B26" s="121"/>
      <c r="C26" s="121"/>
      <c r="D26" s="121" t="s">
        <v>18</v>
      </c>
      <c r="E26" s="121"/>
      <c r="F26" s="122"/>
      <c r="H26" s="120" t="s">
        <v>33</v>
      </c>
      <c r="I26" s="121"/>
      <c r="J26" s="121"/>
      <c r="K26" s="121" t="s">
        <v>18</v>
      </c>
      <c r="L26" s="121"/>
      <c r="M26" s="122"/>
    </row>
    <row r="27" spans="1:13" ht="12" customHeight="1" thickTop="1" thickBot="1"/>
    <row r="28" spans="1:13" ht="37.5" customHeight="1" thickTop="1">
      <c r="A28" s="128" t="e">
        <f>#REF!</f>
        <v>#REF!</v>
      </c>
      <c r="B28" s="129"/>
      <c r="C28" s="129"/>
      <c r="D28" s="129"/>
      <c r="E28" s="129"/>
      <c r="F28" s="130"/>
      <c r="H28" s="128" t="e">
        <f>#REF!</f>
        <v>#REF!</v>
      </c>
      <c r="I28" s="129"/>
      <c r="J28" s="129"/>
      <c r="K28" s="129"/>
      <c r="L28" s="129"/>
      <c r="M28" s="130"/>
    </row>
    <row r="29" spans="1:13" ht="37.5" customHeight="1">
      <c r="A29" s="131" t="e">
        <f>'Z-debl'!A8</f>
        <v>#REF!</v>
      </c>
      <c r="B29" s="126"/>
      <c r="C29" s="126"/>
      <c r="D29" s="126" t="e">
        <f>IF('Z-debl'!O8=0,#REF!,CONCATENATE('Z-debl'!N8," ",'Z-debl'!O8))</f>
        <v>#REF!</v>
      </c>
      <c r="E29" s="126"/>
      <c r="F29" s="102" t="str">
        <f>CONCATENATE("stůl č.",IF('Z-debl'!P8=0,"",'Z-debl'!P8))</f>
        <v xml:space="preserve">stůl č. </v>
      </c>
      <c r="H29" s="131" t="e">
        <f>'Z-debl'!A9</f>
        <v>#REF!</v>
      </c>
      <c r="I29" s="126"/>
      <c r="J29" s="126"/>
      <c r="K29" s="126" t="e">
        <f>IF('Z-debl'!O9=0,#REF!,CONCATENATE('Z-debl'!N9," ",'Z-debl'!O9))</f>
        <v>#REF!</v>
      </c>
      <c r="L29" s="126"/>
      <c r="M29" s="102" t="str">
        <f>CONCATENATE("stůl č.",IF('Z-debl'!P9=0,"",'Z-debl'!P9))</f>
        <v xml:space="preserve">stůl č. </v>
      </c>
    </row>
    <row r="30" spans="1:13" ht="17.25" customHeight="1">
      <c r="A30" s="123" t="str">
        <f>CONCATENATE('Z-debl'!B8," ",'Z-debl'!C8," (",'Z-debl'!D8,")")</f>
        <v>0 bye ()</v>
      </c>
      <c r="B30" s="124"/>
      <c r="C30" s="125"/>
      <c r="D30" s="126" t="str">
        <f>CONCATENATE('Z-debl'!H8," ",'Z-debl'!I8," (",'Z-debl'!J8,")")</f>
        <v>0 bye ()</v>
      </c>
      <c r="E30" s="126"/>
      <c r="F30" s="127"/>
      <c r="H30" s="123" t="str">
        <f>CONCATENATE('Z-debl'!B9," ",'Z-debl'!C9," (",'Z-debl'!D9,")")</f>
        <v>0 bye ()</v>
      </c>
      <c r="I30" s="124"/>
      <c r="J30" s="125"/>
      <c r="K30" s="126" t="str">
        <f>CONCATENATE('Z-debl'!H9," ",'Z-debl'!I9," (",'Z-debl'!J9,")")</f>
        <v>0 bye ()</v>
      </c>
      <c r="L30" s="126"/>
      <c r="M30" s="127"/>
    </row>
    <row r="31" spans="1:13" ht="17.25" customHeight="1">
      <c r="A31" s="132" t="str">
        <f>CONCATENATE('Z-debl'!E8," ",'Z-debl'!F8," (",'Z-debl'!G8,")")</f>
        <v xml:space="preserve"> bye ()</v>
      </c>
      <c r="B31" s="133"/>
      <c r="C31" s="134"/>
      <c r="D31" s="135" t="str">
        <f>CONCATENATE('Z-debl'!K8," ",'Z-debl'!L8," (",'Z-debl'!M8,")")</f>
        <v xml:space="preserve"> bye ()</v>
      </c>
      <c r="E31" s="135"/>
      <c r="F31" s="136"/>
      <c r="G31" s="100"/>
      <c r="H31" s="132" t="str">
        <f>CONCATENATE('Z-debl'!E9," ",'Z-debl'!F9," (",'Z-debl'!G9,")")</f>
        <v xml:space="preserve"> bye ()</v>
      </c>
      <c r="I31" s="133"/>
      <c r="J31" s="134"/>
      <c r="K31" s="135" t="str">
        <f>CONCATENATE('Z-debl'!K9," ",'Z-debl'!L9," (",'Z-debl'!M9,")")</f>
        <v xml:space="preserve"> bye ()</v>
      </c>
      <c r="L31" s="135"/>
      <c r="M31" s="136"/>
    </row>
    <row r="32" spans="1:13" ht="21.75" customHeight="1">
      <c r="A32" s="117" t="s">
        <v>48</v>
      </c>
      <c r="B32" s="118"/>
      <c r="C32" s="118"/>
      <c r="D32" s="118"/>
      <c r="E32" s="118"/>
      <c r="F32" s="119"/>
      <c r="H32" s="117" t="s">
        <v>48</v>
      </c>
      <c r="I32" s="118"/>
      <c r="J32" s="118"/>
      <c r="K32" s="118"/>
      <c r="L32" s="118"/>
      <c r="M32" s="119"/>
    </row>
    <row r="33" spans="1:13">
      <c r="A33" s="84" t="s">
        <v>35</v>
      </c>
      <c r="B33" s="85" t="s">
        <v>36</v>
      </c>
      <c r="C33" s="85" t="s">
        <v>37</v>
      </c>
      <c r="D33" s="85" t="s">
        <v>38</v>
      </c>
      <c r="E33" s="85" t="s">
        <v>39</v>
      </c>
      <c r="F33" s="86" t="s">
        <v>34</v>
      </c>
      <c r="H33" s="84" t="s">
        <v>35</v>
      </c>
      <c r="I33" s="85" t="s">
        <v>36</v>
      </c>
      <c r="J33" s="85" t="s">
        <v>37</v>
      </c>
      <c r="K33" s="85" t="s">
        <v>38</v>
      </c>
      <c r="L33" s="85" t="s">
        <v>39</v>
      </c>
      <c r="M33" s="86" t="s">
        <v>34</v>
      </c>
    </row>
    <row r="34" spans="1:13" ht="36" customHeight="1">
      <c r="A34" s="103"/>
      <c r="B34" s="104"/>
      <c r="C34" s="104"/>
      <c r="D34" s="104"/>
      <c r="E34" s="104"/>
      <c r="F34" s="105"/>
      <c r="H34" s="103"/>
      <c r="I34" s="104"/>
      <c r="J34" s="104"/>
      <c r="K34" s="104"/>
      <c r="L34" s="104"/>
      <c r="M34" s="105"/>
    </row>
    <row r="35" spans="1:13" ht="36" customHeight="1" thickBot="1">
      <c r="A35" s="120" t="s">
        <v>33</v>
      </c>
      <c r="B35" s="121"/>
      <c r="C35" s="121"/>
      <c r="D35" s="121" t="s">
        <v>18</v>
      </c>
      <c r="E35" s="121"/>
      <c r="F35" s="122"/>
      <c r="H35" s="120" t="s">
        <v>33</v>
      </c>
      <c r="I35" s="121"/>
      <c r="J35" s="121"/>
      <c r="K35" s="121" t="s">
        <v>18</v>
      </c>
      <c r="L35" s="121"/>
      <c r="M35" s="122"/>
    </row>
    <row r="36" spans="1:13" ht="14.25" thickTop="1" thickBot="1"/>
    <row r="37" spans="1:13" ht="37.5" customHeight="1" thickTop="1">
      <c r="A37" s="128" t="e">
        <f>#REF!</f>
        <v>#REF!</v>
      </c>
      <c r="B37" s="129"/>
      <c r="C37" s="129"/>
      <c r="D37" s="129"/>
      <c r="E37" s="129"/>
      <c r="F37" s="130"/>
      <c r="H37" s="128" t="e">
        <f>#REF!</f>
        <v>#REF!</v>
      </c>
      <c r="I37" s="129"/>
      <c r="J37" s="129"/>
      <c r="K37" s="129"/>
      <c r="L37" s="129"/>
      <c r="M37" s="130"/>
    </row>
    <row r="38" spans="1:13" ht="37.5" customHeight="1">
      <c r="A38" s="131" t="e">
        <f>'Z-debl'!A10</f>
        <v>#REF!</v>
      </c>
      <c r="B38" s="126"/>
      <c r="C38" s="126"/>
      <c r="D38" s="126" t="e">
        <f>IF('Z-debl'!O10=0,#REF!,CONCATENATE('Z-debl'!N10," ",'Z-debl'!O10))</f>
        <v>#REF!</v>
      </c>
      <c r="E38" s="126"/>
      <c r="F38" s="102" t="str">
        <f>CONCATENATE("stůl č.",IF('Z-debl'!P10=0,"",'Z-debl'!P10))</f>
        <v xml:space="preserve">stůl č. </v>
      </c>
      <c r="H38" s="131" t="e">
        <f>'Z-debl'!A11</f>
        <v>#REF!</v>
      </c>
      <c r="I38" s="126"/>
      <c r="J38" s="126"/>
      <c r="K38" s="126" t="e">
        <f>IF('Z-debl'!O11=0,#REF!,CONCATENATE('Z-debl'!N11," ",'Z-debl'!O11))</f>
        <v>#REF!</v>
      </c>
      <c r="L38" s="126"/>
      <c r="M38" s="102" t="str">
        <f>CONCATENATE("stůl č.",IF('Z-debl'!P11=0,"",'Z-debl'!P11))</f>
        <v xml:space="preserve">stůl č. </v>
      </c>
    </row>
    <row r="39" spans="1:13" ht="17.25" customHeight="1">
      <c r="A39" s="123" t="str">
        <f>CONCATENATE('Z-debl'!B10," ",'Z-debl'!C10," (",'Z-debl'!D10,")")</f>
        <v>0 bye ()</v>
      </c>
      <c r="B39" s="124"/>
      <c r="C39" s="125"/>
      <c r="D39" s="126" t="str">
        <f>CONCATENATE('Z-debl'!H10," ",'Z-debl'!I10," (",'Z-debl'!J10,")")</f>
        <v>0 bye ()</v>
      </c>
      <c r="E39" s="126"/>
      <c r="F39" s="127"/>
      <c r="H39" s="123" t="str">
        <f>CONCATENATE('Z-debl'!B11," ",'Z-debl'!C11," (",'Z-debl'!D11,")")</f>
        <v>0 bye ()</v>
      </c>
      <c r="I39" s="124"/>
      <c r="J39" s="125"/>
      <c r="K39" s="126" t="str">
        <f>CONCATENATE('Z-debl'!H11," ",'Z-debl'!I11," (",'Z-debl'!J11,")")</f>
        <v>0 bye ()</v>
      </c>
      <c r="L39" s="126"/>
      <c r="M39" s="127"/>
    </row>
    <row r="40" spans="1:13" ht="17.25" customHeight="1">
      <c r="A40" s="132" t="str">
        <f>CONCATENATE('Z-debl'!E10," ",'Z-debl'!F10," (",'Z-debl'!G10,")")</f>
        <v xml:space="preserve"> bye ()</v>
      </c>
      <c r="B40" s="133"/>
      <c r="C40" s="134"/>
      <c r="D40" s="135" t="str">
        <f>CONCATENATE('Z-debl'!K10," ",'Z-debl'!L10," (",'Z-debl'!M10,")")</f>
        <v xml:space="preserve"> bye ()</v>
      </c>
      <c r="E40" s="135"/>
      <c r="F40" s="136"/>
      <c r="G40" s="100"/>
      <c r="H40" s="132" t="str">
        <f>CONCATENATE('Z-debl'!E11," ",'Z-debl'!F11," (",'Z-debl'!G11,")")</f>
        <v xml:space="preserve"> bye ()</v>
      </c>
      <c r="I40" s="133"/>
      <c r="J40" s="134"/>
      <c r="K40" s="135" t="str">
        <f>CONCATENATE('Z-debl'!K11," ",'Z-debl'!L11," (",'Z-debl'!M11,")")</f>
        <v xml:space="preserve"> bye ()</v>
      </c>
      <c r="L40" s="135"/>
      <c r="M40" s="136"/>
    </row>
    <row r="41" spans="1:13" ht="21" customHeight="1">
      <c r="A41" s="117" t="s">
        <v>48</v>
      </c>
      <c r="B41" s="118"/>
      <c r="C41" s="118"/>
      <c r="D41" s="118"/>
      <c r="E41" s="118"/>
      <c r="F41" s="119"/>
      <c r="H41" s="117" t="s">
        <v>48</v>
      </c>
      <c r="I41" s="118"/>
      <c r="J41" s="118"/>
      <c r="K41" s="118"/>
      <c r="L41" s="118"/>
      <c r="M41" s="119"/>
    </row>
    <row r="42" spans="1:13">
      <c r="A42" s="84" t="s">
        <v>35</v>
      </c>
      <c r="B42" s="85" t="s">
        <v>36</v>
      </c>
      <c r="C42" s="85" t="s">
        <v>37</v>
      </c>
      <c r="D42" s="85" t="s">
        <v>38</v>
      </c>
      <c r="E42" s="85" t="s">
        <v>39</v>
      </c>
      <c r="F42" s="86" t="s">
        <v>34</v>
      </c>
      <c r="H42" s="84" t="s">
        <v>35</v>
      </c>
      <c r="I42" s="85" t="s">
        <v>36</v>
      </c>
      <c r="J42" s="85" t="s">
        <v>37</v>
      </c>
      <c r="K42" s="85" t="s">
        <v>38</v>
      </c>
      <c r="L42" s="85" t="s">
        <v>39</v>
      </c>
      <c r="M42" s="86" t="s">
        <v>34</v>
      </c>
    </row>
    <row r="43" spans="1:13" ht="36.75" customHeight="1">
      <c r="A43" s="103"/>
      <c r="B43" s="104"/>
      <c r="C43" s="104"/>
      <c r="D43" s="104"/>
      <c r="E43" s="104"/>
      <c r="F43" s="105"/>
      <c r="H43" s="103"/>
      <c r="I43" s="104"/>
      <c r="J43" s="104"/>
      <c r="K43" s="104"/>
      <c r="L43" s="104"/>
      <c r="M43" s="105"/>
    </row>
    <row r="44" spans="1:13" ht="36.75" customHeight="1" thickBot="1">
      <c r="A44" s="120" t="s">
        <v>33</v>
      </c>
      <c r="B44" s="121"/>
      <c r="C44" s="121"/>
      <c r="D44" s="121" t="s">
        <v>18</v>
      </c>
      <c r="E44" s="121"/>
      <c r="F44" s="122"/>
      <c r="H44" s="120" t="s">
        <v>33</v>
      </c>
      <c r="I44" s="121"/>
      <c r="J44" s="121"/>
      <c r="K44" s="121" t="s">
        <v>18</v>
      </c>
      <c r="L44" s="121"/>
      <c r="M44" s="122"/>
    </row>
    <row r="45" spans="1:13" ht="14.25" thickTop="1" thickBot="1"/>
    <row r="46" spans="1:13" ht="37.5" customHeight="1" thickTop="1">
      <c r="A46" s="128" t="e">
        <f>#REF!</f>
        <v>#REF!</v>
      </c>
      <c r="B46" s="129"/>
      <c r="C46" s="129"/>
      <c r="D46" s="129"/>
      <c r="E46" s="129"/>
      <c r="F46" s="130"/>
      <c r="H46" s="128" t="e">
        <f>#REF!</f>
        <v>#REF!</v>
      </c>
      <c r="I46" s="129"/>
      <c r="J46" s="129"/>
      <c r="K46" s="129"/>
      <c r="L46" s="129"/>
      <c r="M46" s="130"/>
    </row>
    <row r="47" spans="1:13" ht="37.5" customHeight="1">
      <c r="A47" s="131" t="e">
        <f>'Z-debl'!A12</f>
        <v>#REF!</v>
      </c>
      <c r="B47" s="126"/>
      <c r="C47" s="126"/>
      <c r="D47" s="126" t="e">
        <f>IF('Z-debl'!O12=0,#REF!,CONCATENATE('Z-debl'!N12," ",'Z-debl'!O12))</f>
        <v>#REF!</v>
      </c>
      <c r="E47" s="126"/>
      <c r="F47" s="102" t="str">
        <f>CONCATENATE("stůl č.",IF('Z-debl'!P12=0,"",'Z-debl'!P12))</f>
        <v xml:space="preserve">stůl č. </v>
      </c>
      <c r="H47" s="131" t="e">
        <f>'Z-debl'!A13</f>
        <v>#REF!</v>
      </c>
      <c r="I47" s="126"/>
      <c r="J47" s="126"/>
      <c r="K47" s="126" t="e">
        <f>IF('Z-debl'!O13=0,#REF!,CONCATENATE('Z-debl'!N13," ",'Z-debl'!O13))</f>
        <v>#REF!</v>
      </c>
      <c r="L47" s="126"/>
      <c r="M47" s="102" t="str">
        <f>CONCATENATE("stůl č.",IF('Z-debl'!P13=0,"",'Z-debl'!P13))</f>
        <v xml:space="preserve">stůl č. </v>
      </c>
    </row>
    <row r="48" spans="1:13" ht="17.25" customHeight="1">
      <c r="A48" s="123" t="str">
        <f>CONCATENATE('Z-debl'!B12," ",'Z-debl'!C12," (",'Z-debl'!D12,")")</f>
        <v>0 bye ()</v>
      </c>
      <c r="B48" s="124"/>
      <c r="C48" s="125"/>
      <c r="D48" s="126" t="str">
        <f>CONCATENATE('Z-debl'!H12," ",'Z-debl'!I12," (",'Z-debl'!J12,")")</f>
        <v>0 bye ()</v>
      </c>
      <c r="E48" s="126"/>
      <c r="F48" s="127"/>
      <c r="H48" s="123" t="str">
        <f>CONCATENATE('Z-debl'!B13," ",'Z-debl'!C13," (",'Z-debl'!D13,")")</f>
        <v>0 bye ()</v>
      </c>
      <c r="I48" s="124"/>
      <c r="J48" s="125"/>
      <c r="K48" s="126" t="str">
        <f>CONCATENATE('Z-debl'!H13," ",'Z-debl'!I13," (",'Z-debl'!J13,")")</f>
        <v>0 bye ()</v>
      </c>
      <c r="L48" s="126"/>
      <c r="M48" s="127"/>
    </row>
    <row r="49" spans="1:13" ht="17.25" customHeight="1">
      <c r="A49" s="132" t="str">
        <f>CONCATENATE('Z-debl'!E12," ",'Z-debl'!F12," (",'Z-debl'!G12,")")</f>
        <v xml:space="preserve"> bye ()</v>
      </c>
      <c r="B49" s="133"/>
      <c r="C49" s="134"/>
      <c r="D49" s="135" t="str">
        <f>CONCATENATE('Z-debl'!K12," ",'Z-debl'!L12," (",'Z-debl'!M12,")")</f>
        <v xml:space="preserve"> bye ()</v>
      </c>
      <c r="E49" s="135"/>
      <c r="F49" s="136"/>
      <c r="G49" s="100"/>
      <c r="H49" s="132" t="str">
        <f>CONCATENATE('Z-debl'!E13," ",'Z-debl'!F13," (",'Z-debl'!G13,")")</f>
        <v xml:space="preserve"> bye ()</v>
      </c>
      <c r="I49" s="133"/>
      <c r="J49" s="134"/>
      <c r="K49" s="135" t="str">
        <f>CONCATENATE('Z-debl'!K13," ",'Z-debl'!L13," (",'Z-debl'!M13,")")</f>
        <v xml:space="preserve"> bye ()</v>
      </c>
      <c r="L49" s="135"/>
      <c r="M49" s="136"/>
    </row>
    <row r="50" spans="1:13" ht="21" customHeight="1">
      <c r="A50" s="117" t="s">
        <v>48</v>
      </c>
      <c r="B50" s="118"/>
      <c r="C50" s="118"/>
      <c r="D50" s="118"/>
      <c r="E50" s="118"/>
      <c r="F50" s="119"/>
      <c r="H50" s="117" t="s">
        <v>48</v>
      </c>
      <c r="I50" s="118"/>
      <c r="J50" s="118"/>
      <c r="K50" s="118"/>
      <c r="L50" s="118"/>
      <c r="M50" s="119"/>
    </row>
    <row r="51" spans="1:13">
      <c r="A51" s="84" t="s">
        <v>35</v>
      </c>
      <c r="B51" s="85" t="s">
        <v>36</v>
      </c>
      <c r="C51" s="85" t="s">
        <v>37</v>
      </c>
      <c r="D51" s="85" t="s">
        <v>38</v>
      </c>
      <c r="E51" s="85" t="s">
        <v>39</v>
      </c>
      <c r="F51" s="86" t="s">
        <v>34</v>
      </c>
      <c r="H51" s="84" t="s">
        <v>35</v>
      </c>
      <c r="I51" s="85" t="s">
        <v>36</v>
      </c>
      <c r="J51" s="85" t="s">
        <v>37</v>
      </c>
      <c r="K51" s="85" t="s">
        <v>38</v>
      </c>
      <c r="L51" s="85" t="s">
        <v>39</v>
      </c>
      <c r="M51" s="86" t="s">
        <v>34</v>
      </c>
    </row>
    <row r="52" spans="1:13" ht="36.75" customHeight="1">
      <c r="A52" s="103"/>
      <c r="B52" s="104"/>
      <c r="C52" s="104"/>
      <c r="D52" s="104"/>
      <c r="E52" s="104"/>
      <c r="F52" s="105"/>
      <c r="H52" s="103"/>
      <c r="I52" s="104"/>
      <c r="J52" s="104"/>
      <c r="K52" s="104"/>
      <c r="L52" s="104"/>
      <c r="M52" s="105"/>
    </row>
    <row r="53" spans="1:13" ht="36.75" customHeight="1" thickBot="1">
      <c r="A53" s="120" t="s">
        <v>33</v>
      </c>
      <c r="B53" s="121"/>
      <c r="C53" s="121"/>
      <c r="D53" s="121" t="s">
        <v>18</v>
      </c>
      <c r="E53" s="121"/>
      <c r="F53" s="122"/>
      <c r="H53" s="120" t="s">
        <v>33</v>
      </c>
      <c r="I53" s="121"/>
      <c r="J53" s="121"/>
      <c r="K53" s="121" t="s">
        <v>18</v>
      </c>
      <c r="L53" s="121"/>
      <c r="M53" s="122"/>
    </row>
    <row r="54" spans="1:13" ht="13.5" thickTop="1"/>
  </sheetData>
  <mergeCells count="120">
    <mergeCell ref="A50:F50"/>
    <mergeCell ref="H50:M50"/>
    <mergeCell ref="A53:C53"/>
    <mergeCell ref="D53:F53"/>
    <mergeCell ref="H53:J53"/>
    <mergeCell ref="K53:M53"/>
    <mergeCell ref="A47:C47"/>
    <mergeCell ref="D47:E47"/>
    <mergeCell ref="H47:J47"/>
    <mergeCell ref="K47:L47"/>
    <mergeCell ref="A48:C48"/>
    <mergeCell ref="D48:F48"/>
    <mergeCell ref="H48:J48"/>
    <mergeCell ref="K48:M48"/>
    <mergeCell ref="A49:C49"/>
    <mergeCell ref="D49:F49"/>
    <mergeCell ref="H49:J49"/>
    <mergeCell ref="K49:M49"/>
    <mergeCell ref="A37:F37"/>
    <mergeCell ref="K22:M22"/>
    <mergeCell ref="A44:C44"/>
    <mergeCell ref="D44:F44"/>
    <mergeCell ref="H44:J44"/>
    <mergeCell ref="K44:M44"/>
    <mergeCell ref="A46:F46"/>
    <mergeCell ref="H46:M46"/>
    <mergeCell ref="A39:C39"/>
    <mergeCell ref="D39:F39"/>
    <mergeCell ref="H39:J39"/>
    <mergeCell ref="K39:M39"/>
    <mergeCell ref="A41:F41"/>
    <mergeCell ref="H41:M41"/>
    <mergeCell ref="A32:F32"/>
    <mergeCell ref="A35:C35"/>
    <mergeCell ref="D35:F35"/>
    <mergeCell ref="A31:C31"/>
    <mergeCell ref="D31:F31"/>
    <mergeCell ref="K26:M26"/>
    <mergeCell ref="H28:M28"/>
    <mergeCell ref="H29:J29"/>
    <mergeCell ref="A26:C26"/>
    <mergeCell ref="D26:F26"/>
    <mergeCell ref="A28:F28"/>
    <mergeCell ref="A29:C29"/>
    <mergeCell ref="D29:E29"/>
    <mergeCell ref="H32:M32"/>
    <mergeCell ref="H35:J35"/>
    <mergeCell ref="K35:M35"/>
    <mergeCell ref="H1:M1"/>
    <mergeCell ref="H2:J2"/>
    <mergeCell ref="K2:L2"/>
    <mergeCell ref="H3:J3"/>
    <mergeCell ref="K3:M3"/>
    <mergeCell ref="H5:M5"/>
    <mergeCell ref="A1:F1"/>
    <mergeCell ref="A12:C12"/>
    <mergeCell ref="D12:F12"/>
    <mergeCell ref="A8:C8"/>
    <mergeCell ref="A11:C11"/>
    <mergeCell ref="D11:E11"/>
    <mergeCell ref="A4:C4"/>
    <mergeCell ref="D4:F4"/>
    <mergeCell ref="D8:F8"/>
    <mergeCell ref="A2:C2"/>
    <mergeCell ref="D2:E2"/>
    <mergeCell ref="D3:F3"/>
    <mergeCell ref="A3:C3"/>
    <mergeCell ref="H4:J4"/>
    <mergeCell ref="A10:F10"/>
    <mergeCell ref="K4:M4"/>
    <mergeCell ref="K8:M8"/>
    <mergeCell ref="H10:M10"/>
    <mergeCell ref="H8:J8"/>
    <mergeCell ref="H21:J21"/>
    <mergeCell ref="D13:F13"/>
    <mergeCell ref="H13:J13"/>
    <mergeCell ref="A5:F5"/>
    <mergeCell ref="A20:C20"/>
    <mergeCell ref="H11:J11"/>
    <mergeCell ref="K11:L11"/>
    <mergeCell ref="H12:J12"/>
    <mergeCell ref="K12:M12"/>
    <mergeCell ref="A22:C22"/>
    <mergeCell ref="D22:F22"/>
    <mergeCell ref="H22:J22"/>
    <mergeCell ref="A13:C13"/>
    <mergeCell ref="H14:M14"/>
    <mergeCell ref="H17:J17"/>
    <mergeCell ref="K17:M17"/>
    <mergeCell ref="H19:M19"/>
    <mergeCell ref="H20:J20"/>
    <mergeCell ref="K13:M13"/>
    <mergeCell ref="K20:L20"/>
    <mergeCell ref="A14:F14"/>
    <mergeCell ref="D20:E20"/>
    <mergeCell ref="A21:C21"/>
    <mergeCell ref="H31:J31"/>
    <mergeCell ref="K31:M31"/>
    <mergeCell ref="A40:C40"/>
    <mergeCell ref="D40:F40"/>
    <mergeCell ref="H40:J40"/>
    <mergeCell ref="K40:M40"/>
    <mergeCell ref="A17:C17"/>
    <mergeCell ref="D17:F17"/>
    <mergeCell ref="A19:F19"/>
    <mergeCell ref="A23:F23"/>
    <mergeCell ref="A30:C30"/>
    <mergeCell ref="D30:F30"/>
    <mergeCell ref="D21:F21"/>
    <mergeCell ref="K29:L29"/>
    <mergeCell ref="H30:J30"/>
    <mergeCell ref="K30:M30"/>
    <mergeCell ref="H23:M23"/>
    <mergeCell ref="H26:J26"/>
    <mergeCell ref="K21:M21"/>
    <mergeCell ref="H37:M37"/>
    <mergeCell ref="A38:C38"/>
    <mergeCell ref="D38:E38"/>
    <mergeCell ref="H38:J38"/>
    <mergeCell ref="K38:L38"/>
  </mergeCells>
  <phoneticPr fontId="0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75" orientation="landscape" horizontalDpi="150" verticalDpi="15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5"/>
  <sheetViews>
    <sheetView zoomScale="85" workbookViewId="0">
      <pane ySplit="1" topLeftCell="A174" activePane="bottomLeft" state="frozen"/>
      <selection activeCell="G1" sqref="G1"/>
      <selection pane="bottomLeft" activeCell="D228" sqref="D228"/>
    </sheetView>
  </sheetViews>
  <sheetFormatPr defaultRowHeight="12.75"/>
  <cols>
    <col min="1" max="1" width="27.42578125" style="3" bestFit="1" customWidth="1"/>
    <col min="2" max="2" width="4.5703125" style="3" bestFit="1" customWidth="1"/>
    <col min="3" max="3" width="15.140625" style="3" bestFit="1" customWidth="1"/>
    <col min="4" max="4" width="13.140625" style="3" bestFit="1" customWidth="1"/>
    <col min="5" max="5" width="4.5703125" style="3" bestFit="1" customWidth="1"/>
    <col min="6" max="6" width="16" style="3" bestFit="1" customWidth="1"/>
    <col min="7" max="7" width="11.5703125" style="3" bestFit="1" customWidth="1"/>
    <col min="8" max="12" width="5.28515625" style="3" customWidth="1"/>
    <col min="13" max="14" width="4.28515625" style="3" customWidth="1"/>
    <col min="15" max="15" width="4.5703125" style="3" bestFit="1" customWidth="1"/>
    <col min="16" max="16" width="5.5703125" style="3" customWidth="1"/>
    <col min="17" max="17" width="15" style="3" bestFit="1" customWidth="1"/>
    <col min="18" max="18" width="18.85546875" style="3" bestFit="1" customWidth="1"/>
    <col min="19" max="19" width="3.5703125" style="3" customWidth="1"/>
    <col min="20" max="24" width="3" style="3" customWidth="1"/>
    <col min="25" max="16384" width="9.140625" style="3"/>
  </cols>
  <sheetData>
    <row r="1" spans="1:24" ht="14.25" thickTop="1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18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" t="s">
        <v>10</v>
      </c>
      <c r="N1" s="2" t="s">
        <v>11</v>
      </c>
      <c r="O1" s="2" t="s">
        <v>12</v>
      </c>
    </row>
    <row r="2" spans="1:24" ht="13.5" thickTop="1">
      <c r="A2" s="3" t="e">
        <f>CONCATENATE("Kvalifikace ",#REF!," - 1.kolo")</f>
        <v>#REF!</v>
      </c>
      <c r="B2" s="3">
        <f>'P-1 256'!B4</f>
        <v>0</v>
      </c>
      <c r="C2" s="3" t="str">
        <f>IF($B2=0,"bye",VLOOKUP($B2,'nejml.žákyně seznam'!$A$2:$D$269,2))</f>
        <v>bye</v>
      </c>
      <c r="D2" s="3" t="str">
        <f>IF($B2=0,"",VLOOKUP($B2,'nejml.žákyně seznam'!$A$2:$E$269,4))</f>
        <v/>
      </c>
      <c r="E2" s="3">
        <f>'P-1 256'!$B$6</f>
        <v>0</v>
      </c>
      <c r="F2" s="3" t="str">
        <f>IF($E2=0,"bye",VLOOKUP($E2,'nejml.žákyně seznam'!$A$2:$D$269,2))</f>
        <v>bye</v>
      </c>
      <c r="G2" s="3" t="str">
        <f>IF($E2=0,"",VLOOKUP($E2,'nejml.žákyně seznam'!$A$2:$E$269,4))</f>
        <v/>
      </c>
      <c r="H2" s="71"/>
      <c r="I2" s="72"/>
      <c r="J2" s="72"/>
      <c r="K2" s="72"/>
      <c r="L2" s="73"/>
      <c r="M2" s="3">
        <f>COUNTIF(T2:X2,"&gt;0")</f>
        <v>0</v>
      </c>
      <c r="N2" s="3">
        <f>COUNTIF(T2:X2,"&lt;0")</f>
        <v>0</v>
      </c>
      <c r="O2" s="3">
        <f t="shared" ref="O2:O33" si="0">IF(M2=N2,0,IF(M2&gt;N2,B2,E2))</f>
        <v>0</v>
      </c>
      <c r="P2" s="3" t="str">
        <f>IF($O2=0,"",VLOOKUP($O2,'nejml.žákyně seznam'!$A$2:$D$269,2))</f>
        <v/>
      </c>
      <c r="Q2" s="3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/>
      </c>
      <c r="R2" s="3" t="str">
        <f t="shared" ref="R2:R21" si="1">IF(SUM(M2:N2)=0,"",Q2)</f>
        <v/>
      </c>
      <c r="S2" s="30"/>
      <c r="T2" s="30">
        <f>IF(H2="",0,IF(MID(H2,1,1)="-",-1,1))</f>
        <v>0</v>
      </c>
      <c r="U2" s="30">
        <f>IF(I2="",0,IF(MID(I2,1,1)="-",-1,1))</f>
        <v>0</v>
      </c>
      <c r="V2" s="30">
        <f>IF(J2="",0,IF(MID(J2,1,1)="-",-1,1))</f>
        <v>0</v>
      </c>
      <c r="W2" s="30">
        <f>IF(K2="",0,IF(MID(K2,1,1)="-",-1,1))</f>
        <v>0</v>
      </c>
      <c r="X2" s="30">
        <f>IF(L2="",0,IF(MID(L2,1,1)="-",-1,1))</f>
        <v>0</v>
      </c>
    </row>
    <row r="3" spans="1:24">
      <c r="A3" s="3" t="e">
        <f>CONCATENATE("Kvalifikace ",#REF!," - 1.kolo")</f>
        <v>#REF!</v>
      </c>
      <c r="B3" s="3">
        <f>'P-1 256'!B8</f>
        <v>0</v>
      </c>
      <c r="C3" s="3" t="str">
        <f>IF($B3=0,"bye",VLOOKUP($B3,'nejml.žákyně seznam'!$A$2:$D$269,2))</f>
        <v>bye</v>
      </c>
      <c r="D3" s="3" t="str">
        <f>IF($B3=0,"",VLOOKUP($B3,'nejml.žákyně seznam'!$A$2:$E$269,4))</f>
        <v/>
      </c>
      <c r="E3" s="3">
        <f>'P-1 256'!$B$10</f>
        <v>0</v>
      </c>
      <c r="F3" s="3" t="str">
        <f>IF($E3=0,"bye",VLOOKUP($E3,'nejml.žákyně seznam'!$A$2:$D$269,2))</f>
        <v>bye</v>
      </c>
      <c r="G3" s="3" t="str">
        <f>IF($E3=0,"",VLOOKUP($E3,'nejml.žákyně seznam'!$A$2:$E$269,4))</f>
        <v/>
      </c>
      <c r="H3" s="74"/>
      <c r="I3" s="75"/>
      <c r="J3" s="75"/>
      <c r="K3" s="75"/>
      <c r="L3" s="76"/>
      <c r="M3" s="3">
        <f t="shared" ref="M3:M57" si="2">COUNTIF(T3:X3,"&gt;0")</f>
        <v>0</v>
      </c>
      <c r="N3" s="3">
        <f t="shared" ref="N3:N57" si="3">COUNTIF(T3:X3,"&lt;0")</f>
        <v>0</v>
      </c>
      <c r="O3" s="3">
        <f t="shared" si="0"/>
        <v>0</v>
      </c>
      <c r="P3" s="3" t="str">
        <f>IF($O3=0,"",VLOOKUP($O3,'nejml.žákyně seznam'!$A$2:$D$269,2))</f>
        <v/>
      </c>
      <c r="Q3" s="3" t="str">
        <f t="shared" ref="Q3:Q57" si="4"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/>
      </c>
      <c r="R3" s="3" t="str">
        <f t="shared" si="1"/>
        <v/>
      </c>
      <c r="T3" s="30">
        <f t="shared" ref="T3:T57" si="5">IF(H3="",0,IF(MID(H3,1,1)="-",-1,1))</f>
        <v>0</v>
      </c>
      <c r="U3" s="30">
        <f t="shared" ref="U3:U57" si="6">IF(I3="",0,IF(MID(I3,1,1)="-",-1,1))</f>
        <v>0</v>
      </c>
      <c r="V3" s="30">
        <f t="shared" ref="V3:V57" si="7">IF(J3="",0,IF(MID(J3,1,1)="-",-1,1))</f>
        <v>0</v>
      </c>
      <c r="W3" s="30">
        <f t="shared" ref="W3:W57" si="8">IF(K3="",0,IF(MID(K3,1,1)="-",-1,1))</f>
        <v>0</v>
      </c>
      <c r="X3" s="30">
        <f t="shared" ref="X3:X57" si="9">IF(L3="",0,IF(MID(L3,1,1)="-",-1,1))</f>
        <v>0</v>
      </c>
    </row>
    <row r="4" spans="1:24">
      <c r="A4" s="3" t="e">
        <f>CONCATENATE("Kvalifikace ",#REF!," - 1.kolo")</f>
        <v>#REF!</v>
      </c>
      <c r="B4" s="3">
        <f>'P-1 256'!B12</f>
        <v>0</v>
      </c>
      <c r="C4" s="3" t="str">
        <f>IF($B4=0,"bye",VLOOKUP($B4,'nejml.žákyně seznam'!$A$2:$D$269,2))</f>
        <v>bye</v>
      </c>
      <c r="D4" s="3" t="str">
        <f>IF($B4=0,"",VLOOKUP($B4,'nejml.žákyně seznam'!$A$2:$E$269,4))</f>
        <v/>
      </c>
      <c r="E4" s="3">
        <f>'P-1 256'!$B$14</f>
        <v>0</v>
      </c>
      <c r="F4" s="3" t="str">
        <f>IF($E4=0,"bye",VLOOKUP($E4,'nejml.žákyně seznam'!$A$2:$D$269,2))</f>
        <v>bye</v>
      </c>
      <c r="G4" s="3" t="str">
        <f>IF($E4=0,"",VLOOKUP($E4,'nejml.žákyně seznam'!$A$2:$E$269,4))</f>
        <v/>
      </c>
      <c r="H4" s="74"/>
      <c r="I4" s="75"/>
      <c r="J4" s="75"/>
      <c r="K4" s="75"/>
      <c r="L4" s="76"/>
      <c r="M4" s="3">
        <f t="shared" si="2"/>
        <v>0</v>
      </c>
      <c r="N4" s="3">
        <f t="shared" si="3"/>
        <v>0</v>
      </c>
      <c r="O4" s="3">
        <f t="shared" si="0"/>
        <v>0</v>
      </c>
      <c r="P4" s="3" t="str">
        <f>IF($O4=0,"",VLOOKUP($O4,'nejml.žákyně seznam'!$A$2:$D$269,2))</f>
        <v/>
      </c>
      <c r="Q4" s="3" t="str">
        <f t="shared" si="4"/>
        <v/>
      </c>
      <c r="R4" s="3" t="str">
        <f t="shared" si="1"/>
        <v/>
      </c>
      <c r="T4" s="30">
        <f t="shared" si="5"/>
        <v>0</v>
      </c>
      <c r="U4" s="30">
        <f t="shared" si="6"/>
        <v>0</v>
      </c>
      <c r="V4" s="30">
        <f t="shared" si="7"/>
        <v>0</v>
      </c>
      <c r="W4" s="30">
        <f t="shared" si="8"/>
        <v>0</v>
      </c>
      <c r="X4" s="30">
        <f t="shared" si="9"/>
        <v>0</v>
      </c>
    </row>
    <row r="5" spans="1:24">
      <c r="A5" s="3" t="e">
        <f>CONCATENATE("Kvalifikace ",#REF!," - 1.kolo")</f>
        <v>#REF!</v>
      </c>
      <c r="B5" s="3">
        <f>'P-1 256'!B16</f>
        <v>0</v>
      </c>
      <c r="C5" s="3" t="str">
        <f>IF($B5=0,"bye",VLOOKUP($B5,'nejml.žákyně seznam'!$A$2:$D$269,2))</f>
        <v>bye</v>
      </c>
      <c r="D5" s="3" t="str">
        <f>IF($B5=0,"",VLOOKUP($B5,'nejml.žákyně seznam'!$A$2:$E$269,4))</f>
        <v/>
      </c>
      <c r="E5" s="3">
        <f>'P-1 256'!$B$18</f>
        <v>0</v>
      </c>
      <c r="F5" s="3" t="str">
        <f>IF($E5=0,"bye",VLOOKUP($E5,'nejml.žákyně seznam'!$A$2:$D$269,2))</f>
        <v>bye</v>
      </c>
      <c r="G5" s="3" t="str">
        <f>IF($E5=0,"",VLOOKUP($E5,'nejml.žákyně seznam'!$A$2:$E$269,4))</f>
        <v/>
      </c>
      <c r="H5" s="74"/>
      <c r="I5" s="75"/>
      <c r="J5" s="75"/>
      <c r="K5" s="75"/>
      <c r="L5" s="76"/>
      <c r="M5" s="3">
        <f t="shared" si="2"/>
        <v>0</v>
      </c>
      <c r="N5" s="3">
        <f t="shared" si="3"/>
        <v>0</v>
      </c>
      <c r="O5" s="3">
        <f t="shared" si="0"/>
        <v>0</v>
      </c>
      <c r="P5" s="3" t="str">
        <f>IF($O5=0,"",VLOOKUP($O5,'nejml.žákyně seznam'!$A$2:$D$269,2))</f>
        <v/>
      </c>
      <c r="Q5" s="3" t="str">
        <f t="shared" si="4"/>
        <v/>
      </c>
      <c r="R5" s="3" t="str">
        <f t="shared" si="1"/>
        <v/>
      </c>
      <c r="T5" s="30">
        <f t="shared" si="5"/>
        <v>0</v>
      </c>
      <c r="U5" s="30">
        <f t="shared" si="6"/>
        <v>0</v>
      </c>
      <c r="V5" s="30">
        <f t="shared" si="7"/>
        <v>0</v>
      </c>
      <c r="W5" s="30">
        <f t="shared" si="8"/>
        <v>0</v>
      </c>
      <c r="X5" s="30">
        <f t="shared" si="9"/>
        <v>0</v>
      </c>
    </row>
    <row r="6" spans="1:24">
      <c r="A6" s="3" t="e">
        <f>CONCATENATE("Kvalifikace ",#REF!," - 1.kolo")</f>
        <v>#REF!</v>
      </c>
      <c r="B6" s="3">
        <f>'P-1 256'!B20</f>
        <v>0</v>
      </c>
      <c r="C6" s="3" t="str">
        <f>IF($B6=0,"bye",VLOOKUP($B6,'nejml.žákyně seznam'!$A$2:$D$269,2))</f>
        <v>bye</v>
      </c>
      <c r="D6" s="3" t="str">
        <f>IF($B6=0,"",VLOOKUP($B6,'nejml.žákyně seznam'!$A$2:$E$269,4))</f>
        <v/>
      </c>
      <c r="E6" s="3">
        <f>'P-1 256'!$B$22</f>
        <v>0</v>
      </c>
      <c r="F6" s="3" t="str">
        <f>IF($E6=0,"bye",VLOOKUP($E6,'nejml.žákyně seznam'!$A$2:$D$269,2))</f>
        <v>bye</v>
      </c>
      <c r="G6" s="3" t="str">
        <f>IF($E6=0,"",VLOOKUP($E6,'nejml.žákyně seznam'!$A$2:$E$269,4))</f>
        <v/>
      </c>
      <c r="H6" s="74"/>
      <c r="I6" s="75"/>
      <c r="J6" s="75"/>
      <c r="K6" s="75"/>
      <c r="L6" s="76"/>
      <c r="M6" s="3">
        <f t="shared" si="2"/>
        <v>0</v>
      </c>
      <c r="N6" s="3">
        <f t="shared" si="3"/>
        <v>0</v>
      </c>
      <c r="O6" s="3">
        <f t="shared" si="0"/>
        <v>0</v>
      </c>
      <c r="P6" s="3" t="str">
        <f>IF($O6=0,"",VLOOKUP($O6,'nejml.žákyně seznam'!$A$2:$D$269,2))</f>
        <v/>
      </c>
      <c r="Q6" s="3" t="str">
        <f t="shared" si="4"/>
        <v/>
      </c>
      <c r="R6" s="3" t="str">
        <f t="shared" si="1"/>
        <v/>
      </c>
      <c r="T6" s="30">
        <f t="shared" si="5"/>
        <v>0</v>
      </c>
      <c r="U6" s="30">
        <f t="shared" si="6"/>
        <v>0</v>
      </c>
      <c r="V6" s="30">
        <f t="shared" si="7"/>
        <v>0</v>
      </c>
      <c r="W6" s="30">
        <f t="shared" si="8"/>
        <v>0</v>
      </c>
      <c r="X6" s="30">
        <f t="shared" si="9"/>
        <v>0</v>
      </c>
    </row>
    <row r="7" spans="1:24">
      <c r="A7" s="3" t="e">
        <f>CONCATENATE("Kvalifikace ",#REF!," - 1.kolo")</f>
        <v>#REF!</v>
      </c>
      <c r="B7" s="3">
        <f>'P-1 256'!B24</f>
        <v>0</v>
      </c>
      <c r="C7" s="3" t="str">
        <f>IF($B7=0,"bye",VLOOKUP($B7,'nejml.žákyně seznam'!$A$2:$D$269,2))</f>
        <v>bye</v>
      </c>
      <c r="D7" s="3" t="str">
        <f>IF($B7=0,"",VLOOKUP($B7,'nejml.žákyně seznam'!$A$2:$E$269,4))</f>
        <v/>
      </c>
      <c r="E7" s="3">
        <f>'P-1 256'!$B$26</f>
        <v>0</v>
      </c>
      <c r="F7" s="3" t="str">
        <f>IF($E7=0,"bye",VLOOKUP($E7,'nejml.žákyně seznam'!$A$2:$D$269,2))</f>
        <v>bye</v>
      </c>
      <c r="G7" s="3" t="str">
        <f>IF($E7=0,"",VLOOKUP($E7,'nejml.žákyně seznam'!$A$2:$E$269,4))</f>
        <v/>
      </c>
      <c r="H7" s="74"/>
      <c r="I7" s="75"/>
      <c r="J7" s="75"/>
      <c r="K7" s="75"/>
      <c r="L7" s="76"/>
      <c r="M7" s="3">
        <f t="shared" si="2"/>
        <v>0</v>
      </c>
      <c r="N7" s="3">
        <f t="shared" si="3"/>
        <v>0</v>
      </c>
      <c r="O7" s="3">
        <f t="shared" si="0"/>
        <v>0</v>
      </c>
      <c r="P7" s="3" t="str">
        <f>IF($O7=0,"",VLOOKUP($O7,'nejml.žákyně seznam'!$A$2:$D$269,2))</f>
        <v/>
      </c>
      <c r="Q7" s="3" t="str">
        <f t="shared" si="4"/>
        <v/>
      </c>
      <c r="R7" s="3" t="str">
        <f t="shared" si="1"/>
        <v/>
      </c>
      <c r="T7" s="30">
        <f t="shared" si="5"/>
        <v>0</v>
      </c>
      <c r="U7" s="30">
        <f t="shared" si="6"/>
        <v>0</v>
      </c>
      <c r="V7" s="30">
        <f t="shared" si="7"/>
        <v>0</v>
      </c>
      <c r="W7" s="30">
        <f t="shared" si="8"/>
        <v>0</v>
      </c>
      <c r="X7" s="30">
        <f t="shared" si="9"/>
        <v>0</v>
      </c>
    </row>
    <row r="8" spans="1:24">
      <c r="A8" s="3" t="e">
        <f>CONCATENATE("Kvalifikace ",#REF!," - 1.kolo")</f>
        <v>#REF!</v>
      </c>
      <c r="B8" s="3">
        <f>'P-1 256'!B28</f>
        <v>0</v>
      </c>
      <c r="C8" s="3" t="str">
        <f>IF($B8=0,"bye",VLOOKUP($B8,'nejml.žákyně seznam'!$A$2:$D$269,2))</f>
        <v>bye</v>
      </c>
      <c r="D8" s="3" t="str">
        <f>IF($B8=0,"",VLOOKUP($B8,'nejml.žákyně seznam'!$A$2:$E$269,4))</f>
        <v/>
      </c>
      <c r="E8" s="3">
        <f>'P-1 256'!$B$30</f>
        <v>0</v>
      </c>
      <c r="F8" s="3" t="str">
        <f>IF($E8=0,"bye",VLOOKUP($E8,'nejml.žákyně seznam'!$A$2:$D$269,2))</f>
        <v>bye</v>
      </c>
      <c r="G8" s="3" t="str">
        <f>IF($E8=0,"",VLOOKUP($E8,'nejml.žákyně seznam'!$A$2:$E$269,4))</f>
        <v/>
      </c>
      <c r="H8" s="74"/>
      <c r="I8" s="75"/>
      <c r="J8" s="75"/>
      <c r="K8" s="75"/>
      <c r="L8" s="76"/>
      <c r="M8" s="3">
        <f t="shared" si="2"/>
        <v>0</v>
      </c>
      <c r="N8" s="3">
        <f t="shared" si="3"/>
        <v>0</v>
      </c>
      <c r="O8" s="3">
        <f t="shared" si="0"/>
        <v>0</v>
      </c>
      <c r="P8" s="3" t="str">
        <f>IF($O8=0,"",VLOOKUP($O8,'nejml.žákyně seznam'!$A$2:$D$269,2))</f>
        <v/>
      </c>
      <c r="Q8" s="3" t="str">
        <f t="shared" si="4"/>
        <v/>
      </c>
      <c r="R8" s="3" t="str">
        <f t="shared" si="1"/>
        <v/>
      </c>
      <c r="T8" s="30">
        <f t="shared" si="5"/>
        <v>0</v>
      </c>
      <c r="U8" s="30">
        <f t="shared" si="6"/>
        <v>0</v>
      </c>
      <c r="V8" s="30">
        <f t="shared" si="7"/>
        <v>0</v>
      </c>
      <c r="W8" s="30">
        <f t="shared" si="8"/>
        <v>0</v>
      </c>
      <c r="X8" s="30">
        <f t="shared" si="9"/>
        <v>0</v>
      </c>
    </row>
    <row r="9" spans="1:24">
      <c r="A9" s="3" t="e">
        <f>CONCATENATE("Kvalifikace ",#REF!," - 1.kolo")</f>
        <v>#REF!</v>
      </c>
      <c r="B9" s="3">
        <f>'P-1 256'!B32</f>
        <v>0</v>
      </c>
      <c r="C9" s="3" t="str">
        <f>IF($B9=0,"bye",VLOOKUP($B9,'nejml.žákyně seznam'!$A$2:$D$269,2))</f>
        <v>bye</v>
      </c>
      <c r="D9" s="3" t="str">
        <f>IF($B9=0,"",VLOOKUP($B9,'nejml.žákyně seznam'!$A$2:$E$269,4))</f>
        <v/>
      </c>
      <c r="E9" s="3">
        <f>'P-1 256'!$B$34</f>
        <v>0</v>
      </c>
      <c r="F9" s="3" t="str">
        <f>IF($E9=0,"bye",VLOOKUP($E9,'nejml.žákyně seznam'!$A$2:$D$269,2))</f>
        <v>bye</v>
      </c>
      <c r="G9" s="3" t="str">
        <f>IF($E9=0,"",VLOOKUP($E9,'nejml.žákyně seznam'!$A$2:$E$269,4))</f>
        <v/>
      </c>
      <c r="H9" s="74"/>
      <c r="I9" s="75"/>
      <c r="J9" s="75"/>
      <c r="K9" s="75"/>
      <c r="L9" s="76"/>
      <c r="M9" s="3">
        <f t="shared" si="2"/>
        <v>0</v>
      </c>
      <c r="N9" s="3">
        <f t="shared" si="3"/>
        <v>0</v>
      </c>
      <c r="O9" s="3">
        <f t="shared" si="0"/>
        <v>0</v>
      </c>
      <c r="P9" s="3" t="str">
        <f>IF($O9=0,"",VLOOKUP($O9,'nejml.žákyně seznam'!$A$2:$D$269,2))</f>
        <v/>
      </c>
      <c r="Q9" s="3" t="str">
        <f t="shared" si="4"/>
        <v/>
      </c>
      <c r="R9" s="3" t="str">
        <f t="shared" si="1"/>
        <v/>
      </c>
      <c r="T9" s="30">
        <f t="shared" si="5"/>
        <v>0</v>
      </c>
      <c r="U9" s="30">
        <f t="shared" si="6"/>
        <v>0</v>
      </c>
      <c r="V9" s="30">
        <f t="shared" si="7"/>
        <v>0</v>
      </c>
      <c r="W9" s="30">
        <f t="shared" si="8"/>
        <v>0</v>
      </c>
      <c r="X9" s="30">
        <f t="shared" si="9"/>
        <v>0</v>
      </c>
    </row>
    <row r="10" spans="1:24">
      <c r="A10" s="3" t="e">
        <f>CONCATENATE("Kvalifikace ",#REF!," - 1.kolo")</f>
        <v>#REF!</v>
      </c>
      <c r="B10" s="3">
        <f>'P-1 256'!B36</f>
        <v>0</v>
      </c>
      <c r="C10" s="3" t="str">
        <f>IF($B10=0,"bye",VLOOKUP($B10,'nejml.žákyně seznam'!$A$2:$D$269,2))</f>
        <v>bye</v>
      </c>
      <c r="D10" s="3" t="str">
        <f>IF($B10=0,"",VLOOKUP($B10,'nejml.žákyně seznam'!$A$2:$E$269,4))</f>
        <v/>
      </c>
      <c r="E10" s="3">
        <f>'P-1 256'!$B$38</f>
        <v>0</v>
      </c>
      <c r="F10" s="3" t="str">
        <f>IF($E10=0,"bye",VLOOKUP($E10,'nejml.žákyně seznam'!$A$2:$D$269,2))</f>
        <v>bye</v>
      </c>
      <c r="G10" s="3" t="str">
        <f>IF($E10=0,"",VLOOKUP($E10,'nejml.žákyně seznam'!$A$2:$E$269,4))</f>
        <v/>
      </c>
      <c r="H10" s="74"/>
      <c r="I10" s="75"/>
      <c r="J10" s="75"/>
      <c r="K10" s="75"/>
      <c r="L10" s="76"/>
      <c r="M10" s="3">
        <f t="shared" si="2"/>
        <v>0</v>
      </c>
      <c r="N10" s="3">
        <f t="shared" si="3"/>
        <v>0</v>
      </c>
      <c r="O10" s="3">
        <f t="shared" si="0"/>
        <v>0</v>
      </c>
      <c r="P10" s="3" t="str">
        <f>IF($O10=0,"",VLOOKUP($O10,'nejml.žákyně seznam'!$A$2:$D$269,2))</f>
        <v/>
      </c>
      <c r="Q10" s="3" t="str">
        <f t="shared" si="4"/>
        <v/>
      </c>
      <c r="R10" s="3" t="str">
        <f t="shared" si="1"/>
        <v/>
      </c>
      <c r="T10" s="30">
        <f t="shared" si="5"/>
        <v>0</v>
      </c>
      <c r="U10" s="30">
        <f t="shared" si="6"/>
        <v>0</v>
      </c>
      <c r="V10" s="30">
        <f t="shared" si="7"/>
        <v>0</v>
      </c>
      <c r="W10" s="30">
        <f t="shared" si="8"/>
        <v>0</v>
      </c>
      <c r="X10" s="30">
        <f t="shared" si="9"/>
        <v>0</v>
      </c>
    </row>
    <row r="11" spans="1:24">
      <c r="A11" s="3" t="e">
        <f>CONCATENATE("Kvalifikace ",#REF!," - 1.kolo")</f>
        <v>#REF!</v>
      </c>
      <c r="B11" s="3">
        <f>'P-1 256'!B40</f>
        <v>0</v>
      </c>
      <c r="C11" s="3" t="str">
        <f>IF($B11=0,"bye",VLOOKUP($B11,'nejml.žákyně seznam'!$A$2:$D$269,2))</f>
        <v>bye</v>
      </c>
      <c r="D11" s="3" t="str">
        <f>IF($B11=0,"",VLOOKUP($B11,'nejml.žákyně seznam'!$A$2:$E$269,4))</f>
        <v/>
      </c>
      <c r="E11" s="3">
        <f>'P-1 256'!$B$42</f>
        <v>0</v>
      </c>
      <c r="F11" s="3" t="str">
        <f>IF($E11=0,"bye",VLOOKUP($E11,'nejml.žákyně seznam'!$A$2:$D$269,2))</f>
        <v>bye</v>
      </c>
      <c r="G11" s="3" t="str">
        <f>IF($E11=0,"",VLOOKUP($E11,'nejml.žákyně seznam'!$A$2:$E$269,4))</f>
        <v/>
      </c>
      <c r="H11" s="74"/>
      <c r="I11" s="75"/>
      <c r="J11" s="75"/>
      <c r="K11" s="75"/>
      <c r="L11" s="76"/>
      <c r="M11" s="3">
        <f t="shared" si="2"/>
        <v>0</v>
      </c>
      <c r="N11" s="3">
        <f t="shared" si="3"/>
        <v>0</v>
      </c>
      <c r="O11" s="3">
        <f t="shared" si="0"/>
        <v>0</v>
      </c>
      <c r="P11" s="3" t="str">
        <f>IF($O11=0,"",VLOOKUP($O11,'nejml.žákyně seznam'!$A$2:$D$269,2))</f>
        <v/>
      </c>
      <c r="Q11" s="3" t="str">
        <f t="shared" si="4"/>
        <v/>
      </c>
      <c r="R11" s="3" t="str">
        <f t="shared" si="1"/>
        <v/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0">
        <f t="shared" si="8"/>
        <v>0</v>
      </c>
      <c r="X11" s="30">
        <f t="shared" si="9"/>
        <v>0</v>
      </c>
    </row>
    <row r="12" spans="1:24">
      <c r="A12" s="3" t="e">
        <f>CONCATENATE("Kvalifikace ",#REF!," - 1.kolo")</f>
        <v>#REF!</v>
      </c>
      <c r="B12" s="3">
        <f>'P-1 256'!B44</f>
        <v>0</v>
      </c>
      <c r="C12" s="3" t="str">
        <f>IF($B12=0,"bye",VLOOKUP($B12,'nejml.žákyně seznam'!$A$2:$D$269,2))</f>
        <v>bye</v>
      </c>
      <c r="D12" s="3" t="str">
        <f>IF($B12=0,"",VLOOKUP($B12,'nejml.žákyně seznam'!$A$2:$E$269,4))</f>
        <v/>
      </c>
      <c r="E12" s="3">
        <f>'P-1 256'!$B$46</f>
        <v>0</v>
      </c>
      <c r="F12" s="3" t="str">
        <f>IF($E12=0,"bye",VLOOKUP($E12,'nejml.žákyně seznam'!$A$2:$D$269,2))</f>
        <v>bye</v>
      </c>
      <c r="G12" s="3" t="str">
        <f>IF($E12=0,"",VLOOKUP($E12,'nejml.žákyně seznam'!$A$2:$E$269,4))</f>
        <v/>
      </c>
      <c r="H12" s="74"/>
      <c r="I12" s="75"/>
      <c r="J12" s="75"/>
      <c r="K12" s="75"/>
      <c r="L12" s="76"/>
      <c r="M12" s="3">
        <f t="shared" si="2"/>
        <v>0</v>
      </c>
      <c r="N12" s="3">
        <f t="shared" si="3"/>
        <v>0</v>
      </c>
      <c r="O12" s="3">
        <f t="shared" si="0"/>
        <v>0</v>
      </c>
      <c r="P12" s="3" t="str">
        <f>IF($O12=0,"",VLOOKUP($O12,'nejml.žákyně seznam'!$A$2:$D$269,2))</f>
        <v/>
      </c>
      <c r="Q12" s="3" t="str">
        <f t="shared" si="4"/>
        <v/>
      </c>
      <c r="R12" s="3" t="str">
        <f t="shared" si="1"/>
        <v/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0">
        <f t="shared" si="8"/>
        <v>0</v>
      </c>
      <c r="X12" s="30">
        <f t="shared" si="9"/>
        <v>0</v>
      </c>
    </row>
    <row r="13" spans="1:24">
      <c r="A13" s="3" t="e">
        <f>CONCATENATE("Kvalifikace ",#REF!," - 1.kolo")</f>
        <v>#REF!</v>
      </c>
      <c r="B13" s="3">
        <f>'P-1 256'!B48</f>
        <v>0</v>
      </c>
      <c r="C13" s="3" t="str">
        <f>IF($B13=0,"bye",VLOOKUP($B13,'nejml.žákyně seznam'!$A$2:$D$269,2))</f>
        <v>bye</v>
      </c>
      <c r="D13" s="3" t="str">
        <f>IF($B13=0,"",VLOOKUP($B13,'nejml.žákyně seznam'!$A$2:$E$269,4))</f>
        <v/>
      </c>
      <c r="E13" s="3">
        <f>'P-1 256'!$B$50</f>
        <v>0</v>
      </c>
      <c r="F13" s="3" t="str">
        <f>IF($E13=0,"bye",VLOOKUP($E13,'nejml.žákyně seznam'!$A$2:$D$269,2))</f>
        <v>bye</v>
      </c>
      <c r="G13" s="3" t="str">
        <f>IF($E13=0,"",VLOOKUP($E13,'nejml.žákyně seznam'!$A$2:$E$269,4))</f>
        <v/>
      </c>
      <c r="H13" s="74"/>
      <c r="I13" s="75"/>
      <c r="J13" s="75"/>
      <c r="K13" s="75"/>
      <c r="L13" s="76"/>
      <c r="M13" s="3">
        <f t="shared" si="2"/>
        <v>0</v>
      </c>
      <c r="N13" s="3">
        <f t="shared" si="3"/>
        <v>0</v>
      </c>
      <c r="O13" s="3">
        <f t="shared" si="0"/>
        <v>0</v>
      </c>
      <c r="P13" s="3" t="str">
        <f>IF($O13=0,"",VLOOKUP($O13,'nejml.žákyně seznam'!$A$2:$D$269,2))</f>
        <v/>
      </c>
      <c r="Q13" s="3" t="str">
        <f t="shared" si="4"/>
        <v/>
      </c>
      <c r="R13" s="3" t="str">
        <f t="shared" si="1"/>
        <v/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0">
        <f t="shared" si="8"/>
        <v>0</v>
      </c>
      <c r="X13" s="30">
        <f t="shared" si="9"/>
        <v>0</v>
      </c>
    </row>
    <row r="14" spans="1:24">
      <c r="A14" s="3" t="e">
        <f>CONCATENATE("Kvalifikace ",#REF!," - 1.kolo")</f>
        <v>#REF!</v>
      </c>
      <c r="B14" s="3">
        <f>'P-1 256'!B52</f>
        <v>0</v>
      </c>
      <c r="C14" s="3" t="str">
        <f>IF($B14=0,"bye",VLOOKUP($B14,'nejml.žákyně seznam'!$A$2:$D$269,2))</f>
        <v>bye</v>
      </c>
      <c r="D14" s="3" t="str">
        <f>IF($B14=0,"",VLOOKUP($B14,'nejml.žákyně seznam'!$A$2:$E$269,4))</f>
        <v/>
      </c>
      <c r="E14" s="3">
        <f>'P-1 256'!$B$54</f>
        <v>0</v>
      </c>
      <c r="F14" s="3" t="str">
        <f>IF($E14=0,"bye",VLOOKUP($E14,'nejml.žákyně seznam'!$A$2:$D$269,2))</f>
        <v>bye</v>
      </c>
      <c r="G14" s="3" t="str">
        <f>IF($E14=0,"",VLOOKUP($E14,'nejml.žákyně seznam'!$A$2:$E$269,4))</f>
        <v/>
      </c>
      <c r="H14" s="74"/>
      <c r="I14" s="75"/>
      <c r="J14" s="75"/>
      <c r="K14" s="75"/>
      <c r="L14" s="76"/>
      <c r="M14" s="3">
        <f t="shared" si="2"/>
        <v>0</v>
      </c>
      <c r="N14" s="3">
        <f t="shared" si="3"/>
        <v>0</v>
      </c>
      <c r="O14" s="3">
        <f t="shared" si="0"/>
        <v>0</v>
      </c>
      <c r="P14" s="3" t="str">
        <f>IF($O14=0,"",VLOOKUP($O14,'nejml.žákyně seznam'!$A$2:$D$269,2))</f>
        <v/>
      </c>
      <c r="Q14" s="3" t="str">
        <f t="shared" si="4"/>
        <v/>
      </c>
      <c r="R14" s="3" t="str">
        <f t="shared" si="1"/>
        <v/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0">
        <f t="shared" si="8"/>
        <v>0</v>
      </c>
      <c r="X14" s="30">
        <f t="shared" si="9"/>
        <v>0</v>
      </c>
    </row>
    <row r="15" spans="1:24">
      <c r="A15" s="3" t="e">
        <f>CONCATENATE("Kvalifikace ",#REF!," - 1.kolo")</f>
        <v>#REF!</v>
      </c>
      <c r="B15" s="3">
        <f>'P-1 256'!B56</f>
        <v>0</v>
      </c>
      <c r="C15" s="3" t="str">
        <f>IF($B15=0,"bye",VLOOKUP($B15,'nejml.žákyně seznam'!$A$2:$D$269,2))</f>
        <v>bye</v>
      </c>
      <c r="D15" s="3" t="str">
        <f>IF($B15=0,"",VLOOKUP($B15,'nejml.žákyně seznam'!$A$2:$E$269,4))</f>
        <v/>
      </c>
      <c r="E15" s="3">
        <f>'P-1 256'!$B$58</f>
        <v>0</v>
      </c>
      <c r="F15" s="3" t="str">
        <f>IF($E15=0,"bye",VLOOKUP($E15,'nejml.žákyně seznam'!$A$2:$D$269,2))</f>
        <v>bye</v>
      </c>
      <c r="G15" s="3" t="str">
        <f>IF($E15=0,"",VLOOKUP($E15,'nejml.žákyně seznam'!$A$2:$E$269,4))</f>
        <v/>
      </c>
      <c r="H15" s="74"/>
      <c r="I15" s="75"/>
      <c r="J15" s="75"/>
      <c r="K15" s="75"/>
      <c r="L15" s="76"/>
      <c r="M15" s="3">
        <f t="shared" si="2"/>
        <v>0</v>
      </c>
      <c r="N15" s="3">
        <f t="shared" si="3"/>
        <v>0</v>
      </c>
      <c r="O15" s="3">
        <f t="shared" si="0"/>
        <v>0</v>
      </c>
      <c r="P15" s="3" t="str">
        <f>IF($O15=0,"",VLOOKUP($O15,'nejml.žákyně seznam'!$A$2:$D$269,2))</f>
        <v/>
      </c>
      <c r="Q15" s="3" t="str">
        <f t="shared" si="4"/>
        <v/>
      </c>
      <c r="R15" s="3" t="str">
        <f t="shared" si="1"/>
        <v/>
      </c>
      <c r="T15" s="30">
        <f t="shared" si="5"/>
        <v>0</v>
      </c>
      <c r="U15" s="30">
        <f t="shared" si="6"/>
        <v>0</v>
      </c>
      <c r="V15" s="30">
        <f t="shared" si="7"/>
        <v>0</v>
      </c>
      <c r="W15" s="30">
        <f t="shared" si="8"/>
        <v>0</v>
      </c>
      <c r="X15" s="30">
        <f t="shared" si="9"/>
        <v>0</v>
      </c>
    </row>
    <row r="16" spans="1:24">
      <c r="A16" s="3" t="e">
        <f>CONCATENATE("Kvalifikace ",#REF!," - 1.kolo")</f>
        <v>#REF!</v>
      </c>
      <c r="B16" s="3">
        <f>'P-1 256'!B60</f>
        <v>0</v>
      </c>
      <c r="C16" s="3" t="str">
        <f>IF($B16=0,"bye",VLOOKUP($B16,'nejml.žákyně seznam'!$A$2:$D$269,2))</f>
        <v>bye</v>
      </c>
      <c r="D16" s="3" t="str">
        <f>IF($B16=0,"",VLOOKUP($B16,'nejml.žákyně seznam'!$A$2:$E$269,4))</f>
        <v/>
      </c>
      <c r="E16" s="3">
        <f>'P-1 256'!$B$62</f>
        <v>0</v>
      </c>
      <c r="F16" s="3" t="str">
        <f>IF($E16=0,"bye",VLOOKUP($E16,'nejml.žákyně seznam'!$A$2:$D$269,2))</f>
        <v>bye</v>
      </c>
      <c r="G16" s="3" t="str">
        <f>IF($E16=0,"",VLOOKUP($E16,'nejml.žákyně seznam'!$A$2:$E$269,4))</f>
        <v/>
      </c>
      <c r="H16" s="74"/>
      <c r="I16" s="75"/>
      <c r="J16" s="75"/>
      <c r="K16" s="75"/>
      <c r="L16" s="76"/>
      <c r="M16" s="3">
        <f t="shared" si="2"/>
        <v>0</v>
      </c>
      <c r="N16" s="3">
        <f t="shared" si="3"/>
        <v>0</v>
      </c>
      <c r="O16" s="3">
        <f t="shared" si="0"/>
        <v>0</v>
      </c>
      <c r="P16" s="3" t="str">
        <f>IF($O16=0,"",VLOOKUP($O16,'nejml.žákyně seznam'!$A$2:$D$269,2))</f>
        <v/>
      </c>
      <c r="Q16" s="3" t="str">
        <f t="shared" si="4"/>
        <v/>
      </c>
      <c r="R16" s="3" t="str">
        <f t="shared" si="1"/>
        <v/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0">
        <f t="shared" si="8"/>
        <v>0</v>
      </c>
      <c r="X16" s="30">
        <f t="shared" si="9"/>
        <v>0</v>
      </c>
    </row>
    <row r="17" spans="1:24">
      <c r="A17" s="3" t="e">
        <f>CONCATENATE("Kvalifikace ",#REF!," - 1.kolo")</f>
        <v>#REF!</v>
      </c>
      <c r="B17" s="3">
        <f>'P-1 256'!B64</f>
        <v>0</v>
      </c>
      <c r="C17" s="3" t="str">
        <f>IF($B17=0,"bye",VLOOKUP($B17,'nejml.žákyně seznam'!$A$2:$D$269,2))</f>
        <v>bye</v>
      </c>
      <c r="D17" s="3" t="str">
        <f>IF($B17=0,"",VLOOKUP($B17,'nejml.žákyně seznam'!$A$2:$E$269,4))</f>
        <v/>
      </c>
      <c r="E17" s="3">
        <f>'P-1 256'!$B$66</f>
        <v>0</v>
      </c>
      <c r="F17" s="3" t="str">
        <f>IF($E17=0,"bye",VLOOKUP($E17,'nejml.žákyně seznam'!$A$2:$D$269,2))</f>
        <v>bye</v>
      </c>
      <c r="G17" s="3" t="str">
        <f>IF($E17=0,"",VLOOKUP($E17,'nejml.žákyně seznam'!$A$2:$E$269,4))</f>
        <v/>
      </c>
      <c r="H17" s="74"/>
      <c r="I17" s="75"/>
      <c r="J17" s="75"/>
      <c r="K17" s="75"/>
      <c r="L17" s="76"/>
      <c r="M17" s="3">
        <f t="shared" si="2"/>
        <v>0</v>
      </c>
      <c r="N17" s="3">
        <f t="shared" si="3"/>
        <v>0</v>
      </c>
      <c r="O17" s="3">
        <f t="shared" si="0"/>
        <v>0</v>
      </c>
      <c r="P17" s="3" t="str">
        <f>IF($O17=0,"",VLOOKUP($O17,'nejml.žákyně seznam'!$A$2:$D$269,2))</f>
        <v/>
      </c>
      <c r="Q17" s="3" t="str">
        <f t="shared" si="4"/>
        <v/>
      </c>
      <c r="R17" s="3" t="str">
        <f t="shared" si="1"/>
        <v/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0">
        <f t="shared" si="8"/>
        <v>0</v>
      </c>
      <c r="X17" s="30">
        <f t="shared" si="9"/>
        <v>0</v>
      </c>
    </row>
    <row r="18" spans="1:24">
      <c r="A18" s="3" t="e">
        <f>CONCATENATE("Kvalifikace ",#REF!," - 1.kolo")</f>
        <v>#REF!</v>
      </c>
      <c r="B18" s="3">
        <f>'P-1 256'!B70</f>
        <v>0</v>
      </c>
      <c r="C18" s="3" t="str">
        <f>IF($B18=0,"bye",VLOOKUP($B18,'nejml.žákyně seznam'!$A$2:$D$269,2))</f>
        <v>bye</v>
      </c>
      <c r="D18" s="3" t="str">
        <f>IF($B18=0,"",VLOOKUP($B18,'nejml.žákyně seznam'!$A$2:$E$269,4))</f>
        <v/>
      </c>
      <c r="E18" s="3">
        <f>'P-1 256'!$B$72</f>
        <v>0</v>
      </c>
      <c r="F18" s="3" t="str">
        <f>IF($E18=0,"bye",VLOOKUP($E18,'nejml.žákyně seznam'!$A$2:$D$269,2))</f>
        <v>bye</v>
      </c>
      <c r="G18" s="3" t="str">
        <f>IF($E18=0,"",VLOOKUP($E18,'nejml.žákyně seznam'!$A$2:$E$269,4))</f>
        <v/>
      </c>
      <c r="H18" s="74"/>
      <c r="I18" s="75"/>
      <c r="J18" s="75"/>
      <c r="K18" s="75"/>
      <c r="L18" s="76"/>
      <c r="M18" s="3">
        <f t="shared" si="2"/>
        <v>0</v>
      </c>
      <c r="N18" s="3">
        <f t="shared" si="3"/>
        <v>0</v>
      </c>
      <c r="O18" s="3">
        <f t="shared" si="0"/>
        <v>0</v>
      </c>
      <c r="P18" s="3" t="str">
        <f>IF($O18=0,"",VLOOKUP($O18,'nejml.žákyně seznam'!$A$2:$D$269,2))</f>
        <v/>
      </c>
      <c r="Q18" s="3" t="str">
        <f t="shared" si="4"/>
        <v/>
      </c>
      <c r="R18" s="3" t="str">
        <f t="shared" si="1"/>
        <v/>
      </c>
      <c r="T18" s="30">
        <f t="shared" si="5"/>
        <v>0</v>
      </c>
      <c r="U18" s="30">
        <f t="shared" si="6"/>
        <v>0</v>
      </c>
      <c r="V18" s="30">
        <f t="shared" si="7"/>
        <v>0</v>
      </c>
      <c r="W18" s="30">
        <f t="shared" si="8"/>
        <v>0</v>
      </c>
      <c r="X18" s="30">
        <f t="shared" si="9"/>
        <v>0</v>
      </c>
    </row>
    <row r="19" spans="1:24">
      <c r="A19" s="3" t="e">
        <f>CONCATENATE("Kvalifikace ",#REF!," - 1.kolo")</f>
        <v>#REF!</v>
      </c>
      <c r="B19" s="3">
        <f>'P-1 256'!B74</f>
        <v>0</v>
      </c>
      <c r="C19" s="3" t="str">
        <f>IF($B19=0,"bye",VLOOKUP($B19,'nejml.žákyně seznam'!$A$2:$D$269,2))</f>
        <v>bye</v>
      </c>
      <c r="D19" s="3" t="str">
        <f>IF($B19=0,"",VLOOKUP($B19,'nejml.žákyně seznam'!$A$2:$E$269,4))</f>
        <v/>
      </c>
      <c r="E19" s="3">
        <f>'P-1 256'!$B$76</f>
        <v>0</v>
      </c>
      <c r="F19" s="3" t="str">
        <f>IF($E19=0,"bye",VLOOKUP($E19,'nejml.žákyně seznam'!$A$2:$D$269,2))</f>
        <v>bye</v>
      </c>
      <c r="G19" s="3" t="str">
        <f>IF($E19=0,"",VLOOKUP($E19,'nejml.žákyně seznam'!$A$2:$E$269,4))</f>
        <v/>
      </c>
      <c r="H19" s="74"/>
      <c r="I19" s="75"/>
      <c r="J19" s="75"/>
      <c r="K19" s="75"/>
      <c r="L19" s="76"/>
      <c r="M19" s="3">
        <f t="shared" si="2"/>
        <v>0</v>
      </c>
      <c r="N19" s="3">
        <f t="shared" si="3"/>
        <v>0</v>
      </c>
      <c r="O19" s="3">
        <f t="shared" si="0"/>
        <v>0</v>
      </c>
      <c r="P19" s="3" t="str">
        <f>IF($O19=0,"",VLOOKUP($O19,'nejml.žákyně seznam'!$A$2:$D$269,2))</f>
        <v/>
      </c>
      <c r="Q19" s="3" t="str">
        <f t="shared" si="4"/>
        <v/>
      </c>
      <c r="R19" s="3" t="str">
        <f t="shared" si="1"/>
        <v/>
      </c>
      <c r="T19" s="30">
        <f t="shared" si="5"/>
        <v>0</v>
      </c>
      <c r="U19" s="30">
        <f t="shared" si="6"/>
        <v>0</v>
      </c>
      <c r="V19" s="30">
        <f t="shared" si="7"/>
        <v>0</v>
      </c>
      <c r="W19" s="30">
        <f t="shared" si="8"/>
        <v>0</v>
      </c>
      <c r="X19" s="30">
        <f t="shared" si="9"/>
        <v>0</v>
      </c>
    </row>
    <row r="20" spans="1:24">
      <c r="A20" s="3" t="e">
        <f>CONCATENATE("Kvalifikace ",#REF!," - 1.kolo")</f>
        <v>#REF!</v>
      </c>
      <c r="B20" s="3">
        <f>'P-1 256'!B78</f>
        <v>0</v>
      </c>
      <c r="C20" s="3" t="str">
        <f>IF($B20=0,"bye",VLOOKUP($B20,'nejml.žákyně seznam'!$A$2:$D$269,2))</f>
        <v>bye</v>
      </c>
      <c r="D20" s="3" t="str">
        <f>IF($B20=0,"",VLOOKUP($B20,'nejml.žákyně seznam'!$A$2:$E$269,4))</f>
        <v/>
      </c>
      <c r="E20" s="3">
        <f>'P-1 256'!$B$80</f>
        <v>0</v>
      </c>
      <c r="F20" s="3" t="str">
        <f>IF($E20=0,"bye",VLOOKUP($E20,'nejml.žákyně seznam'!$A$2:$D$269,2))</f>
        <v>bye</v>
      </c>
      <c r="G20" s="3" t="str">
        <f>IF($E20=0,"",VLOOKUP($E20,'nejml.žákyně seznam'!$A$2:$E$269,4))</f>
        <v/>
      </c>
      <c r="H20" s="74"/>
      <c r="I20" s="75"/>
      <c r="J20" s="75"/>
      <c r="K20" s="75"/>
      <c r="L20" s="76"/>
      <c r="M20" s="3">
        <f t="shared" si="2"/>
        <v>0</v>
      </c>
      <c r="N20" s="3">
        <f t="shared" si="3"/>
        <v>0</v>
      </c>
      <c r="O20" s="3">
        <f t="shared" si="0"/>
        <v>0</v>
      </c>
      <c r="P20" s="3" t="str">
        <f>IF($O20=0,"",VLOOKUP($O20,'nejml.žákyně seznam'!$A$2:$D$269,2))</f>
        <v/>
      </c>
      <c r="Q20" s="3" t="str">
        <f t="shared" si="4"/>
        <v/>
      </c>
      <c r="R20" s="3" t="str">
        <f t="shared" si="1"/>
        <v/>
      </c>
      <c r="T20" s="30">
        <f t="shared" si="5"/>
        <v>0</v>
      </c>
      <c r="U20" s="30">
        <f t="shared" si="6"/>
        <v>0</v>
      </c>
      <c r="V20" s="30">
        <f t="shared" si="7"/>
        <v>0</v>
      </c>
      <c r="W20" s="30">
        <f t="shared" si="8"/>
        <v>0</v>
      </c>
      <c r="X20" s="30">
        <f t="shared" si="9"/>
        <v>0</v>
      </c>
    </row>
    <row r="21" spans="1:24">
      <c r="A21" s="3" t="e">
        <f>CONCATENATE("Kvalifikace ",#REF!," - 1.kolo")</f>
        <v>#REF!</v>
      </c>
      <c r="B21" s="3">
        <f>'P-1 256'!B82</f>
        <v>0</v>
      </c>
      <c r="C21" s="3" t="str">
        <f>IF($B21=0,"bye",VLOOKUP($B21,'nejml.žákyně seznam'!$A$2:$D$269,2))</f>
        <v>bye</v>
      </c>
      <c r="D21" s="3" t="str">
        <f>IF($B21=0,"",VLOOKUP($B21,'nejml.žákyně seznam'!$A$2:$E$269,4))</f>
        <v/>
      </c>
      <c r="E21" s="3">
        <f>'P-1 256'!$B$84</f>
        <v>0</v>
      </c>
      <c r="F21" s="3" t="str">
        <f>IF($E21=0,"bye",VLOOKUP($E21,'nejml.žákyně seznam'!$A$2:$D$269,2))</f>
        <v>bye</v>
      </c>
      <c r="G21" s="3" t="str">
        <f>IF($E21=0,"",VLOOKUP($E21,'nejml.žákyně seznam'!$A$2:$E$269,4))</f>
        <v/>
      </c>
      <c r="H21" s="74"/>
      <c r="I21" s="75"/>
      <c r="J21" s="75"/>
      <c r="K21" s="75"/>
      <c r="L21" s="76"/>
      <c r="M21" s="3">
        <f t="shared" si="2"/>
        <v>0</v>
      </c>
      <c r="N21" s="3">
        <f t="shared" si="3"/>
        <v>0</v>
      </c>
      <c r="O21" s="3">
        <f t="shared" si="0"/>
        <v>0</v>
      </c>
      <c r="P21" s="3" t="str">
        <f>IF($O21=0,"",VLOOKUP($O21,'nejml.žákyně seznam'!$A$2:$D$269,2))</f>
        <v/>
      </c>
      <c r="Q21" s="3" t="str">
        <f t="shared" si="4"/>
        <v/>
      </c>
      <c r="R21" s="3" t="str">
        <f t="shared" si="1"/>
        <v/>
      </c>
      <c r="T21" s="30">
        <f t="shared" si="5"/>
        <v>0</v>
      </c>
      <c r="U21" s="30">
        <f t="shared" si="6"/>
        <v>0</v>
      </c>
      <c r="V21" s="30">
        <f t="shared" si="7"/>
        <v>0</v>
      </c>
      <c r="W21" s="30">
        <f t="shared" si="8"/>
        <v>0</v>
      </c>
      <c r="X21" s="30">
        <f t="shared" si="9"/>
        <v>0</v>
      </c>
    </row>
    <row r="22" spans="1:24">
      <c r="A22" s="3" t="e">
        <f>CONCATENATE("Kvalifikace ",#REF!," - 1.kolo")</f>
        <v>#REF!</v>
      </c>
      <c r="B22" s="3">
        <f>'P-1 256'!B86</f>
        <v>0</v>
      </c>
      <c r="C22" s="3" t="str">
        <f>IF($B22=0,"bye",VLOOKUP($B22,'nejml.žákyně seznam'!$A$2:$D$269,2))</f>
        <v>bye</v>
      </c>
      <c r="D22" s="3" t="str">
        <f>IF($B22=0,"",VLOOKUP($B22,'nejml.žákyně seznam'!$A$2:$E$269,4))</f>
        <v/>
      </c>
      <c r="E22" s="3">
        <f>'P-1 256'!$B$88</f>
        <v>0</v>
      </c>
      <c r="F22" s="3" t="str">
        <f>IF($E22=0,"bye",VLOOKUP($E22,'nejml.žákyně seznam'!$A$2:$D$269,2))</f>
        <v>bye</v>
      </c>
      <c r="G22" s="3" t="str">
        <f>IF($E22=0,"",VLOOKUP($E22,'nejml.žákyně seznam'!$A$2:$E$269,4))</f>
        <v/>
      </c>
      <c r="H22" s="74"/>
      <c r="I22" s="75"/>
      <c r="J22" s="75"/>
      <c r="K22" s="75"/>
      <c r="L22" s="76"/>
      <c r="M22" s="3">
        <f t="shared" si="2"/>
        <v>0</v>
      </c>
      <c r="N22" s="3">
        <f t="shared" si="3"/>
        <v>0</v>
      </c>
      <c r="O22" s="3">
        <f t="shared" si="0"/>
        <v>0</v>
      </c>
      <c r="P22" s="3" t="str">
        <f>IF($O22=0,"",VLOOKUP($O22,'nejml.žákyně seznam'!$A$2:$D$269,2))</f>
        <v/>
      </c>
      <c r="Q22" s="3" t="str">
        <f t="shared" si="4"/>
        <v/>
      </c>
      <c r="R22" s="3" t="str">
        <f>IF(MAX(M22:N22)=3,Q22,"")</f>
        <v/>
      </c>
      <c r="T22" s="30">
        <f t="shared" si="5"/>
        <v>0</v>
      </c>
      <c r="U22" s="30">
        <f t="shared" si="6"/>
        <v>0</v>
      </c>
      <c r="V22" s="30">
        <f t="shared" si="7"/>
        <v>0</v>
      </c>
      <c r="W22" s="30">
        <f t="shared" si="8"/>
        <v>0</v>
      </c>
      <c r="X22" s="30">
        <f t="shared" si="9"/>
        <v>0</v>
      </c>
    </row>
    <row r="23" spans="1:24">
      <c r="A23" s="3" t="e">
        <f>CONCATENATE("Kvalifikace ",#REF!," - 1.kolo")</f>
        <v>#REF!</v>
      </c>
      <c r="B23" s="3">
        <f>'P-1 256'!B90</f>
        <v>0</v>
      </c>
      <c r="C23" s="3" t="str">
        <f>IF($B23=0,"bye",VLOOKUP($B23,'nejml.žákyně seznam'!$A$2:$D$269,2))</f>
        <v>bye</v>
      </c>
      <c r="D23" s="3" t="str">
        <f>IF($B23=0,"",VLOOKUP($B23,'nejml.žákyně seznam'!$A$2:$E$269,4))</f>
        <v/>
      </c>
      <c r="E23" s="3">
        <f>'P-1 256'!$B$92</f>
        <v>0</v>
      </c>
      <c r="F23" s="3" t="str">
        <f>IF($E23=0,"bye",VLOOKUP($E23,'nejml.žákyně seznam'!$A$2:$D$269,2))</f>
        <v>bye</v>
      </c>
      <c r="G23" s="3" t="str">
        <f>IF($E23=0,"",VLOOKUP($E23,'nejml.žákyně seznam'!$A$2:$E$269,4))</f>
        <v/>
      </c>
      <c r="H23" s="74"/>
      <c r="I23" s="75"/>
      <c r="J23" s="75"/>
      <c r="K23" s="75"/>
      <c r="L23" s="76"/>
      <c r="M23" s="3">
        <f t="shared" si="2"/>
        <v>0</v>
      </c>
      <c r="N23" s="3">
        <f t="shared" si="3"/>
        <v>0</v>
      </c>
      <c r="O23" s="3">
        <f t="shared" si="0"/>
        <v>0</v>
      </c>
      <c r="P23" s="3" t="str">
        <f>IF($O23=0,"",VLOOKUP($O23,'nejml.žákyně seznam'!$A$2:$D$269,2))</f>
        <v/>
      </c>
      <c r="Q23" s="3" t="str">
        <f t="shared" si="4"/>
        <v/>
      </c>
      <c r="R23" s="3" t="str">
        <f t="shared" ref="R23:R86" si="10">IF(MAX(M23:N23)=3,Q23,"")</f>
        <v/>
      </c>
      <c r="T23" s="30">
        <f t="shared" si="5"/>
        <v>0</v>
      </c>
      <c r="U23" s="30">
        <f t="shared" si="6"/>
        <v>0</v>
      </c>
      <c r="V23" s="30">
        <f t="shared" si="7"/>
        <v>0</v>
      </c>
      <c r="W23" s="30">
        <f t="shared" si="8"/>
        <v>0</v>
      </c>
      <c r="X23" s="30">
        <f t="shared" si="9"/>
        <v>0</v>
      </c>
    </row>
    <row r="24" spans="1:24">
      <c r="A24" s="3" t="e">
        <f>CONCATENATE("Kvalifikace ",#REF!," - 1.kolo")</f>
        <v>#REF!</v>
      </c>
      <c r="B24" s="3">
        <f>'P-1 256'!B94</f>
        <v>0</v>
      </c>
      <c r="C24" s="3" t="str">
        <f>IF($B24=0,"bye",VLOOKUP($B24,'nejml.žákyně seznam'!$A$2:$D$269,2))</f>
        <v>bye</v>
      </c>
      <c r="D24" s="3" t="str">
        <f>IF($B24=0,"",VLOOKUP($B24,'nejml.žákyně seznam'!$A$2:$E$269,4))</f>
        <v/>
      </c>
      <c r="E24" s="3">
        <f>'P-1 256'!$B$96</f>
        <v>0</v>
      </c>
      <c r="F24" s="3" t="str">
        <f>IF($E24=0,"bye",VLOOKUP($E24,'nejml.žákyně seznam'!$A$2:$D$269,2))</f>
        <v>bye</v>
      </c>
      <c r="G24" s="3" t="str">
        <f>IF($E24=0,"",VLOOKUP($E24,'nejml.žákyně seznam'!$A$2:$E$269,4))</f>
        <v/>
      </c>
      <c r="H24" s="74"/>
      <c r="I24" s="75"/>
      <c r="J24" s="75"/>
      <c r="K24" s="75"/>
      <c r="L24" s="76"/>
      <c r="M24" s="3">
        <f t="shared" si="2"/>
        <v>0</v>
      </c>
      <c r="N24" s="3">
        <f t="shared" si="3"/>
        <v>0</v>
      </c>
      <c r="O24" s="3">
        <f t="shared" si="0"/>
        <v>0</v>
      </c>
      <c r="P24" s="3" t="str">
        <f>IF($O24=0,"",VLOOKUP($O24,'nejml.žákyně seznam'!$A$2:$D$269,2))</f>
        <v/>
      </c>
      <c r="Q24" s="3" t="str">
        <f t="shared" si="4"/>
        <v/>
      </c>
      <c r="R24" s="3" t="str">
        <f t="shared" si="10"/>
        <v/>
      </c>
      <c r="T24" s="30">
        <f t="shared" si="5"/>
        <v>0</v>
      </c>
      <c r="U24" s="30">
        <f t="shared" si="6"/>
        <v>0</v>
      </c>
      <c r="V24" s="30">
        <f t="shared" si="7"/>
        <v>0</v>
      </c>
      <c r="W24" s="30">
        <f t="shared" si="8"/>
        <v>0</v>
      </c>
      <c r="X24" s="30">
        <f t="shared" si="9"/>
        <v>0</v>
      </c>
    </row>
    <row r="25" spans="1:24">
      <c r="A25" s="3" t="e">
        <f>CONCATENATE("Kvalifikace ",#REF!," - 1.kolo")</f>
        <v>#REF!</v>
      </c>
      <c r="B25" s="3">
        <f>'P-1 256'!B98</f>
        <v>0</v>
      </c>
      <c r="C25" s="3" t="str">
        <f>IF($B25=0,"bye",VLOOKUP($B25,'nejml.žákyně seznam'!$A$2:$D$269,2))</f>
        <v>bye</v>
      </c>
      <c r="D25" s="3" t="str">
        <f>IF($B25=0,"",VLOOKUP($B25,'nejml.žákyně seznam'!$A$2:$E$269,4))</f>
        <v/>
      </c>
      <c r="E25" s="3">
        <f>'P-1 256'!$B$100</f>
        <v>0</v>
      </c>
      <c r="F25" s="3" t="str">
        <f>IF($E25=0,"bye",VLOOKUP($E25,'nejml.žákyně seznam'!$A$2:$D$269,2))</f>
        <v>bye</v>
      </c>
      <c r="G25" s="3" t="str">
        <f>IF($E25=0,"",VLOOKUP($E25,'nejml.žákyně seznam'!$A$2:$E$269,4))</f>
        <v/>
      </c>
      <c r="H25" s="74"/>
      <c r="I25" s="75"/>
      <c r="J25" s="75"/>
      <c r="K25" s="75"/>
      <c r="L25" s="76"/>
      <c r="M25" s="3">
        <f t="shared" si="2"/>
        <v>0</v>
      </c>
      <c r="N25" s="3">
        <f t="shared" si="3"/>
        <v>0</v>
      </c>
      <c r="O25" s="3">
        <f t="shared" si="0"/>
        <v>0</v>
      </c>
      <c r="P25" s="3" t="str">
        <f>IF($O25=0,"",VLOOKUP($O25,'nejml.žákyně seznam'!$A$2:$D$269,2))</f>
        <v/>
      </c>
      <c r="Q25" s="3" t="str">
        <f t="shared" si="4"/>
        <v/>
      </c>
      <c r="R25" s="3" t="str">
        <f t="shared" si="10"/>
        <v/>
      </c>
      <c r="T25" s="30">
        <f t="shared" si="5"/>
        <v>0</v>
      </c>
      <c r="U25" s="30">
        <f t="shared" si="6"/>
        <v>0</v>
      </c>
      <c r="V25" s="30">
        <f t="shared" si="7"/>
        <v>0</v>
      </c>
      <c r="W25" s="30">
        <f t="shared" si="8"/>
        <v>0</v>
      </c>
      <c r="X25" s="30">
        <f t="shared" si="9"/>
        <v>0</v>
      </c>
    </row>
    <row r="26" spans="1:24">
      <c r="A26" s="3" t="e">
        <f>CONCATENATE("Kvalifikace ",#REF!," - 1.kolo")</f>
        <v>#REF!</v>
      </c>
      <c r="B26" s="3">
        <f>'P-1 256'!B102</f>
        <v>0</v>
      </c>
      <c r="C26" s="3" t="str">
        <f>IF($B26=0,"bye",VLOOKUP($B26,'nejml.žákyně seznam'!$A$2:$D$269,2))</f>
        <v>bye</v>
      </c>
      <c r="D26" s="3" t="str">
        <f>IF($B26=0,"",VLOOKUP($B26,'nejml.žákyně seznam'!$A$2:$E$269,4))</f>
        <v/>
      </c>
      <c r="E26" s="3">
        <f>'P-1 256'!$B$104</f>
        <v>0</v>
      </c>
      <c r="F26" s="3" t="str">
        <f>IF($E26=0,"bye",VLOOKUP($E26,'nejml.žákyně seznam'!$A$2:$D$269,2))</f>
        <v>bye</v>
      </c>
      <c r="G26" s="3" t="str">
        <f>IF($E26=0,"",VLOOKUP($E26,'nejml.žákyně seznam'!$A$2:$E$269,4))</f>
        <v/>
      </c>
      <c r="H26" s="74"/>
      <c r="I26" s="75"/>
      <c r="J26" s="75"/>
      <c r="K26" s="75"/>
      <c r="L26" s="76"/>
      <c r="M26" s="3">
        <f t="shared" si="2"/>
        <v>0</v>
      </c>
      <c r="N26" s="3">
        <f t="shared" si="3"/>
        <v>0</v>
      </c>
      <c r="O26" s="3">
        <f t="shared" si="0"/>
        <v>0</v>
      </c>
      <c r="P26" s="3" t="str">
        <f>IF($O26=0,"",VLOOKUP($O26,'nejml.žákyně seznam'!$A$2:$D$269,2))</f>
        <v/>
      </c>
      <c r="Q26" s="3" t="str">
        <f t="shared" si="4"/>
        <v/>
      </c>
      <c r="R26" s="3" t="str">
        <f t="shared" si="10"/>
        <v/>
      </c>
      <c r="T26" s="30">
        <f t="shared" si="5"/>
        <v>0</v>
      </c>
      <c r="U26" s="30">
        <f t="shared" si="6"/>
        <v>0</v>
      </c>
      <c r="V26" s="30">
        <f t="shared" si="7"/>
        <v>0</v>
      </c>
      <c r="W26" s="30">
        <f t="shared" si="8"/>
        <v>0</v>
      </c>
      <c r="X26" s="30">
        <f t="shared" si="9"/>
        <v>0</v>
      </c>
    </row>
    <row r="27" spans="1:24">
      <c r="A27" s="3" t="e">
        <f>CONCATENATE("Kvalifikace ",#REF!," - 1.kolo")</f>
        <v>#REF!</v>
      </c>
      <c r="B27" s="3">
        <f>'P-1 256'!B106</f>
        <v>0</v>
      </c>
      <c r="C27" s="3" t="str">
        <f>IF($B27=0,"bye",VLOOKUP($B27,'nejml.žákyně seznam'!$A$2:$D$269,2))</f>
        <v>bye</v>
      </c>
      <c r="D27" s="3" t="str">
        <f>IF($B27=0,"",VLOOKUP($B27,'nejml.žákyně seznam'!$A$2:$E$269,4))</f>
        <v/>
      </c>
      <c r="E27" s="3">
        <f>'P-1 256'!$B$108</f>
        <v>0</v>
      </c>
      <c r="F27" s="3" t="str">
        <f>IF($E27=0,"bye",VLOOKUP($E27,'nejml.žákyně seznam'!$A$2:$D$269,2))</f>
        <v>bye</v>
      </c>
      <c r="G27" s="3" t="str">
        <f>IF($E27=0,"",VLOOKUP($E27,'nejml.žákyně seznam'!$A$2:$E$269,4))</f>
        <v/>
      </c>
      <c r="H27" s="74"/>
      <c r="I27" s="75"/>
      <c r="J27" s="75"/>
      <c r="K27" s="75"/>
      <c r="L27" s="76"/>
      <c r="M27" s="3">
        <f t="shared" si="2"/>
        <v>0</v>
      </c>
      <c r="N27" s="3">
        <f t="shared" si="3"/>
        <v>0</v>
      </c>
      <c r="O27" s="3">
        <f t="shared" si="0"/>
        <v>0</v>
      </c>
      <c r="P27" s="3" t="str">
        <f>IF($O27=0,"",VLOOKUP($O27,'nejml.žákyně seznam'!$A$2:$D$269,2))</f>
        <v/>
      </c>
      <c r="Q27" s="3" t="str">
        <f t="shared" si="4"/>
        <v/>
      </c>
      <c r="R27" s="3" t="str">
        <f t="shared" si="10"/>
        <v/>
      </c>
      <c r="T27" s="30">
        <f t="shared" si="5"/>
        <v>0</v>
      </c>
      <c r="U27" s="30">
        <f t="shared" si="6"/>
        <v>0</v>
      </c>
      <c r="V27" s="30">
        <f t="shared" si="7"/>
        <v>0</v>
      </c>
      <c r="W27" s="30">
        <f t="shared" si="8"/>
        <v>0</v>
      </c>
      <c r="X27" s="30">
        <f t="shared" si="9"/>
        <v>0</v>
      </c>
    </row>
    <row r="28" spans="1:24">
      <c r="A28" s="3" t="e">
        <f>CONCATENATE("Kvalifikace ",#REF!," - 1.kolo")</f>
        <v>#REF!</v>
      </c>
      <c r="B28" s="3">
        <f>'P-1 256'!B110</f>
        <v>0</v>
      </c>
      <c r="C28" s="3" t="str">
        <f>IF($B28=0,"bye",VLOOKUP($B28,'nejml.žákyně seznam'!$A$2:$D$269,2))</f>
        <v>bye</v>
      </c>
      <c r="D28" s="3" t="str">
        <f>IF($B28=0,"",VLOOKUP($B28,'nejml.žákyně seznam'!$A$2:$E$269,4))</f>
        <v/>
      </c>
      <c r="E28" s="3">
        <f>'P-1 256'!$B$112</f>
        <v>0</v>
      </c>
      <c r="F28" s="3" t="str">
        <f>IF($E28=0,"bye",VLOOKUP($E28,'nejml.žákyně seznam'!$A$2:$D$269,2))</f>
        <v>bye</v>
      </c>
      <c r="G28" s="3" t="str">
        <f>IF($E28=0,"",VLOOKUP($E28,'nejml.žákyně seznam'!$A$2:$E$269,4))</f>
        <v/>
      </c>
      <c r="H28" s="74"/>
      <c r="I28" s="75"/>
      <c r="J28" s="75"/>
      <c r="K28" s="75"/>
      <c r="L28" s="76"/>
      <c r="M28" s="3">
        <f t="shared" si="2"/>
        <v>0</v>
      </c>
      <c r="N28" s="3">
        <f t="shared" si="3"/>
        <v>0</v>
      </c>
      <c r="O28" s="3">
        <f t="shared" si="0"/>
        <v>0</v>
      </c>
      <c r="P28" s="3" t="str">
        <f>IF($O28=0,"",VLOOKUP($O28,'nejml.žákyně seznam'!$A$2:$D$269,2))</f>
        <v/>
      </c>
      <c r="Q28" s="3" t="str">
        <f t="shared" si="4"/>
        <v/>
      </c>
      <c r="R28" s="3" t="str">
        <f t="shared" si="10"/>
        <v/>
      </c>
      <c r="T28" s="30">
        <f t="shared" si="5"/>
        <v>0</v>
      </c>
      <c r="U28" s="30">
        <f t="shared" si="6"/>
        <v>0</v>
      </c>
      <c r="V28" s="30">
        <f t="shared" si="7"/>
        <v>0</v>
      </c>
      <c r="W28" s="30">
        <f t="shared" si="8"/>
        <v>0</v>
      </c>
      <c r="X28" s="30">
        <f t="shared" si="9"/>
        <v>0</v>
      </c>
    </row>
    <row r="29" spans="1:24">
      <c r="A29" s="3" t="e">
        <f>CONCATENATE("Kvalifikace ",#REF!," - 1.kolo")</f>
        <v>#REF!</v>
      </c>
      <c r="B29" s="3">
        <f>'P-1 256'!B114</f>
        <v>0</v>
      </c>
      <c r="C29" s="3" t="str">
        <f>IF($B29=0,"bye",VLOOKUP($B29,'nejml.žákyně seznam'!$A$2:$D$269,2))</f>
        <v>bye</v>
      </c>
      <c r="D29" s="3" t="str">
        <f>IF($B29=0,"",VLOOKUP($B29,'nejml.žákyně seznam'!$A$2:$E$269,4))</f>
        <v/>
      </c>
      <c r="E29" s="3">
        <f>'P-1 256'!$B$116</f>
        <v>0</v>
      </c>
      <c r="F29" s="3" t="str">
        <f>IF($E29=0,"bye",VLOOKUP($E29,'nejml.žákyně seznam'!$A$2:$D$269,2))</f>
        <v>bye</v>
      </c>
      <c r="G29" s="3" t="str">
        <f>IF($E29=0,"",VLOOKUP($E29,'nejml.žákyně seznam'!$A$2:$E$269,4))</f>
        <v/>
      </c>
      <c r="H29" s="74"/>
      <c r="I29" s="75"/>
      <c r="J29" s="75"/>
      <c r="K29" s="75"/>
      <c r="L29" s="76"/>
      <c r="M29" s="3">
        <f t="shared" si="2"/>
        <v>0</v>
      </c>
      <c r="N29" s="3">
        <f t="shared" si="3"/>
        <v>0</v>
      </c>
      <c r="O29" s="3">
        <f t="shared" si="0"/>
        <v>0</v>
      </c>
      <c r="P29" s="3" t="str">
        <f>IF($O29=0,"",VLOOKUP($O29,'nejml.žákyně seznam'!$A$2:$D$269,2))</f>
        <v/>
      </c>
      <c r="Q29" s="3" t="str">
        <f t="shared" si="4"/>
        <v/>
      </c>
      <c r="R29" s="3" t="str">
        <f t="shared" si="10"/>
        <v/>
      </c>
      <c r="T29" s="30">
        <f t="shared" si="5"/>
        <v>0</v>
      </c>
      <c r="U29" s="30">
        <f t="shared" si="6"/>
        <v>0</v>
      </c>
      <c r="V29" s="30">
        <f t="shared" si="7"/>
        <v>0</v>
      </c>
      <c r="W29" s="30">
        <f t="shared" si="8"/>
        <v>0</v>
      </c>
      <c r="X29" s="30">
        <f t="shared" si="9"/>
        <v>0</v>
      </c>
    </row>
    <row r="30" spans="1:24">
      <c r="A30" s="3" t="e">
        <f>CONCATENATE("Kvalifikace ",#REF!," - 1.kolo")</f>
        <v>#REF!</v>
      </c>
      <c r="B30" s="3">
        <f>'P-1 256'!B118</f>
        <v>0</v>
      </c>
      <c r="C30" s="3" t="str">
        <f>IF($B30=0,"bye",VLOOKUP($B30,'nejml.žákyně seznam'!$A$2:$D$269,2))</f>
        <v>bye</v>
      </c>
      <c r="D30" s="3" t="str">
        <f>IF($B30=0,"",VLOOKUP($B30,'nejml.žákyně seznam'!$A$2:$E$269,4))</f>
        <v/>
      </c>
      <c r="E30" s="3">
        <f>'P-1 256'!$B$120</f>
        <v>0</v>
      </c>
      <c r="F30" s="3" t="str">
        <f>IF($E30=0,"bye",VLOOKUP($E30,'nejml.žákyně seznam'!$A$2:$D$269,2))</f>
        <v>bye</v>
      </c>
      <c r="G30" s="3" t="str">
        <f>IF($E30=0,"",VLOOKUP($E30,'nejml.žákyně seznam'!$A$2:$E$269,4))</f>
        <v/>
      </c>
      <c r="H30" s="74"/>
      <c r="I30" s="75"/>
      <c r="J30" s="75"/>
      <c r="K30" s="75"/>
      <c r="L30" s="76"/>
      <c r="M30" s="3">
        <f t="shared" si="2"/>
        <v>0</v>
      </c>
      <c r="N30" s="3">
        <f t="shared" si="3"/>
        <v>0</v>
      </c>
      <c r="O30" s="3">
        <f t="shared" si="0"/>
        <v>0</v>
      </c>
      <c r="P30" s="3" t="str">
        <f>IF($O30=0,"",VLOOKUP($O30,'nejml.žákyně seznam'!$A$2:$D$269,2))</f>
        <v/>
      </c>
      <c r="Q30" s="3" t="str">
        <f t="shared" si="4"/>
        <v/>
      </c>
      <c r="R30" s="3" t="str">
        <f t="shared" si="10"/>
        <v/>
      </c>
      <c r="T30" s="30">
        <f t="shared" si="5"/>
        <v>0</v>
      </c>
      <c r="U30" s="30">
        <f t="shared" si="6"/>
        <v>0</v>
      </c>
      <c r="V30" s="30">
        <f t="shared" si="7"/>
        <v>0</v>
      </c>
      <c r="W30" s="30">
        <f t="shared" si="8"/>
        <v>0</v>
      </c>
      <c r="X30" s="30">
        <f t="shared" si="9"/>
        <v>0</v>
      </c>
    </row>
    <row r="31" spans="1:24">
      <c r="A31" s="3" t="e">
        <f>CONCATENATE("Kvalifikace ",#REF!," - 1.kolo")</f>
        <v>#REF!</v>
      </c>
      <c r="B31" s="3">
        <f>'P-1 256'!B122</f>
        <v>0</v>
      </c>
      <c r="C31" s="3" t="str">
        <f>IF($B31=0,"bye",VLOOKUP($B31,'nejml.žákyně seznam'!$A$2:$D$269,2))</f>
        <v>bye</v>
      </c>
      <c r="D31" s="3" t="str">
        <f>IF($B31=0,"",VLOOKUP($B31,'nejml.žákyně seznam'!$A$2:$E$269,4))</f>
        <v/>
      </c>
      <c r="E31" s="3">
        <f>'P-1 256'!$B$124</f>
        <v>0</v>
      </c>
      <c r="F31" s="3" t="str">
        <f>IF($E31=0,"bye",VLOOKUP($E31,'nejml.žákyně seznam'!$A$2:$D$269,2))</f>
        <v>bye</v>
      </c>
      <c r="G31" s="3" t="str">
        <f>IF($E31=0,"",VLOOKUP($E31,'nejml.žákyně seznam'!$A$2:$E$269,4))</f>
        <v/>
      </c>
      <c r="H31" s="74"/>
      <c r="I31" s="75"/>
      <c r="J31" s="75"/>
      <c r="K31" s="75"/>
      <c r="L31" s="76"/>
      <c r="M31" s="3">
        <f t="shared" si="2"/>
        <v>0</v>
      </c>
      <c r="N31" s="3">
        <f t="shared" si="3"/>
        <v>0</v>
      </c>
      <c r="O31" s="3">
        <f t="shared" si="0"/>
        <v>0</v>
      </c>
      <c r="P31" s="3" t="str">
        <f>IF($O31=0,"",VLOOKUP($O31,'nejml.žákyně seznam'!$A$2:$D$269,2))</f>
        <v/>
      </c>
      <c r="Q31" s="3" t="str">
        <f t="shared" si="4"/>
        <v/>
      </c>
      <c r="R31" s="3" t="str">
        <f t="shared" si="10"/>
        <v/>
      </c>
      <c r="T31" s="30">
        <f t="shared" si="5"/>
        <v>0</v>
      </c>
      <c r="U31" s="30">
        <f t="shared" si="6"/>
        <v>0</v>
      </c>
      <c r="V31" s="30">
        <f t="shared" si="7"/>
        <v>0</v>
      </c>
      <c r="W31" s="30">
        <f t="shared" si="8"/>
        <v>0</v>
      </c>
      <c r="X31" s="30">
        <f t="shared" si="9"/>
        <v>0</v>
      </c>
    </row>
    <row r="32" spans="1:24">
      <c r="A32" s="3" t="e">
        <f>CONCATENATE("Kvalifikace ",#REF!," - 1.kolo")</f>
        <v>#REF!</v>
      </c>
      <c r="B32" s="3">
        <f>'P-1 256'!B126</f>
        <v>0</v>
      </c>
      <c r="C32" s="3" t="str">
        <f>IF($B32=0,"bye",VLOOKUP($B32,'nejml.žákyně seznam'!$A$2:$D$269,2))</f>
        <v>bye</v>
      </c>
      <c r="D32" s="3" t="str">
        <f>IF($B32=0,"",VLOOKUP($B32,'nejml.žákyně seznam'!$A$2:$E$269,4))</f>
        <v/>
      </c>
      <c r="E32" s="3">
        <f>'P-1 256'!$B$128</f>
        <v>0</v>
      </c>
      <c r="F32" s="3" t="str">
        <f>IF($E32=0,"bye",VLOOKUP($E32,'nejml.žákyně seznam'!$A$2:$D$269,2))</f>
        <v>bye</v>
      </c>
      <c r="G32" s="3" t="str">
        <f>IF($E32=0,"",VLOOKUP($E32,'nejml.žákyně seznam'!$A$2:$E$269,4))</f>
        <v/>
      </c>
      <c r="H32" s="74"/>
      <c r="I32" s="75"/>
      <c r="J32" s="75"/>
      <c r="K32" s="75"/>
      <c r="L32" s="76"/>
      <c r="M32" s="3">
        <f t="shared" si="2"/>
        <v>0</v>
      </c>
      <c r="N32" s="3">
        <f t="shared" si="3"/>
        <v>0</v>
      </c>
      <c r="O32" s="3">
        <f t="shared" si="0"/>
        <v>0</v>
      </c>
      <c r="P32" s="3" t="str">
        <f>IF($O32=0,"",VLOOKUP($O32,'nejml.žákyně seznam'!$A$2:$D$269,2))</f>
        <v/>
      </c>
      <c r="Q32" s="3" t="str">
        <f t="shared" si="4"/>
        <v/>
      </c>
      <c r="R32" s="3" t="str">
        <f t="shared" si="10"/>
        <v/>
      </c>
      <c r="T32" s="30">
        <f t="shared" si="5"/>
        <v>0</v>
      </c>
      <c r="U32" s="30">
        <f t="shared" si="6"/>
        <v>0</v>
      </c>
      <c r="V32" s="30">
        <f t="shared" si="7"/>
        <v>0</v>
      </c>
      <c r="W32" s="30">
        <f t="shared" si="8"/>
        <v>0</v>
      </c>
      <c r="X32" s="30">
        <f t="shared" si="9"/>
        <v>0</v>
      </c>
    </row>
    <row r="33" spans="1:24">
      <c r="A33" s="3" t="e">
        <f>CONCATENATE("Kvalifikace ",#REF!," - 1.kolo")</f>
        <v>#REF!</v>
      </c>
      <c r="B33" s="3">
        <f>'P-1 256'!B130</f>
        <v>0</v>
      </c>
      <c r="C33" s="3" t="str">
        <f>IF($B33=0,"bye",VLOOKUP($B33,'nejml.žákyně seznam'!$A$2:$D$269,2))</f>
        <v>bye</v>
      </c>
      <c r="D33" s="3" t="str">
        <f>IF($B33=0,"",VLOOKUP($B33,'nejml.žákyně seznam'!$A$2:$E$269,4))</f>
        <v/>
      </c>
      <c r="E33" s="3">
        <f>'P-1 256'!$B$132</f>
        <v>0</v>
      </c>
      <c r="F33" s="3" t="str">
        <f>IF($E33=0,"bye",VLOOKUP($E33,'nejml.žákyně seznam'!$A$2:$D$269,2))</f>
        <v>bye</v>
      </c>
      <c r="G33" s="3" t="str">
        <f>IF($E33=0,"",VLOOKUP($E33,'nejml.žákyně seznam'!$A$2:$E$269,4))</f>
        <v/>
      </c>
      <c r="H33" s="74"/>
      <c r="I33" s="75"/>
      <c r="J33" s="75"/>
      <c r="K33" s="75"/>
      <c r="L33" s="76"/>
      <c r="M33" s="3">
        <f t="shared" si="2"/>
        <v>0</v>
      </c>
      <c r="N33" s="3">
        <f t="shared" si="3"/>
        <v>0</v>
      </c>
      <c r="O33" s="3">
        <f t="shared" si="0"/>
        <v>0</v>
      </c>
      <c r="P33" s="3" t="str">
        <f>IF($O33=0,"",VLOOKUP($O33,'nejml.žákyně seznam'!$A$2:$D$269,2))</f>
        <v/>
      </c>
      <c r="Q33" s="3" t="str">
        <f t="shared" si="4"/>
        <v/>
      </c>
      <c r="R33" s="3" t="str">
        <f t="shared" si="10"/>
        <v/>
      </c>
      <c r="T33" s="30">
        <f t="shared" si="5"/>
        <v>0</v>
      </c>
      <c r="U33" s="30">
        <f t="shared" si="6"/>
        <v>0</v>
      </c>
      <c r="V33" s="30">
        <f t="shared" si="7"/>
        <v>0</v>
      </c>
      <c r="W33" s="30">
        <f t="shared" si="8"/>
        <v>0</v>
      </c>
      <c r="X33" s="30">
        <f t="shared" si="9"/>
        <v>0</v>
      </c>
    </row>
    <row r="34" spans="1:24">
      <c r="A34" s="3" t="e">
        <f>CONCATENATE("Kvalifikace ",#REF!," - 1.kolo")</f>
        <v>#REF!</v>
      </c>
      <c r="B34" s="3">
        <f>'P-1 256'!B136</f>
        <v>0</v>
      </c>
      <c r="C34" s="3" t="str">
        <f>IF($B34=0,"bye",VLOOKUP($B34,'nejml.žákyně seznam'!$A$2:$D$269,2))</f>
        <v>bye</v>
      </c>
      <c r="D34" s="3" t="str">
        <f>IF($B34=0,"",VLOOKUP($B34,'nejml.žákyně seznam'!$A$2:$E$269,4))</f>
        <v/>
      </c>
      <c r="E34" s="3">
        <f>'P-1 256'!$B$138</f>
        <v>0</v>
      </c>
      <c r="F34" s="3" t="str">
        <f>IF($E34=0,"bye",VLOOKUP($E34,'nejml.žákyně seznam'!$A$2:$D$269,2))</f>
        <v>bye</v>
      </c>
      <c r="G34" s="3" t="str">
        <f>IF($E34=0,"",VLOOKUP($E34,'nejml.žákyně seznam'!$A$2:$E$269,4))</f>
        <v/>
      </c>
      <c r="H34" s="74"/>
      <c r="I34" s="75"/>
      <c r="J34" s="75"/>
      <c r="K34" s="75"/>
      <c r="L34" s="76"/>
      <c r="M34" s="3">
        <f t="shared" si="2"/>
        <v>0</v>
      </c>
      <c r="N34" s="3">
        <f t="shared" si="3"/>
        <v>0</v>
      </c>
      <c r="O34" s="3">
        <f t="shared" ref="O34:O65" si="11">IF(M34=N34,0,IF(M34&gt;N34,B34,E34))</f>
        <v>0</v>
      </c>
      <c r="P34" s="3" t="str">
        <f>IF($O34=0,"",VLOOKUP($O34,'nejml.žákyně seznam'!$A$2:$D$269,2))</f>
        <v/>
      </c>
      <c r="Q34" s="3" t="str">
        <f t="shared" si="4"/>
        <v/>
      </c>
      <c r="R34" s="3" t="str">
        <f t="shared" si="10"/>
        <v/>
      </c>
      <c r="T34" s="30">
        <f t="shared" si="5"/>
        <v>0</v>
      </c>
      <c r="U34" s="30">
        <f t="shared" si="6"/>
        <v>0</v>
      </c>
      <c r="V34" s="30">
        <f t="shared" si="7"/>
        <v>0</v>
      </c>
      <c r="W34" s="30">
        <f t="shared" si="8"/>
        <v>0</v>
      </c>
      <c r="X34" s="30">
        <f t="shared" si="9"/>
        <v>0</v>
      </c>
    </row>
    <row r="35" spans="1:24">
      <c r="A35" s="3" t="e">
        <f>CONCATENATE("Kvalifikace ",#REF!," - 1.kolo")</f>
        <v>#REF!</v>
      </c>
      <c r="B35" s="3">
        <f>'P-1 256'!B140</f>
        <v>0</v>
      </c>
      <c r="C35" s="3" t="str">
        <f>IF($B35=0,"bye",VLOOKUP($B35,'nejml.žákyně seznam'!$A$2:$D$269,2))</f>
        <v>bye</v>
      </c>
      <c r="D35" s="3" t="str">
        <f>IF($B35=0,"",VLOOKUP($B35,'nejml.žákyně seznam'!$A$2:$E$269,4))</f>
        <v/>
      </c>
      <c r="E35" s="3">
        <f>'P-1 256'!$B$142</f>
        <v>0</v>
      </c>
      <c r="F35" s="3" t="str">
        <f>IF($E35=0,"bye",VLOOKUP($E35,'nejml.žákyně seznam'!$A$2:$D$269,2))</f>
        <v>bye</v>
      </c>
      <c r="G35" s="3" t="str">
        <f>IF($E35=0,"",VLOOKUP($E35,'nejml.žákyně seznam'!$A$2:$E$269,4))</f>
        <v/>
      </c>
      <c r="H35" s="74"/>
      <c r="I35" s="75"/>
      <c r="J35" s="75"/>
      <c r="K35" s="75"/>
      <c r="L35" s="76"/>
      <c r="M35" s="3">
        <f t="shared" si="2"/>
        <v>0</v>
      </c>
      <c r="N35" s="3">
        <f t="shared" si="3"/>
        <v>0</v>
      </c>
      <c r="O35" s="3">
        <f t="shared" si="11"/>
        <v>0</v>
      </c>
      <c r="P35" s="3" t="str">
        <f>IF($O35=0,"",VLOOKUP($O35,'nejml.žákyně seznam'!$A$2:$D$269,2))</f>
        <v/>
      </c>
      <c r="Q35" s="3" t="str">
        <f t="shared" si="4"/>
        <v/>
      </c>
      <c r="R35" s="3" t="str">
        <f t="shared" si="10"/>
        <v/>
      </c>
      <c r="T35" s="30">
        <f t="shared" si="5"/>
        <v>0</v>
      </c>
      <c r="U35" s="30">
        <f t="shared" si="6"/>
        <v>0</v>
      </c>
      <c r="V35" s="30">
        <f t="shared" si="7"/>
        <v>0</v>
      </c>
      <c r="W35" s="30">
        <f t="shared" si="8"/>
        <v>0</v>
      </c>
      <c r="X35" s="30">
        <f t="shared" si="9"/>
        <v>0</v>
      </c>
    </row>
    <row r="36" spans="1:24">
      <c r="A36" s="3" t="e">
        <f>CONCATENATE("Kvalifikace ",#REF!," - 1.kolo")</f>
        <v>#REF!</v>
      </c>
      <c r="B36" s="3">
        <f>'P-1 256'!B144</f>
        <v>0</v>
      </c>
      <c r="C36" s="3" t="str">
        <f>IF($B36=0,"bye",VLOOKUP($B36,'nejml.žákyně seznam'!$A$2:$D$269,2))</f>
        <v>bye</v>
      </c>
      <c r="D36" s="3" t="str">
        <f>IF($B36=0,"",VLOOKUP($B36,'nejml.žákyně seznam'!$A$2:$E$269,4))</f>
        <v/>
      </c>
      <c r="E36" s="3">
        <f>'P-1 256'!$B$146</f>
        <v>0</v>
      </c>
      <c r="F36" s="3" t="str">
        <f>IF($E36=0,"bye",VLOOKUP($E36,'nejml.žákyně seznam'!$A$2:$D$269,2))</f>
        <v>bye</v>
      </c>
      <c r="G36" s="3" t="str">
        <f>IF($E36=0,"",VLOOKUP($E36,'nejml.žákyně seznam'!$A$2:$E$269,4))</f>
        <v/>
      </c>
      <c r="H36" s="74"/>
      <c r="I36" s="75"/>
      <c r="J36" s="75"/>
      <c r="K36" s="75"/>
      <c r="L36" s="76"/>
      <c r="M36" s="3">
        <f t="shared" si="2"/>
        <v>0</v>
      </c>
      <c r="N36" s="3">
        <f t="shared" si="3"/>
        <v>0</v>
      </c>
      <c r="O36" s="3">
        <f t="shared" si="11"/>
        <v>0</v>
      </c>
      <c r="P36" s="3" t="str">
        <f>IF($O36=0,"",VLOOKUP($O36,'nejml.žákyně seznam'!$A$2:$D$269,2))</f>
        <v/>
      </c>
      <c r="Q36" s="3" t="str">
        <f t="shared" si="4"/>
        <v/>
      </c>
      <c r="R36" s="3" t="str">
        <f t="shared" si="10"/>
        <v/>
      </c>
      <c r="T36" s="30">
        <f t="shared" si="5"/>
        <v>0</v>
      </c>
      <c r="U36" s="30">
        <f t="shared" si="6"/>
        <v>0</v>
      </c>
      <c r="V36" s="30">
        <f t="shared" si="7"/>
        <v>0</v>
      </c>
      <c r="W36" s="30">
        <f t="shared" si="8"/>
        <v>0</v>
      </c>
      <c r="X36" s="30">
        <f t="shared" si="9"/>
        <v>0</v>
      </c>
    </row>
    <row r="37" spans="1:24">
      <c r="A37" s="3" t="e">
        <f>CONCATENATE("Kvalifikace ",#REF!," - 1.kolo")</f>
        <v>#REF!</v>
      </c>
      <c r="B37" s="3">
        <f>'P-1 256'!B148</f>
        <v>0</v>
      </c>
      <c r="C37" s="3" t="str">
        <f>IF($B37=0,"bye",VLOOKUP($B37,'nejml.žákyně seznam'!$A$2:$D$269,2))</f>
        <v>bye</v>
      </c>
      <c r="D37" s="3" t="str">
        <f>IF($B37=0,"",VLOOKUP($B37,'nejml.žákyně seznam'!$A$2:$E$269,4))</f>
        <v/>
      </c>
      <c r="E37" s="3">
        <f>'P-1 256'!$B$150</f>
        <v>0</v>
      </c>
      <c r="F37" s="3" t="str">
        <f>IF($E37=0,"bye",VLOOKUP($E37,'nejml.žákyně seznam'!$A$2:$D$269,2))</f>
        <v>bye</v>
      </c>
      <c r="G37" s="3" t="str">
        <f>IF($E37=0,"",VLOOKUP($E37,'nejml.žákyně seznam'!$A$2:$E$269,4))</f>
        <v/>
      </c>
      <c r="H37" s="74"/>
      <c r="I37" s="75"/>
      <c r="J37" s="75"/>
      <c r="K37" s="75"/>
      <c r="L37" s="76"/>
      <c r="M37" s="3">
        <f t="shared" si="2"/>
        <v>0</v>
      </c>
      <c r="N37" s="3">
        <f t="shared" si="3"/>
        <v>0</v>
      </c>
      <c r="O37" s="3">
        <f t="shared" si="11"/>
        <v>0</v>
      </c>
      <c r="P37" s="3" t="str">
        <f>IF($O37=0,"",VLOOKUP($O37,'nejml.žákyně seznam'!$A$2:$D$269,2))</f>
        <v/>
      </c>
      <c r="Q37" s="3" t="str">
        <f t="shared" si="4"/>
        <v/>
      </c>
      <c r="R37" s="3" t="str">
        <f t="shared" si="10"/>
        <v/>
      </c>
      <c r="T37" s="30">
        <f t="shared" si="5"/>
        <v>0</v>
      </c>
      <c r="U37" s="30">
        <f t="shared" si="6"/>
        <v>0</v>
      </c>
      <c r="V37" s="30">
        <f t="shared" si="7"/>
        <v>0</v>
      </c>
      <c r="W37" s="30">
        <f t="shared" si="8"/>
        <v>0</v>
      </c>
      <c r="X37" s="30">
        <f t="shared" si="9"/>
        <v>0</v>
      </c>
    </row>
    <row r="38" spans="1:24">
      <c r="A38" s="3" t="e">
        <f>CONCATENATE("Kvalifikace ",#REF!," - 1.kolo")</f>
        <v>#REF!</v>
      </c>
      <c r="B38" s="3">
        <f>'P-1 256'!B152</f>
        <v>0</v>
      </c>
      <c r="C38" s="3" t="str">
        <f>IF($B38=0,"bye",VLOOKUP($B38,'nejml.žákyně seznam'!$A$2:$D$269,2))</f>
        <v>bye</v>
      </c>
      <c r="D38" s="3" t="str">
        <f>IF($B38=0,"",VLOOKUP($B38,'nejml.žákyně seznam'!$A$2:$E$269,4))</f>
        <v/>
      </c>
      <c r="E38" s="3">
        <f>'P-1 256'!$B$154</f>
        <v>0</v>
      </c>
      <c r="F38" s="3" t="str">
        <f>IF($E38=0,"bye",VLOOKUP($E38,'nejml.žákyně seznam'!$A$2:$D$269,2))</f>
        <v>bye</v>
      </c>
      <c r="G38" s="3" t="str">
        <f>IF($E38=0,"",VLOOKUP($E38,'nejml.žákyně seznam'!$A$2:$E$269,4))</f>
        <v/>
      </c>
      <c r="H38" s="74"/>
      <c r="I38" s="75"/>
      <c r="J38" s="75"/>
      <c r="K38" s="75"/>
      <c r="L38" s="76"/>
      <c r="M38" s="3">
        <f t="shared" si="2"/>
        <v>0</v>
      </c>
      <c r="N38" s="3">
        <f t="shared" si="3"/>
        <v>0</v>
      </c>
      <c r="O38" s="3">
        <f t="shared" si="11"/>
        <v>0</v>
      </c>
      <c r="P38" s="3" t="str">
        <f>IF($O38=0,"",VLOOKUP($O38,'nejml.žákyně seznam'!$A$2:$D$269,2))</f>
        <v/>
      </c>
      <c r="Q38" s="3" t="str">
        <f t="shared" si="4"/>
        <v/>
      </c>
      <c r="R38" s="3" t="str">
        <f t="shared" si="10"/>
        <v/>
      </c>
      <c r="T38" s="30">
        <f t="shared" si="5"/>
        <v>0</v>
      </c>
      <c r="U38" s="30">
        <f t="shared" si="6"/>
        <v>0</v>
      </c>
      <c r="V38" s="30">
        <f t="shared" si="7"/>
        <v>0</v>
      </c>
      <c r="W38" s="30">
        <f t="shared" si="8"/>
        <v>0</v>
      </c>
      <c r="X38" s="30">
        <f t="shared" si="9"/>
        <v>0</v>
      </c>
    </row>
    <row r="39" spans="1:24">
      <c r="A39" s="3" t="e">
        <f>CONCATENATE("Kvalifikace ",#REF!," - 1.kolo")</f>
        <v>#REF!</v>
      </c>
      <c r="B39" s="3">
        <f>'P-1 256'!B156</f>
        <v>0</v>
      </c>
      <c r="C39" s="3" t="str">
        <f>IF($B39=0,"bye",VLOOKUP($B39,'nejml.žákyně seznam'!$A$2:$D$269,2))</f>
        <v>bye</v>
      </c>
      <c r="D39" s="3" t="str">
        <f>IF($B39=0,"",VLOOKUP($B39,'nejml.žákyně seznam'!$A$2:$E$269,4))</f>
        <v/>
      </c>
      <c r="E39" s="3">
        <f>'P-1 256'!$B$158</f>
        <v>0</v>
      </c>
      <c r="F39" s="3" t="str">
        <f>IF($E39=0,"bye",VLOOKUP($E39,'nejml.žákyně seznam'!$A$2:$D$269,2))</f>
        <v>bye</v>
      </c>
      <c r="G39" s="3" t="str">
        <f>IF($E39=0,"",VLOOKUP($E39,'nejml.žákyně seznam'!$A$2:$E$269,4))</f>
        <v/>
      </c>
      <c r="H39" s="74"/>
      <c r="I39" s="75"/>
      <c r="J39" s="75"/>
      <c r="K39" s="75"/>
      <c r="L39" s="76"/>
      <c r="M39" s="3">
        <f t="shared" si="2"/>
        <v>0</v>
      </c>
      <c r="N39" s="3">
        <f t="shared" si="3"/>
        <v>0</v>
      </c>
      <c r="O39" s="3">
        <f t="shared" si="11"/>
        <v>0</v>
      </c>
      <c r="P39" s="3" t="str">
        <f>IF($O39=0,"",VLOOKUP($O39,'nejml.žákyně seznam'!$A$2:$D$269,2))</f>
        <v/>
      </c>
      <c r="Q39" s="3" t="str">
        <f t="shared" si="4"/>
        <v/>
      </c>
      <c r="R39" s="3" t="str">
        <f t="shared" si="10"/>
        <v/>
      </c>
      <c r="T39" s="30">
        <f t="shared" si="5"/>
        <v>0</v>
      </c>
      <c r="U39" s="30">
        <f t="shared" si="6"/>
        <v>0</v>
      </c>
      <c r="V39" s="30">
        <f t="shared" si="7"/>
        <v>0</v>
      </c>
      <c r="W39" s="30">
        <f t="shared" si="8"/>
        <v>0</v>
      </c>
      <c r="X39" s="30">
        <f t="shared" si="9"/>
        <v>0</v>
      </c>
    </row>
    <row r="40" spans="1:24">
      <c r="A40" s="3" t="e">
        <f>CONCATENATE("Kvalifikace ",#REF!," - 1.kolo")</f>
        <v>#REF!</v>
      </c>
      <c r="B40" s="3">
        <f>'P-1 256'!B160</f>
        <v>0</v>
      </c>
      <c r="C40" s="3" t="str">
        <f>IF($B40=0,"bye",VLOOKUP($B40,'nejml.žákyně seznam'!$A$2:$D$269,2))</f>
        <v>bye</v>
      </c>
      <c r="D40" s="3" t="str">
        <f>IF($B40=0,"",VLOOKUP($B40,'nejml.žákyně seznam'!$A$2:$E$269,4))</f>
        <v/>
      </c>
      <c r="E40" s="3">
        <f>'P-1 256'!$B$162</f>
        <v>0</v>
      </c>
      <c r="F40" s="3" t="str">
        <f>IF($E40=0,"bye",VLOOKUP($E40,'nejml.žákyně seznam'!$A$2:$D$269,2))</f>
        <v>bye</v>
      </c>
      <c r="G40" s="3" t="str">
        <f>IF($E40=0,"",VLOOKUP($E40,'nejml.žákyně seznam'!$A$2:$E$269,4))</f>
        <v/>
      </c>
      <c r="H40" s="74"/>
      <c r="I40" s="75"/>
      <c r="J40" s="75"/>
      <c r="K40" s="75"/>
      <c r="L40" s="76"/>
      <c r="M40" s="3">
        <f t="shared" si="2"/>
        <v>0</v>
      </c>
      <c r="N40" s="3">
        <f t="shared" si="3"/>
        <v>0</v>
      </c>
      <c r="O40" s="3">
        <f t="shared" si="11"/>
        <v>0</v>
      </c>
      <c r="P40" s="3" t="str">
        <f>IF($O40=0,"",VLOOKUP($O40,'nejml.žákyně seznam'!$A$2:$D$269,2))</f>
        <v/>
      </c>
      <c r="Q40" s="3" t="str">
        <f t="shared" si="4"/>
        <v/>
      </c>
      <c r="R40" s="3" t="str">
        <f t="shared" si="10"/>
        <v/>
      </c>
      <c r="T40" s="30">
        <f t="shared" si="5"/>
        <v>0</v>
      </c>
      <c r="U40" s="30">
        <f t="shared" si="6"/>
        <v>0</v>
      </c>
      <c r="V40" s="30">
        <f t="shared" si="7"/>
        <v>0</v>
      </c>
      <c r="W40" s="30">
        <f t="shared" si="8"/>
        <v>0</v>
      </c>
      <c r="X40" s="30">
        <f t="shared" si="9"/>
        <v>0</v>
      </c>
    </row>
    <row r="41" spans="1:24">
      <c r="A41" s="3" t="e">
        <f>CONCATENATE("Kvalifikace ",#REF!," - 1.kolo")</f>
        <v>#REF!</v>
      </c>
      <c r="B41" s="3">
        <f>'P-1 256'!B164</f>
        <v>0</v>
      </c>
      <c r="C41" s="3" t="str">
        <f>IF($B41=0,"bye",VLOOKUP($B41,'nejml.žákyně seznam'!$A$2:$D$269,2))</f>
        <v>bye</v>
      </c>
      <c r="D41" s="3" t="str">
        <f>IF($B41=0,"",VLOOKUP($B41,'nejml.žákyně seznam'!$A$2:$E$269,4))</f>
        <v/>
      </c>
      <c r="E41" s="3">
        <f>'P-1 256'!$B$166</f>
        <v>0</v>
      </c>
      <c r="F41" s="3" t="str">
        <f>IF($E41=0,"bye",VLOOKUP($E41,'nejml.žákyně seznam'!$A$2:$D$269,2))</f>
        <v>bye</v>
      </c>
      <c r="G41" s="3" t="str">
        <f>IF($E41=0,"",VLOOKUP($E41,'nejml.žákyně seznam'!$A$2:$E$269,4))</f>
        <v/>
      </c>
      <c r="H41" s="74"/>
      <c r="I41" s="75"/>
      <c r="J41" s="75"/>
      <c r="K41" s="75"/>
      <c r="L41" s="76"/>
      <c r="M41" s="3">
        <f t="shared" si="2"/>
        <v>0</v>
      </c>
      <c r="N41" s="3">
        <f t="shared" si="3"/>
        <v>0</v>
      </c>
      <c r="O41" s="3">
        <f t="shared" si="11"/>
        <v>0</v>
      </c>
      <c r="P41" s="3" t="str">
        <f>IF($O41=0,"",VLOOKUP($O41,'nejml.žákyně seznam'!$A$2:$D$269,2))</f>
        <v/>
      </c>
      <c r="Q41" s="3" t="str">
        <f t="shared" si="4"/>
        <v/>
      </c>
      <c r="R41" s="3" t="str">
        <f t="shared" si="10"/>
        <v/>
      </c>
      <c r="T41" s="30">
        <f t="shared" si="5"/>
        <v>0</v>
      </c>
      <c r="U41" s="30">
        <f t="shared" si="6"/>
        <v>0</v>
      </c>
      <c r="V41" s="30">
        <f t="shared" si="7"/>
        <v>0</v>
      </c>
      <c r="W41" s="30">
        <f t="shared" si="8"/>
        <v>0</v>
      </c>
      <c r="X41" s="30">
        <f t="shared" si="9"/>
        <v>0</v>
      </c>
    </row>
    <row r="42" spans="1:24">
      <c r="A42" s="3" t="e">
        <f>CONCATENATE("Kvalifikace ",#REF!," - 1.kolo")</f>
        <v>#REF!</v>
      </c>
      <c r="B42" s="3">
        <f>'P-1 256'!B168</f>
        <v>0</v>
      </c>
      <c r="C42" s="3" t="str">
        <f>IF($B42=0,"bye",VLOOKUP($B42,'nejml.žákyně seznam'!$A$2:$D$269,2))</f>
        <v>bye</v>
      </c>
      <c r="D42" s="3" t="str">
        <f>IF($B42=0,"",VLOOKUP($B42,'nejml.žákyně seznam'!$A$2:$E$269,4))</f>
        <v/>
      </c>
      <c r="E42" s="3">
        <f>'P-1 256'!$B$170</f>
        <v>0</v>
      </c>
      <c r="F42" s="3" t="str">
        <f>IF($E42=0,"bye",VLOOKUP($E42,'nejml.žákyně seznam'!$A$2:$D$269,2))</f>
        <v>bye</v>
      </c>
      <c r="G42" s="3" t="str">
        <f>IF($E42=0,"",VLOOKUP($E42,'nejml.žákyně seznam'!$A$2:$E$269,4))</f>
        <v/>
      </c>
      <c r="H42" s="74"/>
      <c r="I42" s="75"/>
      <c r="J42" s="75"/>
      <c r="K42" s="75"/>
      <c r="L42" s="76"/>
      <c r="M42" s="3">
        <f t="shared" si="2"/>
        <v>0</v>
      </c>
      <c r="N42" s="3">
        <f t="shared" si="3"/>
        <v>0</v>
      </c>
      <c r="O42" s="3">
        <f t="shared" si="11"/>
        <v>0</v>
      </c>
      <c r="P42" s="3" t="str">
        <f>IF($O42=0,"",VLOOKUP($O42,'nejml.žákyně seznam'!$A$2:$D$269,2))</f>
        <v/>
      </c>
      <c r="Q42" s="3" t="str">
        <f t="shared" si="4"/>
        <v/>
      </c>
      <c r="R42" s="3" t="str">
        <f t="shared" si="10"/>
        <v/>
      </c>
      <c r="T42" s="30">
        <f t="shared" si="5"/>
        <v>0</v>
      </c>
      <c r="U42" s="30">
        <f t="shared" si="6"/>
        <v>0</v>
      </c>
      <c r="V42" s="30">
        <f t="shared" si="7"/>
        <v>0</v>
      </c>
      <c r="W42" s="30">
        <f t="shared" si="8"/>
        <v>0</v>
      </c>
      <c r="X42" s="30">
        <f t="shared" si="9"/>
        <v>0</v>
      </c>
    </row>
    <row r="43" spans="1:24">
      <c r="A43" s="3" t="e">
        <f>CONCATENATE("Kvalifikace ",#REF!," - 1.kolo")</f>
        <v>#REF!</v>
      </c>
      <c r="B43" s="3">
        <f>'P-1 256'!B172</f>
        <v>0</v>
      </c>
      <c r="C43" s="3" t="str">
        <f>IF($B43=0,"bye",VLOOKUP($B43,'nejml.žákyně seznam'!$A$2:$D$269,2))</f>
        <v>bye</v>
      </c>
      <c r="D43" s="3" t="str">
        <f>IF($B43=0,"",VLOOKUP($B43,'nejml.žákyně seznam'!$A$2:$E$269,4))</f>
        <v/>
      </c>
      <c r="E43" s="3">
        <f>'P-1 256'!$B$174</f>
        <v>0</v>
      </c>
      <c r="F43" s="3" t="str">
        <f>IF($E43=0,"bye",VLOOKUP($E43,'nejml.žákyně seznam'!$A$2:$D$269,2))</f>
        <v>bye</v>
      </c>
      <c r="G43" s="3" t="str">
        <f>IF($E43=0,"",VLOOKUP($E43,'nejml.žákyně seznam'!$A$2:$E$269,4))</f>
        <v/>
      </c>
      <c r="H43" s="74"/>
      <c r="I43" s="75"/>
      <c r="J43" s="75"/>
      <c r="K43" s="75"/>
      <c r="L43" s="76"/>
      <c r="M43" s="3">
        <f t="shared" si="2"/>
        <v>0</v>
      </c>
      <c r="N43" s="3">
        <f t="shared" si="3"/>
        <v>0</v>
      </c>
      <c r="O43" s="3">
        <f t="shared" si="11"/>
        <v>0</v>
      </c>
      <c r="P43" s="3" t="str">
        <f>IF($O43=0,"",VLOOKUP($O43,'nejml.žákyně seznam'!$A$2:$D$269,2))</f>
        <v/>
      </c>
      <c r="Q43" s="3" t="str">
        <f t="shared" si="4"/>
        <v/>
      </c>
      <c r="R43" s="3" t="str">
        <f t="shared" si="10"/>
        <v/>
      </c>
      <c r="T43" s="30">
        <f t="shared" si="5"/>
        <v>0</v>
      </c>
      <c r="U43" s="30">
        <f t="shared" si="6"/>
        <v>0</v>
      </c>
      <c r="V43" s="30">
        <f t="shared" si="7"/>
        <v>0</v>
      </c>
      <c r="W43" s="30">
        <f t="shared" si="8"/>
        <v>0</v>
      </c>
      <c r="X43" s="30">
        <f t="shared" si="9"/>
        <v>0</v>
      </c>
    </row>
    <row r="44" spans="1:24">
      <c r="A44" s="3" t="e">
        <f>CONCATENATE("Kvalifikace ",#REF!," - 1.kolo")</f>
        <v>#REF!</v>
      </c>
      <c r="B44" s="3">
        <f>'P-1 256'!B176</f>
        <v>0</v>
      </c>
      <c r="C44" s="3" t="str">
        <f>IF($B44=0,"bye",VLOOKUP($B44,'nejml.žákyně seznam'!$A$2:$D$269,2))</f>
        <v>bye</v>
      </c>
      <c r="D44" s="3" t="str">
        <f>IF($B44=0,"",VLOOKUP($B44,'nejml.žákyně seznam'!$A$2:$E$269,4))</f>
        <v/>
      </c>
      <c r="E44" s="3">
        <f>'P-1 256'!$B$178</f>
        <v>0</v>
      </c>
      <c r="F44" s="3" t="str">
        <f>IF($E44=0,"bye",VLOOKUP($E44,'nejml.žákyně seznam'!$A$2:$D$269,2))</f>
        <v>bye</v>
      </c>
      <c r="G44" s="3" t="str">
        <f>IF($E44=0,"",VLOOKUP($E44,'nejml.žákyně seznam'!$A$2:$E$269,4))</f>
        <v/>
      </c>
      <c r="H44" s="74"/>
      <c r="I44" s="75"/>
      <c r="J44" s="75"/>
      <c r="K44" s="75"/>
      <c r="L44" s="76"/>
      <c r="M44" s="3">
        <f t="shared" si="2"/>
        <v>0</v>
      </c>
      <c r="N44" s="3">
        <f t="shared" si="3"/>
        <v>0</v>
      </c>
      <c r="O44" s="3">
        <f t="shared" si="11"/>
        <v>0</v>
      </c>
      <c r="P44" s="3" t="str">
        <f>IF($O44=0,"",VLOOKUP($O44,'nejml.žákyně seznam'!$A$2:$D$269,2))</f>
        <v/>
      </c>
      <c r="Q44" s="3" t="str">
        <f t="shared" si="4"/>
        <v/>
      </c>
      <c r="R44" s="3" t="str">
        <f t="shared" si="10"/>
        <v/>
      </c>
      <c r="T44" s="30">
        <f t="shared" si="5"/>
        <v>0</v>
      </c>
      <c r="U44" s="30">
        <f t="shared" si="6"/>
        <v>0</v>
      </c>
      <c r="V44" s="30">
        <f t="shared" si="7"/>
        <v>0</v>
      </c>
      <c r="W44" s="30">
        <f t="shared" si="8"/>
        <v>0</v>
      </c>
      <c r="X44" s="30">
        <f t="shared" si="9"/>
        <v>0</v>
      </c>
    </row>
    <row r="45" spans="1:24">
      <c r="A45" s="3" t="e">
        <f>CONCATENATE("Kvalifikace ",#REF!," - 1.kolo")</f>
        <v>#REF!</v>
      </c>
      <c r="B45" s="3">
        <f>'P-1 256'!B180</f>
        <v>0</v>
      </c>
      <c r="C45" s="3" t="str">
        <f>IF($B45=0,"bye",VLOOKUP($B45,'nejml.žákyně seznam'!$A$2:$D$269,2))</f>
        <v>bye</v>
      </c>
      <c r="D45" s="3" t="str">
        <f>IF($B45=0,"",VLOOKUP($B45,'nejml.žákyně seznam'!$A$2:$E$269,4))</f>
        <v/>
      </c>
      <c r="E45" s="3">
        <f>'P-1 256'!$B$182</f>
        <v>0</v>
      </c>
      <c r="F45" s="3" t="str">
        <f>IF($E45=0,"bye",VLOOKUP($E45,'nejml.žákyně seznam'!$A$2:$D$269,2))</f>
        <v>bye</v>
      </c>
      <c r="G45" s="3" t="str">
        <f>IF($E45=0,"",VLOOKUP($E45,'nejml.žákyně seznam'!$A$2:$E$269,4))</f>
        <v/>
      </c>
      <c r="H45" s="74"/>
      <c r="I45" s="75"/>
      <c r="J45" s="75"/>
      <c r="K45" s="75"/>
      <c r="L45" s="76"/>
      <c r="M45" s="3">
        <f t="shared" si="2"/>
        <v>0</v>
      </c>
      <c r="N45" s="3">
        <f t="shared" si="3"/>
        <v>0</v>
      </c>
      <c r="O45" s="3">
        <f t="shared" si="11"/>
        <v>0</v>
      </c>
      <c r="P45" s="3" t="str">
        <f>IF($O45=0,"",VLOOKUP($O45,'nejml.žákyně seznam'!$A$2:$D$269,2))</f>
        <v/>
      </c>
      <c r="Q45" s="3" t="str">
        <f t="shared" si="4"/>
        <v/>
      </c>
      <c r="R45" s="3" t="str">
        <f t="shared" si="10"/>
        <v/>
      </c>
      <c r="T45" s="30">
        <f t="shared" si="5"/>
        <v>0</v>
      </c>
      <c r="U45" s="30">
        <f t="shared" si="6"/>
        <v>0</v>
      </c>
      <c r="V45" s="30">
        <f t="shared" si="7"/>
        <v>0</v>
      </c>
      <c r="W45" s="30">
        <f t="shared" si="8"/>
        <v>0</v>
      </c>
      <c r="X45" s="30">
        <f t="shared" si="9"/>
        <v>0</v>
      </c>
    </row>
    <row r="46" spans="1:24">
      <c r="A46" s="3" t="e">
        <f>CONCATENATE("Kvalifikace ",#REF!," - 1.kolo")</f>
        <v>#REF!</v>
      </c>
      <c r="B46" s="3">
        <f>'P-1 256'!B184</f>
        <v>0</v>
      </c>
      <c r="C46" s="3" t="str">
        <f>IF($B46=0,"bye",VLOOKUP($B46,'nejml.žákyně seznam'!$A$2:$D$269,2))</f>
        <v>bye</v>
      </c>
      <c r="D46" s="3" t="str">
        <f>IF($B46=0,"",VLOOKUP($B46,'nejml.žákyně seznam'!$A$2:$E$269,4))</f>
        <v/>
      </c>
      <c r="E46" s="3">
        <f>'P-1 256'!$B$186</f>
        <v>0</v>
      </c>
      <c r="F46" s="3" t="str">
        <f>IF($E46=0,"bye",VLOOKUP($E46,'nejml.žákyně seznam'!$A$2:$D$269,2))</f>
        <v>bye</v>
      </c>
      <c r="G46" s="3" t="str">
        <f>IF($E46=0,"",VLOOKUP($E46,'nejml.žákyně seznam'!$A$2:$E$269,4))</f>
        <v/>
      </c>
      <c r="H46" s="74"/>
      <c r="I46" s="75"/>
      <c r="J46" s="75"/>
      <c r="K46" s="75"/>
      <c r="L46" s="76"/>
      <c r="M46" s="3">
        <f t="shared" si="2"/>
        <v>0</v>
      </c>
      <c r="N46" s="3">
        <f t="shared" si="3"/>
        <v>0</v>
      </c>
      <c r="O46" s="3">
        <f t="shared" si="11"/>
        <v>0</v>
      </c>
      <c r="P46" s="3" t="str">
        <f>IF($O46=0,"",VLOOKUP($O46,'nejml.žákyně seznam'!$A$2:$D$269,2))</f>
        <v/>
      </c>
      <c r="Q46" s="3" t="str">
        <f t="shared" si="4"/>
        <v/>
      </c>
      <c r="R46" s="3" t="str">
        <f t="shared" si="10"/>
        <v/>
      </c>
      <c r="T46" s="30">
        <f t="shared" si="5"/>
        <v>0</v>
      </c>
      <c r="U46" s="30">
        <f t="shared" si="6"/>
        <v>0</v>
      </c>
      <c r="V46" s="30">
        <f t="shared" si="7"/>
        <v>0</v>
      </c>
      <c r="W46" s="30">
        <f t="shared" si="8"/>
        <v>0</v>
      </c>
      <c r="X46" s="30">
        <f t="shared" si="9"/>
        <v>0</v>
      </c>
    </row>
    <row r="47" spans="1:24">
      <c r="A47" s="3" t="e">
        <f>CONCATENATE("Kvalifikace ",#REF!," - 1.kolo")</f>
        <v>#REF!</v>
      </c>
      <c r="B47" s="3">
        <f>'P-1 256'!B188</f>
        <v>0</v>
      </c>
      <c r="C47" s="3" t="str">
        <f>IF($B47=0,"bye",VLOOKUP($B47,'nejml.žákyně seznam'!$A$2:$D$269,2))</f>
        <v>bye</v>
      </c>
      <c r="D47" s="3" t="str">
        <f>IF($B47=0,"",VLOOKUP($B47,'nejml.žákyně seznam'!$A$2:$E$269,4))</f>
        <v/>
      </c>
      <c r="E47" s="3">
        <f>'P-1 256'!$B$190</f>
        <v>0</v>
      </c>
      <c r="F47" s="3" t="str">
        <f>IF($E47=0,"bye",VLOOKUP($E47,'nejml.žákyně seznam'!$A$2:$D$269,2))</f>
        <v>bye</v>
      </c>
      <c r="G47" s="3" t="str">
        <f>IF($E47=0,"",VLOOKUP($E47,'nejml.žákyně seznam'!$A$2:$E$269,4))</f>
        <v/>
      </c>
      <c r="H47" s="74"/>
      <c r="I47" s="75"/>
      <c r="J47" s="75"/>
      <c r="K47" s="75"/>
      <c r="L47" s="76"/>
      <c r="M47" s="3">
        <f t="shared" si="2"/>
        <v>0</v>
      </c>
      <c r="N47" s="3">
        <f t="shared" si="3"/>
        <v>0</v>
      </c>
      <c r="O47" s="3">
        <f t="shared" si="11"/>
        <v>0</v>
      </c>
      <c r="P47" s="3" t="str">
        <f>IF($O47=0,"",VLOOKUP($O47,'nejml.žákyně seznam'!$A$2:$D$269,2))</f>
        <v/>
      </c>
      <c r="Q47" s="3" t="str">
        <f t="shared" si="4"/>
        <v/>
      </c>
      <c r="R47" s="3" t="str">
        <f t="shared" si="10"/>
        <v/>
      </c>
      <c r="T47" s="30">
        <f t="shared" si="5"/>
        <v>0</v>
      </c>
      <c r="U47" s="30">
        <f t="shared" si="6"/>
        <v>0</v>
      </c>
      <c r="V47" s="30">
        <f t="shared" si="7"/>
        <v>0</v>
      </c>
      <c r="W47" s="30">
        <f t="shared" si="8"/>
        <v>0</v>
      </c>
      <c r="X47" s="30">
        <f t="shared" si="9"/>
        <v>0</v>
      </c>
    </row>
    <row r="48" spans="1:24">
      <c r="A48" s="3" t="e">
        <f>CONCATENATE("Kvalifikace ",#REF!," - 1.kolo")</f>
        <v>#REF!</v>
      </c>
      <c r="B48" s="3">
        <f>'P-1 256'!B192</f>
        <v>0</v>
      </c>
      <c r="C48" s="3" t="str">
        <f>IF($B48=0,"bye",VLOOKUP($B48,'nejml.žákyně seznam'!$A$2:$D$269,2))</f>
        <v>bye</v>
      </c>
      <c r="D48" s="3" t="str">
        <f>IF($B48=0,"",VLOOKUP($B48,'nejml.žákyně seznam'!$A$2:$E$269,4))</f>
        <v/>
      </c>
      <c r="E48" s="3">
        <f>'P-1 256'!$B$194</f>
        <v>0</v>
      </c>
      <c r="F48" s="3" t="str">
        <f>IF($E48=0,"bye",VLOOKUP($E48,'nejml.žákyně seznam'!$A$2:$D$269,2))</f>
        <v>bye</v>
      </c>
      <c r="G48" s="3" t="str">
        <f>IF($E48=0,"",VLOOKUP($E48,'nejml.žákyně seznam'!$A$2:$E$269,4))</f>
        <v/>
      </c>
      <c r="H48" s="74"/>
      <c r="I48" s="75"/>
      <c r="J48" s="75"/>
      <c r="K48" s="75"/>
      <c r="L48" s="76"/>
      <c r="M48" s="3">
        <f t="shared" si="2"/>
        <v>0</v>
      </c>
      <c r="N48" s="3">
        <f t="shared" si="3"/>
        <v>0</v>
      </c>
      <c r="O48" s="3">
        <f t="shared" si="11"/>
        <v>0</v>
      </c>
      <c r="P48" s="3" t="str">
        <f>IF($O48=0,"",VLOOKUP($O48,'nejml.žákyně seznam'!$A$2:$D$269,2))</f>
        <v/>
      </c>
      <c r="Q48" s="3" t="str">
        <f t="shared" si="4"/>
        <v/>
      </c>
      <c r="R48" s="3" t="str">
        <f t="shared" si="10"/>
        <v/>
      </c>
      <c r="T48" s="30">
        <f t="shared" si="5"/>
        <v>0</v>
      </c>
      <c r="U48" s="30">
        <f t="shared" si="6"/>
        <v>0</v>
      </c>
      <c r="V48" s="30">
        <f t="shared" si="7"/>
        <v>0</v>
      </c>
      <c r="W48" s="30">
        <f t="shared" si="8"/>
        <v>0</v>
      </c>
      <c r="X48" s="30">
        <f t="shared" si="9"/>
        <v>0</v>
      </c>
    </row>
    <row r="49" spans="1:24">
      <c r="A49" s="3" t="e">
        <f>CONCATENATE("Kvalifikace ",#REF!," - 1.kolo")</f>
        <v>#REF!</v>
      </c>
      <c r="B49" s="3">
        <f>'P-1 256'!B196</f>
        <v>0</v>
      </c>
      <c r="C49" s="3" t="str">
        <f>IF($B49=0,"bye",VLOOKUP($B49,'nejml.žákyně seznam'!$A$2:$D$269,2))</f>
        <v>bye</v>
      </c>
      <c r="D49" s="3" t="str">
        <f>IF($B49=0,"",VLOOKUP($B49,'nejml.žákyně seznam'!$A$2:$E$269,4))</f>
        <v/>
      </c>
      <c r="E49" s="3">
        <f>'P-1 256'!$B$198</f>
        <v>0</v>
      </c>
      <c r="F49" s="3" t="str">
        <f>IF($E49=0,"bye",VLOOKUP($E49,'nejml.žákyně seznam'!$A$2:$D$269,2))</f>
        <v>bye</v>
      </c>
      <c r="G49" s="3" t="str">
        <f>IF($E49=0,"",VLOOKUP($E49,'nejml.žákyně seznam'!$A$2:$E$269,4))</f>
        <v/>
      </c>
      <c r="H49" s="74"/>
      <c r="I49" s="75"/>
      <c r="J49" s="75"/>
      <c r="K49" s="75"/>
      <c r="L49" s="76"/>
      <c r="M49" s="3">
        <f t="shared" si="2"/>
        <v>0</v>
      </c>
      <c r="N49" s="3">
        <f t="shared" si="3"/>
        <v>0</v>
      </c>
      <c r="O49" s="3">
        <f t="shared" si="11"/>
        <v>0</v>
      </c>
      <c r="P49" s="3" t="str">
        <f>IF($O49=0,"",VLOOKUP($O49,'nejml.žákyně seznam'!$A$2:$D$269,2))</f>
        <v/>
      </c>
      <c r="Q49" s="3" t="str">
        <f t="shared" si="4"/>
        <v/>
      </c>
      <c r="R49" s="3" t="str">
        <f t="shared" si="10"/>
        <v/>
      </c>
      <c r="T49" s="30">
        <f t="shared" si="5"/>
        <v>0</v>
      </c>
      <c r="U49" s="30">
        <f t="shared" si="6"/>
        <v>0</v>
      </c>
      <c r="V49" s="30">
        <f t="shared" si="7"/>
        <v>0</v>
      </c>
      <c r="W49" s="30">
        <f t="shared" si="8"/>
        <v>0</v>
      </c>
      <c r="X49" s="30">
        <f t="shared" si="9"/>
        <v>0</v>
      </c>
    </row>
    <row r="50" spans="1:24">
      <c r="A50" s="3" t="e">
        <f>CONCATENATE("Kvalifikace ",#REF!," - 1.kolo")</f>
        <v>#REF!</v>
      </c>
      <c r="B50" s="3">
        <f>'P-1 256'!B202</f>
        <v>0</v>
      </c>
      <c r="C50" s="3" t="str">
        <f>IF($B50=0,"bye",VLOOKUP($B50,'nejml.žákyně seznam'!$A$2:$D$269,2))</f>
        <v>bye</v>
      </c>
      <c r="D50" s="3" t="str">
        <f>IF($B50=0,"",VLOOKUP($B50,'nejml.žákyně seznam'!$A$2:$E$269,4))</f>
        <v/>
      </c>
      <c r="E50" s="3">
        <f>'P-1 256'!$B$204</f>
        <v>0</v>
      </c>
      <c r="F50" s="3" t="str">
        <f>IF($E50=0,"bye",VLOOKUP($E50,'nejml.žákyně seznam'!$A$2:$D$269,2))</f>
        <v>bye</v>
      </c>
      <c r="G50" s="3" t="str">
        <f>IF($E50=0,"",VLOOKUP($E50,'nejml.žákyně seznam'!$A$2:$E$269,4))</f>
        <v/>
      </c>
      <c r="H50" s="74"/>
      <c r="I50" s="75"/>
      <c r="J50" s="75"/>
      <c r="K50" s="75"/>
      <c r="L50" s="76"/>
      <c r="M50" s="3">
        <f t="shared" si="2"/>
        <v>0</v>
      </c>
      <c r="N50" s="3">
        <f t="shared" si="3"/>
        <v>0</v>
      </c>
      <c r="O50" s="3">
        <f t="shared" si="11"/>
        <v>0</v>
      </c>
      <c r="P50" s="3" t="str">
        <f>IF($O50=0,"",VLOOKUP($O50,'nejml.žákyně seznam'!$A$2:$D$269,2))</f>
        <v/>
      </c>
      <c r="Q50" s="3" t="str">
        <f t="shared" si="4"/>
        <v/>
      </c>
      <c r="R50" s="3" t="str">
        <f t="shared" si="10"/>
        <v/>
      </c>
      <c r="T50" s="30">
        <f t="shared" si="5"/>
        <v>0</v>
      </c>
      <c r="U50" s="30">
        <f t="shared" si="6"/>
        <v>0</v>
      </c>
      <c r="V50" s="30">
        <f t="shared" si="7"/>
        <v>0</v>
      </c>
      <c r="W50" s="30">
        <f t="shared" si="8"/>
        <v>0</v>
      </c>
      <c r="X50" s="30">
        <f t="shared" si="9"/>
        <v>0</v>
      </c>
    </row>
    <row r="51" spans="1:24">
      <c r="A51" s="3" t="e">
        <f>CONCATENATE("Kvalifikace ",#REF!," - 1.kolo")</f>
        <v>#REF!</v>
      </c>
      <c r="B51" s="3">
        <f>'P-1 256'!B206</f>
        <v>0</v>
      </c>
      <c r="C51" s="3" t="str">
        <f>IF($B51=0,"bye",VLOOKUP($B51,'nejml.žákyně seznam'!$A$2:$D$269,2))</f>
        <v>bye</v>
      </c>
      <c r="D51" s="3" t="str">
        <f>IF($B51=0,"",VLOOKUP($B51,'nejml.žákyně seznam'!$A$2:$E$269,4))</f>
        <v/>
      </c>
      <c r="E51" s="3">
        <f>'P-1 256'!$B$208</f>
        <v>0</v>
      </c>
      <c r="F51" s="3" t="str">
        <f>IF($E51=0,"bye",VLOOKUP($E51,'nejml.žákyně seznam'!$A$2:$D$269,2))</f>
        <v>bye</v>
      </c>
      <c r="G51" s="3" t="str">
        <f>IF($E51=0,"",VLOOKUP($E51,'nejml.žákyně seznam'!$A$2:$E$269,4))</f>
        <v/>
      </c>
      <c r="H51" s="74"/>
      <c r="I51" s="75"/>
      <c r="J51" s="75"/>
      <c r="K51" s="75"/>
      <c r="L51" s="76"/>
      <c r="M51" s="3">
        <f>COUNTIF(T51:X51,"&gt;0")</f>
        <v>0</v>
      </c>
      <c r="N51" s="3">
        <f>COUNTIF(T51:X51,"&lt;0")</f>
        <v>0</v>
      </c>
      <c r="O51" s="3">
        <f t="shared" si="11"/>
        <v>0</v>
      </c>
      <c r="P51" s="3" t="str">
        <f>IF($O51=0,"",VLOOKUP($O51,'nejml.žákyně seznam'!$A$2:$D$269,2))</f>
        <v/>
      </c>
      <c r="Q51" s="3" t="str">
        <f>IF(M51=N51,"",IF(M51&gt;N51,CONCATENATE(M51,":",N51," (",H51,",",I51,",",J51,IF(SUM(M51:N51)&gt;3,",",""),K51,IF(SUM(M51:N51)&gt;4,",",""),L51,")"),CONCATENATE(N51,":",M51," (",IF(H51="0","-0",-H51),",",IF(I51="0","-0",-I51),",",IF(J51="0","-0",-J51),IF(SUM(M51:N51)&gt;3,CONCATENATE(",",IF(K51="0","-0",-K51)),""),IF(SUM(M51:N51)&gt;4,CONCATENATE(",",IF(L51="0","-0",-L51)),""),")")))</f>
        <v/>
      </c>
      <c r="R51" s="3" t="str">
        <f t="shared" si="10"/>
        <v/>
      </c>
      <c r="T51" s="30">
        <f>IF(H51="",0,IF(MID(H51,1,1)="-",-1,1))</f>
        <v>0</v>
      </c>
      <c r="U51" s="30">
        <f>IF(I51="",0,IF(MID(I51,1,1)="-",-1,1))</f>
        <v>0</v>
      </c>
      <c r="V51" s="30">
        <f>IF(J51="",0,IF(MID(J51,1,1)="-",-1,1))</f>
        <v>0</v>
      </c>
      <c r="W51" s="30">
        <f>IF(K51="",0,IF(MID(K51,1,1)="-",-1,1))</f>
        <v>0</v>
      </c>
      <c r="X51" s="30">
        <f>IF(L51="",0,IF(MID(L51,1,1)="-",-1,1))</f>
        <v>0</v>
      </c>
    </row>
    <row r="52" spans="1:24">
      <c r="A52" s="3" t="e">
        <f>CONCATENATE("Kvalifikace ",#REF!," - 1.kolo")</f>
        <v>#REF!</v>
      </c>
      <c r="B52" s="3">
        <f>'P-1 256'!B210</f>
        <v>0</v>
      </c>
      <c r="C52" s="3" t="str">
        <f>IF($B52=0,"bye",VLOOKUP($B52,'nejml.žákyně seznam'!$A$2:$D$269,2))</f>
        <v>bye</v>
      </c>
      <c r="D52" s="3" t="str">
        <f>IF($B52=0,"",VLOOKUP($B52,'nejml.žákyně seznam'!$A$2:$E$269,4))</f>
        <v/>
      </c>
      <c r="E52" s="3">
        <f>'P-1 256'!$B$212</f>
        <v>0</v>
      </c>
      <c r="F52" s="3" t="str">
        <f>IF($E52=0,"bye",VLOOKUP($E52,'nejml.žákyně seznam'!$A$2:$D$269,2))</f>
        <v>bye</v>
      </c>
      <c r="G52" s="3" t="str">
        <f>IF($E52=0,"",VLOOKUP($E52,'nejml.žákyně seznam'!$A$2:$E$269,4))</f>
        <v/>
      </c>
      <c r="H52" s="74"/>
      <c r="I52" s="75"/>
      <c r="J52" s="75"/>
      <c r="K52" s="75"/>
      <c r="L52" s="76"/>
      <c r="M52" s="3">
        <f t="shared" si="2"/>
        <v>0</v>
      </c>
      <c r="N52" s="3">
        <f t="shared" si="3"/>
        <v>0</v>
      </c>
      <c r="O52" s="3">
        <f t="shared" si="11"/>
        <v>0</v>
      </c>
      <c r="P52" s="3" t="str">
        <f>IF($O52=0,"",VLOOKUP($O52,'nejml.žákyně seznam'!$A$2:$D$269,2))</f>
        <v/>
      </c>
      <c r="Q52" s="3" t="str">
        <f t="shared" si="4"/>
        <v/>
      </c>
      <c r="R52" s="3" t="str">
        <f t="shared" si="10"/>
        <v/>
      </c>
      <c r="T52" s="30">
        <f t="shared" si="5"/>
        <v>0</v>
      </c>
      <c r="U52" s="30">
        <f t="shared" si="6"/>
        <v>0</v>
      </c>
      <c r="V52" s="30">
        <f t="shared" si="7"/>
        <v>0</v>
      </c>
      <c r="W52" s="30">
        <f t="shared" si="8"/>
        <v>0</v>
      </c>
      <c r="X52" s="30">
        <f t="shared" si="9"/>
        <v>0</v>
      </c>
    </row>
    <row r="53" spans="1:24">
      <c r="A53" s="3" t="e">
        <f>CONCATENATE("Kvalifikace ",#REF!," - 1.kolo")</f>
        <v>#REF!</v>
      </c>
      <c r="B53" s="3">
        <f>'P-1 256'!B214</f>
        <v>0</v>
      </c>
      <c r="C53" s="3" t="str">
        <f>IF($B53=0,"bye",VLOOKUP($B53,'nejml.žákyně seznam'!$A$2:$D$269,2))</f>
        <v>bye</v>
      </c>
      <c r="D53" s="3" t="str">
        <f>IF($B53=0,"",VLOOKUP($B53,'nejml.žákyně seznam'!$A$2:$E$269,4))</f>
        <v/>
      </c>
      <c r="E53" s="3">
        <f>'P-1 256'!$B$216</f>
        <v>0</v>
      </c>
      <c r="F53" s="3" t="str">
        <f>IF($E53=0,"bye",VLOOKUP($E53,'nejml.žákyně seznam'!$A$2:$D$269,2))</f>
        <v>bye</v>
      </c>
      <c r="G53" s="3" t="str">
        <f>IF($E53=0,"",VLOOKUP($E53,'nejml.žákyně seznam'!$A$2:$E$269,4))</f>
        <v/>
      </c>
      <c r="H53" s="74"/>
      <c r="I53" s="75"/>
      <c r="J53" s="75"/>
      <c r="K53" s="75"/>
      <c r="L53" s="76"/>
      <c r="M53" s="3">
        <f t="shared" si="2"/>
        <v>0</v>
      </c>
      <c r="N53" s="3">
        <f t="shared" si="3"/>
        <v>0</v>
      </c>
      <c r="O53" s="3">
        <f t="shared" si="11"/>
        <v>0</v>
      </c>
      <c r="P53" s="3" t="str">
        <f>IF($O53=0,"",VLOOKUP($O53,'nejml.žákyně seznam'!$A$2:$D$269,2))</f>
        <v/>
      </c>
      <c r="Q53" s="3" t="str">
        <f t="shared" si="4"/>
        <v/>
      </c>
      <c r="R53" s="3" t="str">
        <f t="shared" si="10"/>
        <v/>
      </c>
      <c r="T53" s="30">
        <f t="shared" si="5"/>
        <v>0</v>
      </c>
      <c r="U53" s="30">
        <f t="shared" si="6"/>
        <v>0</v>
      </c>
      <c r="V53" s="30">
        <f t="shared" si="7"/>
        <v>0</v>
      </c>
      <c r="W53" s="30">
        <f t="shared" si="8"/>
        <v>0</v>
      </c>
      <c r="X53" s="30">
        <f t="shared" si="9"/>
        <v>0</v>
      </c>
    </row>
    <row r="54" spans="1:24">
      <c r="A54" s="3" t="e">
        <f>CONCATENATE("Kvalifikace ",#REF!," - 1.kolo")</f>
        <v>#REF!</v>
      </c>
      <c r="B54" s="3">
        <f>'P-1 256'!B218</f>
        <v>0</v>
      </c>
      <c r="C54" s="3" t="str">
        <f>IF($B54=0,"bye",VLOOKUP($B54,'nejml.žákyně seznam'!$A$2:$D$269,2))</f>
        <v>bye</v>
      </c>
      <c r="D54" s="3" t="str">
        <f>IF($B54=0,"",VLOOKUP($B54,'nejml.žákyně seznam'!$A$2:$E$269,4))</f>
        <v/>
      </c>
      <c r="E54" s="3">
        <f>'P-1 256'!$B$220</f>
        <v>0</v>
      </c>
      <c r="F54" s="3" t="str">
        <f>IF($E54=0,"bye",VLOOKUP($E54,'nejml.žákyně seznam'!$A$2:$D$269,2))</f>
        <v>bye</v>
      </c>
      <c r="G54" s="3" t="str">
        <f>IF($E54=0,"",VLOOKUP($E54,'nejml.žákyně seznam'!$A$2:$E$269,4))</f>
        <v/>
      </c>
      <c r="H54" s="74"/>
      <c r="I54" s="75"/>
      <c r="J54" s="75"/>
      <c r="K54" s="75"/>
      <c r="L54" s="76"/>
      <c r="M54" s="3">
        <f t="shared" si="2"/>
        <v>0</v>
      </c>
      <c r="N54" s="3">
        <f t="shared" si="3"/>
        <v>0</v>
      </c>
      <c r="O54" s="3">
        <f t="shared" si="11"/>
        <v>0</v>
      </c>
      <c r="P54" s="3" t="str">
        <f>IF($O54=0,"",VLOOKUP($O54,'nejml.žákyně seznam'!$A$2:$D$269,2))</f>
        <v/>
      </c>
      <c r="Q54" s="3" t="str">
        <f t="shared" si="4"/>
        <v/>
      </c>
      <c r="R54" s="3" t="str">
        <f t="shared" si="10"/>
        <v/>
      </c>
      <c r="T54" s="30">
        <f t="shared" si="5"/>
        <v>0</v>
      </c>
      <c r="U54" s="30">
        <f t="shared" si="6"/>
        <v>0</v>
      </c>
      <c r="V54" s="30">
        <f t="shared" si="7"/>
        <v>0</v>
      </c>
      <c r="W54" s="30">
        <f t="shared" si="8"/>
        <v>0</v>
      </c>
      <c r="X54" s="30">
        <f t="shared" si="9"/>
        <v>0</v>
      </c>
    </row>
    <row r="55" spans="1:24">
      <c r="A55" s="3" t="e">
        <f>CONCATENATE("Kvalifikace ",#REF!," - 1.kolo")</f>
        <v>#REF!</v>
      </c>
      <c r="B55" s="3">
        <f>'P-1 256'!B222</f>
        <v>0</v>
      </c>
      <c r="C55" s="3" t="str">
        <f>IF($B55=0,"bye",VLOOKUP($B55,'nejml.žákyně seznam'!$A$2:$D$269,2))</f>
        <v>bye</v>
      </c>
      <c r="D55" s="3" t="str">
        <f>IF($B55=0,"",VLOOKUP($B55,'nejml.žákyně seznam'!$A$2:$E$269,4))</f>
        <v/>
      </c>
      <c r="E55" s="3">
        <f>'P-1 256'!$B$224</f>
        <v>0</v>
      </c>
      <c r="F55" s="3" t="str">
        <f>IF($E55=0,"bye",VLOOKUP($E55,'nejml.žákyně seznam'!$A$2:$D$269,2))</f>
        <v>bye</v>
      </c>
      <c r="G55" s="3" t="str">
        <f>IF($E55=0,"",VLOOKUP($E55,'nejml.žákyně seznam'!$A$2:$E$269,4))</f>
        <v/>
      </c>
      <c r="H55" s="74"/>
      <c r="I55" s="75"/>
      <c r="J55" s="75"/>
      <c r="K55" s="75"/>
      <c r="L55" s="76"/>
      <c r="M55" s="3">
        <f t="shared" si="2"/>
        <v>0</v>
      </c>
      <c r="N55" s="3">
        <f t="shared" si="3"/>
        <v>0</v>
      </c>
      <c r="O55" s="3">
        <f t="shared" si="11"/>
        <v>0</v>
      </c>
      <c r="P55" s="3" t="str">
        <f>IF($O55=0,"",VLOOKUP($O55,'nejml.žákyně seznam'!$A$2:$D$269,2))</f>
        <v/>
      </c>
      <c r="Q55" s="3" t="str">
        <f t="shared" si="4"/>
        <v/>
      </c>
      <c r="R55" s="3" t="str">
        <f t="shared" si="10"/>
        <v/>
      </c>
      <c r="T55" s="30">
        <f t="shared" si="5"/>
        <v>0</v>
      </c>
      <c r="U55" s="30">
        <f t="shared" si="6"/>
        <v>0</v>
      </c>
      <c r="V55" s="30">
        <f t="shared" si="7"/>
        <v>0</v>
      </c>
      <c r="W55" s="30">
        <f t="shared" si="8"/>
        <v>0</v>
      </c>
      <c r="X55" s="30">
        <f t="shared" si="9"/>
        <v>0</v>
      </c>
    </row>
    <row r="56" spans="1:24">
      <c r="A56" s="3" t="e">
        <f>CONCATENATE("Kvalifikace ",#REF!," - 1.kolo")</f>
        <v>#REF!</v>
      </c>
      <c r="B56" s="3">
        <f>'P-1 256'!B226</f>
        <v>0</v>
      </c>
      <c r="C56" s="3" t="str">
        <f>IF($B56=0,"bye",VLOOKUP($B56,'nejml.žákyně seznam'!$A$2:$D$269,2))</f>
        <v>bye</v>
      </c>
      <c r="D56" s="3" t="str">
        <f>IF($B56=0,"",VLOOKUP($B56,'nejml.žákyně seznam'!$A$2:$E$269,4))</f>
        <v/>
      </c>
      <c r="E56" s="3">
        <f>'P-1 256'!$B$228</f>
        <v>0</v>
      </c>
      <c r="F56" s="3" t="str">
        <f>IF($E56=0,"bye",VLOOKUP($E56,'nejml.žákyně seznam'!$A$2:$D$269,2))</f>
        <v>bye</v>
      </c>
      <c r="G56" s="3" t="str">
        <f>IF($E56=0,"",VLOOKUP($E56,'nejml.žákyně seznam'!$A$2:$E$269,4))</f>
        <v/>
      </c>
      <c r="H56" s="74"/>
      <c r="I56" s="75"/>
      <c r="J56" s="75"/>
      <c r="K56" s="75"/>
      <c r="L56" s="76"/>
      <c r="M56" s="3">
        <f t="shared" si="2"/>
        <v>0</v>
      </c>
      <c r="N56" s="3">
        <f t="shared" si="3"/>
        <v>0</v>
      </c>
      <c r="O56" s="3">
        <f t="shared" si="11"/>
        <v>0</v>
      </c>
      <c r="P56" s="3" t="str">
        <f>IF($O56=0,"",VLOOKUP($O56,'nejml.žákyně seznam'!$A$2:$D$269,2))</f>
        <v/>
      </c>
      <c r="Q56" s="3" t="str">
        <f t="shared" si="4"/>
        <v/>
      </c>
      <c r="R56" s="3" t="str">
        <f t="shared" si="10"/>
        <v/>
      </c>
      <c r="T56" s="30">
        <f t="shared" si="5"/>
        <v>0</v>
      </c>
      <c r="U56" s="30">
        <f t="shared" si="6"/>
        <v>0</v>
      </c>
      <c r="V56" s="30">
        <f t="shared" si="7"/>
        <v>0</v>
      </c>
      <c r="W56" s="30">
        <f t="shared" si="8"/>
        <v>0</v>
      </c>
      <c r="X56" s="30">
        <f t="shared" si="9"/>
        <v>0</v>
      </c>
    </row>
    <row r="57" spans="1:24">
      <c r="A57" s="3" t="e">
        <f>CONCATENATE("Kvalifikace ",#REF!," - 1.kolo")</f>
        <v>#REF!</v>
      </c>
      <c r="B57" s="3">
        <f>'P-1 256'!B230</f>
        <v>0</v>
      </c>
      <c r="C57" s="3" t="str">
        <f>IF($B57=0,"bye",VLOOKUP($B57,'nejml.žákyně seznam'!$A$2:$D$269,2))</f>
        <v>bye</v>
      </c>
      <c r="D57" s="3" t="str">
        <f>IF($B57=0,"",VLOOKUP($B57,'nejml.žákyně seznam'!$A$2:$E$269,4))</f>
        <v/>
      </c>
      <c r="E57" s="3">
        <f>'P-1 256'!$B$232</f>
        <v>0</v>
      </c>
      <c r="F57" s="3" t="str">
        <f>IF($E57=0,"bye",VLOOKUP($E57,'nejml.žákyně seznam'!$A$2:$D$269,2))</f>
        <v>bye</v>
      </c>
      <c r="G57" s="3" t="str">
        <f>IF($E57=0,"",VLOOKUP($E57,'nejml.žákyně seznam'!$A$2:$E$269,4))</f>
        <v/>
      </c>
      <c r="H57" s="74"/>
      <c r="I57" s="75"/>
      <c r="J57" s="75"/>
      <c r="K57" s="75"/>
      <c r="L57" s="76"/>
      <c r="M57" s="3">
        <f t="shared" si="2"/>
        <v>0</v>
      </c>
      <c r="N57" s="3">
        <f t="shared" si="3"/>
        <v>0</v>
      </c>
      <c r="O57" s="3">
        <f t="shared" si="11"/>
        <v>0</v>
      </c>
      <c r="P57" s="3" t="str">
        <f>IF($O57=0,"",VLOOKUP($O57,'nejml.žákyně seznam'!$A$2:$D$269,2))</f>
        <v/>
      </c>
      <c r="Q57" s="3" t="str">
        <f t="shared" si="4"/>
        <v/>
      </c>
      <c r="R57" s="3" t="str">
        <f t="shared" si="10"/>
        <v/>
      </c>
      <c r="T57" s="30">
        <f t="shared" si="5"/>
        <v>0</v>
      </c>
      <c r="U57" s="30">
        <f t="shared" si="6"/>
        <v>0</v>
      </c>
      <c r="V57" s="30">
        <f t="shared" si="7"/>
        <v>0</v>
      </c>
      <c r="W57" s="30">
        <f t="shared" si="8"/>
        <v>0</v>
      </c>
      <c r="X57" s="30">
        <f t="shared" si="9"/>
        <v>0</v>
      </c>
    </row>
    <row r="58" spans="1:24">
      <c r="A58" s="3" t="e">
        <f>CONCATENATE("Kvalifikace ",#REF!," - 1.kolo")</f>
        <v>#REF!</v>
      </c>
      <c r="B58" s="3">
        <f>'P-1 256'!B234</f>
        <v>0</v>
      </c>
      <c r="C58" s="3" t="str">
        <f>IF($B58=0,"bye",VLOOKUP($B58,'nejml.žákyně seznam'!$A$2:$D$269,2))</f>
        <v>bye</v>
      </c>
      <c r="D58" s="3" t="str">
        <f>IF($B58=0,"",VLOOKUP($B58,'nejml.žákyně seznam'!$A$2:$E$269,4))</f>
        <v/>
      </c>
      <c r="E58" s="3">
        <f>'P-1 256'!$B$236</f>
        <v>0</v>
      </c>
      <c r="F58" s="3" t="str">
        <f>IF($E58=0,"bye",VLOOKUP($E58,'nejml.žákyně seznam'!$A$2:$D$269,2))</f>
        <v>bye</v>
      </c>
      <c r="G58" s="3" t="str">
        <f>IF($E58=0,"",VLOOKUP($E58,'nejml.žákyně seznam'!$A$2:$E$269,4))</f>
        <v/>
      </c>
      <c r="H58" s="74"/>
      <c r="I58" s="75"/>
      <c r="J58" s="75"/>
      <c r="K58" s="75"/>
      <c r="L58" s="76"/>
      <c r="M58" s="3">
        <f t="shared" ref="M58:M64" si="12">COUNTIF(T58:X58,"&gt;0")</f>
        <v>0</v>
      </c>
      <c r="N58" s="3">
        <f t="shared" ref="N58:N64" si="13">COUNTIF(T58:X58,"&lt;0")</f>
        <v>0</v>
      </c>
      <c r="O58" s="3">
        <f t="shared" si="11"/>
        <v>0</v>
      </c>
      <c r="P58" s="3" t="str">
        <f>IF($O58=0,"",VLOOKUP($O58,'nejml.žákyně seznam'!$A$2:$D$269,2))</f>
        <v/>
      </c>
      <c r="Q58" s="3" t="str">
        <f t="shared" ref="Q58:Q64" si="14">IF(M58=N58,"",IF(M58&gt;N58,CONCATENATE(M58,":",N58," (",H58,",",I58,",",J58,IF(SUM(M58:N58)&gt;3,",",""),K58,IF(SUM(M58:N58)&gt;4,",",""),L58,")"),CONCATENATE(N58,":",M58," (",IF(H58="0","-0",-H58),",",IF(I58="0","-0",-I58),",",IF(J58="0","-0",-J58),IF(SUM(M58:N58)&gt;3,CONCATENATE(",",IF(K58="0","-0",-K58)),""),IF(SUM(M58:N58)&gt;4,CONCATENATE(",",IF(L58="0","-0",-L58)),""),")")))</f>
        <v/>
      </c>
      <c r="R58" s="3" t="str">
        <f t="shared" si="10"/>
        <v/>
      </c>
      <c r="T58" s="30">
        <f t="shared" ref="T58:X64" si="15">IF(H58="",0,IF(MID(H58,1,1)="-",-1,1))</f>
        <v>0</v>
      </c>
      <c r="U58" s="30">
        <f t="shared" si="15"/>
        <v>0</v>
      </c>
      <c r="V58" s="30">
        <f t="shared" si="15"/>
        <v>0</v>
      </c>
      <c r="W58" s="30">
        <f t="shared" si="15"/>
        <v>0</v>
      </c>
      <c r="X58" s="30">
        <f t="shared" si="15"/>
        <v>0</v>
      </c>
    </row>
    <row r="59" spans="1:24">
      <c r="A59" s="3" t="e">
        <f>CONCATENATE("Kvalifikace ",#REF!," - 1.kolo")</f>
        <v>#REF!</v>
      </c>
      <c r="B59" s="3">
        <f>'P-1 256'!B238</f>
        <v>0</v>
      </c>
      <c r="C59" s="3" t="str">
        <f>IF($B59=0,"bye",VLOOKUP($B59,'nejml.žákyně seznam'!$A$2:$D$269,2))</f>
        <v>bye</v>
      </c>
      <c r="D59" s="3" t="str">
        <f>IF($B59=0,"",VLOOKUP($B59,'nejml.žákyně seznam'!$A$2:$E$269,4))</f>
        <v/>
      </c>
      <c r="E59" s="3">
        <f>'P-1 256'!$B$240</f>
        <v>0</v>
      </c>
      <c r="F59" s="3" t="str">
        <f>IF($E59=0,"bye",VLOOKUP($E59,'nejml.žákyně seznam'!$A$2:$D$269,2))</f>
        <v>bye</v>
      </c>
      <c r="G59" s="3" t="str">
        <f>IF($E59=0,"",VLOOKUP($E59,'nejml.žákyně seznam'!$A$2:$E$269,4))</f>
        <v/>
      </c>
      <c r="H59" s="74"/>
      <c r="I59" s="75"/>
      <c r="J59" s="75"/>
      <c r="K59" s="75"/>
      <c r="L59" s="76"/>
      <c r="M59" s="3">
        <f t="shared" si="12"/>
        <v>0</v>
      </c>
      <c r="N59" s="3">
        <f t="shared" si="13"/>
        <v>0</v>
      </c>
      <c r="O59" s="3">
        <f t="shared" si="11"/>
        <v>0</v>
      </c>
      <c r="P59" s="3" t="str">
        <f>IF($O59=0,"",VLOOKUP($O59,'nejml.žákyně seznam'!$A$2:$D$269,2))</f>
        <v/>
      </c>
      <c r="Q59" s="3" t="str">
        <f t="shared" si="14"/>
        <v/>
      </c>
      <c r="R59" s="3" t="str">
        <f t="shared" si="10"/>
        <v/>
      </c>
      <c r="T59" s="30">
        <f t="shared" si="15"/>
        <v>0</v>
      </c>
      <c r="U59" s="30">
        <f t="shared" si="15"/>
        <v>0</v>
      </c>
      <c r="V59" s="30">
        <f t="shared" si="15"/>
        <v>0</v>
      </c>
      <c r="W59" s="30">
        <f t="shared" si="15"/>
        <v>0</v>
      </c>
      <c r="X59" s="30">
        <f t="shared" si="15"/>
        <v>0</v>
      </c>
    </row>
    <row r="60" spans="1:24">
      <c r="A60" s="3" t="e">
        <f>CONCATENATE("Kvalifikace ",#REF!," - 1.kolo")</f>
        <v>#REF!</v>
      </c>
      <c r="B60" s="3">
        <f>'P-1 256'!B242</f>
        <v>0</v>
      </c>
      <c r="C60" s="3" t="str">
        <f>IF($B60=0,"bye",VLOOKUP($B60,'nejml.žákyně seznam'!$A$2:$D$269,2))</f>
        <v>bye</v>
      </c>
      <c r="D60" s="3" t="str">
        <f>IF($B60=0,"",VLOOKUP($B60,'nejml.žákyně seznam'!$A$2:$E$269,4))</f>
        <v/>
      </c>
      <c r="E60" s="3">
        <f>'P-1 256'!$B$244</f>
        <v>0</v>
      </c>
      <c r="F60" s="3" t="str">
        <f>IF($E60=0,"bye",VLOOKUP($E60,'nejml.žákyně seznam'!$A$2:$D$269,2))</f>
        <v>bye</v>
      </c>
      <c r="G60" s="3" t="str">
        <f>IF($E60=0,"",VLOOKUP($E60,'nejml.žákyně seznam'!$A$2:$E$269,4))</f>
        <v/>
      </c>
      <c r="H60" s="74"/>
      <c r="I60" s="75"/>
      <c r="J60" s="75"/>
      <c r="K60" s="75"/>
      <c r="L60" s="76"/>
      <c r="M60" s="3">
        <f t="shared" si="12"/>
        <v>0</v>
      </c>
      <c r="N60" s="3">
        <f t="shared" si="13"/>
        <v>0</v>
      </c>
      <c r="O60" s="3">
        <f t="shared" si="11"/>
        <v>0</v>
      </c>
      <c r="P60" s="3" t="str">
        <f>IF($O60=0,"",VLOOKUP($O60,'nejml.žákyně seznam'!$A$2:$D$269,2))</f>
        <v/>
      </c>
      <c r="Q60" s="3" t="str">
        <f t="shared" si="14"/>
        <v/>
      </c>
      <c r="R60" s="3" t="str">
        <f t="shared" si="10"/>
        <v/>
      </c>
      <c r="T60" s="30">
        <f t="shared" si="15"/>
        <v>0</v>
      </c>
      <c r="U60" s="30">
        <f t="shared" si="15"/>
        <v>0</v>
      </c>
      <c r="V60" s="30">
        <f t="shared" si="15"/>
        <v>0</v>
      </c>
      <c r="W60" s="30">
        <f t="shared" si="15"/>
        <v>0</v>
      </c>
      <c r="X60" s="30">
        <f t="shared" si="15"/>
        <v>0</v>
      </c>
    </row>
    <row r="61" spans="1:24">
      <c r="A61" s="3" t="e">
        <f>CONCATENATE("Kvalifikace ",#REF!," - 1.kolo")</f>
        <v>#REF!</v>
      </c>
      <c r="B61" s="3">
        <f>'P-1 256'!B246</f>
        <v>0</v>
      </c>
      <c r="C61" s="3" t="str">
        <f>IF($B61=0,"bye",VLOOKUP($B61,'nejml.žákyně seznam'!$A$2:$D$269,2))</f>
        <v>bye</v>
      </c>
      <c r="D61" s="3" t="str">
        <f>IF($B61=0,"",VLOOKUP($B61,'nejml.žákyně seznam'!$A$2:$E$269,4))</f>
        <v/>
      </c>
      <c r="E61" s="3">
        <f>'P-1 256'!$B$248</f>
        <v>0</v>
      </c>
      <c r="F61" s="3" t="str">
        <f>IF($E61=0,"bye",VLOOKUP($E61,'nejml.žákyně seznam'!$A$2:$D$269,2))</f>
        <v>bye</v>
      </c>
      <c r="G61" s="3" t="str">
        <f>IF($E61=0,"",VLOOKUP($E61,'nejml.žákyně seznam'!$A$2:$E$269,4))</f>
        <v/>
      </c>
      <c r="H61" s="74"/>
      <c r="I61" s="75"/>
      <c r="J61" s="75"/>
      <c r="K61" s="75"/>
      <c r="L61" s="76"/>
      <c r="M61" s="3">
        <f t="shared" si="12"/>
        <v>0</v>
      </c>
      <c r="N61" s="3">
        <f t="shared" si="13"/>
        <v>0</v>
      </c>
      <c r="O61" s="3">
        <f t="shared" si="11"/>
        <v>0</v>
      </c>
      <c r="P61" s="3" t="str">
        <f>IF($O61=0,"",VLOOKUP($O61,'nejml.žákyně seznam'!$A$2:$D$269,2))</f>
        <v/>
      </c>
      <c r="Q61" s="3" t="str">
        <f t="shared" si="14"/>
        <v/>
      </c>
      <c r="R61" s="3" t="str">
        <f t="shared" si="10"/>
        <v/>
      </c>
      <c r="T61" s="30">
        <f t="shared" si="15"/>
        <v>0</v>
      </c>
      <c r="U61" s="30">
        <f t="shared" si="15"/>
        <v>0</v>
      </c>
      <c r="V61" s="30">
        <f t="shared" si="15"/>
        <v>0</v>
      </c>
      <c r="W61" s="30">
        <f t="shared" si="15"/>
        <v>0</v>
      </c>
      <c r="X61" s="30">
        <f t="shared" si="15"/>
        <v>0</v>
      </c>
    </row>
    <row r="62" spans="1:24">
      <c r="A62" s="3" t="e">
        <f>CONCATENATE("Kvalifikace ",#REF!," - 1.kolo")</f>
        <v>#REF!</v>
      </c>
      <c r="B62" s="3">
        <f>'P-1 256'!B250</f>
        <v>0</v>
      </c>
      <c r="C62" s="3" t="str">
        <f>IF($B62=0,"bye",VLOOKUP($B62,'nejml.žákyně seznam'!$A$2:$D$269,2))</f>
        <v>bye</v>
      </c>
      <c r="D62" s="3" t="str">
        <f>IF($B62=0,"",VLOOKUP($B62,'nejml.žákyně seznam'!$A$2:$E$269,4))</f>
        <v/>
      </c>
      <c r="E62" s="3">
        <f>'P-1 256'!$B$252</f>
        <v>0</v>
      </c>
      <c r="F62" s="3" t="str">
        <f>IF($E62=0,"bye",VLOOKUP($E62,'nejml.žákyně seznam'!$A$2:$D$269,2))</f>
        <v>bye</v>
      </c>
      <c r="G62" s="3" t="str">
        <f>IF($E62=0,"",VLOOKUP($E62,'nejml.žákyně seznam'!$A$2:$E$269,4))</f>
        <v/>
      </c>
      <c r="H62" s="74"/>
      <c r="I62" s="75"/>
      <c r="J62" s="75"/>
      <c r="K62" s="75"/>
      <c r="L62" s="76"/>
      <c r="M62" s="3">
        <f t="shared" si="12"/>
        <v>0</v>
      </c>
      <c r="N62" s="3">
        <f t="shared" si="13"/>
        <v>0</v>
      </c>
      <c r="O62" s="3">
        <f t="shared" si="11"/>
        <v>0</v>
      </c>
      <c r="P62" s="3" t="str">
        <f>IF($O62=0,"",VLOOKUP($O62,'nejml.žákyně seznam'!$A$2:$D$269,2))</f>
        <v/>
      </c>
      <c r="Q62" s="3" t="str">
        <f t="shared" si="14"/>
        <v/>
      </c>
      <c r="R62" s="3" t="str">
        <f t="shared" si="10"/>
        <v/>
      </c>
      <c r="T62" s="30">
        <f t="shared" si="15"/>
        <v>0</v>
      </c>
      <c r="U62" s="30">
        <f t="shared" si="15"/>
        <v>0</v>
      </c>
      <c r="V62" s="30">
        <f t="shared" si="15"/>
        <v>0</v>
      </c>
      <c r="W62" s="30">
        <f t="shared" si="15"/>
        <v>0</v>
      </c>
      <c r="X62" s="30">
        <f t="shared" si="15"/>
        <v>0</v>
      </c>
    </row>
    <row r="63" spans="1:24">
      <c r="A63" s="3" t="e">
        <f>CONCATENATE("Kvalifikace ",#REF!," - 1.kolo")</f>
        <v>#REF!</v>
      </c>
      <c r="B63" s="3">
        <f>'P-1 256'!B254</f>
        <v>0</v>
      </c>
      <c r="C63" s="3" t="str">
        <f>IF($B63=0,"bye",VLOOKUP($B63,'nejml.žákyně seznam'!$A$2:$D$269,2))</f>
        <v>bye</v>
      </c>
      <c r="D63" s="3" t="str">
        <f>IF($B63=0,"",VLOOKUP($B63,'nejml.žákyně seznam'!$A$2:$E$269,4))</f>
        <v/>
      </c>
      <c r="E63" s="3">
        <f>'P-1 256'!$B$256</f>
        <v>0</v>
      </c>
      <c r="F63" s="3" t="str">
        <f>IF($E63=0,"bye",VLOOKUP($E63,'nejml.žákyně seznam'!$A$2:$D$269,2))</f>
        <v>bye</v>
      </c>
      <c r="G63" s="3" t="str">
        <f>IF($E63=0,"",VLOOKUP($E63,'nejml.žákyně seznam'!$A$2:$E$269,4))</f>
        <v/>
      </c>
      <c r="H63" s="74"/>
      <c r="I63" s="75"/>
      <c r="J63" s="75"/>
      <c r="K63" s="75"/>
      <c r="L63" s="76"/>
      <c r="M63" s="3">
        <f t="shared" si="12"/>
        <v>0</v>
      </c>
      <c r="N63" s="3">
        <f t="shared" si="13"/>
        <v>0</v>
      </c>
      <c r="O63" s="3">
        <f t="shared" si="11"/>
        <v>0</v>
      </c>
      <c r="P63" s="3" t="str">
        <f>IF($O63=0,"",VLOOKUP($O63,'nejml.žákyně seznam'!$A$2:$D$269,2))</f>
        <v/>
      </c>
      <c r="Q63" s="3" t="str">
        <f t="shared" si="14"/>
        <v/>
      </c>
      <c r="R63" s="3" t="str">
        <f t="shared" si="10"/>
        <v/>
      </c>
      <c r="T63" s="30">
        <f t="shared" si="15"/>
        <v>0</v>
      </c>
      <c r="U63" s="30">
        <f t="shared" si="15"/>
        <v>0</v>
      </c>
      <c r="V63" s="30">
        <f t="shared" si="15"/>
        <v>0</v>
      </c>
      <c r="W63" s="30">
        <f t="shared" si="15"/>
        <v>0</v>
      </c>
      <c r="X63" s="30">
        <f t="shared" si="15"/>
        <v>0</v>
      </c>
    </row>
    <row r="64" spans="1:24">
      <c r="A64" s="3" t="e">
        <f>CONCATENATE("Kvalifikace ",#REF!," - 1.kolo")</f>
        <v>#REF!</v>
      </c>
      <c r="B64" s="3">
        <f>'P-1 256'!B258</f>
        <v>0</v>
      </c>
      <c r="C64" s="3" t="str">
        <f>IF($B64=0,"bye",VLOOKUP($B64,'nejml.žákyně seznam'!$A$2:$D$269,2))</f>
        <v>bye</v>
      </c>
      <c r="D64" s="3" t="str">
        <f>IF($B64=0,"",VLOOKUP($B64,'nejml.žákyně seznam'!$A$2:$E$269,4))</f>
        <v/>
      </c>
      <c r="E64" s="3">
        <f>'P-1 256'!$B$260</f>
        <v>0</v>
      </c>
      <c r="F64" s="3" t="str">
        <f>IF($E64=0,"bye",VLOOKUP($E64,'nejml.žákyně seznam'!$A$2:$D$269,2))</f>
        <v>bye</v>
      </c>
      <c r="G64" s="3" t="str">
        <f>IF($E64=0,"",VLOOKUP($E64,'nejml.žákyně seznam'!$A$2:$E$269,4))</f>
        <v/>
      </c>
      <c r="H64" s="74"/>
      <c r="I64" s="75"/>
      <c r="J64" s="75"/>
      <c r="K64" s="75"/>
      <c r="L64" s="76"/>
      <c r="M64" s="3">
        <f t="shared" si="12"/>
        <v>0</v>
      </c>
      <c r="N64" s="3">
        <f t="shared" si="13"/>
        <v>0</v>
      </c>
      <c r="O64" s="3">
        <f t="shared" si="11"/>
        <v>0</v>
      </c>
      <c r="P64" s="3" t="str">
        <f>IF($O64=0,"",VLOOKUP($O64,'nejml.žákyně seznam'!$A$2:$D$269,2))</f>
        <v/>
      </c>
      <c r="Q64" s="3" t="str">
        <f t="shared" si="14"/>
        <v/>
      </c>
      <c r="R64" s="3" t="str">
        <f t="shared" si="10"/>
        <v/>
      </c>
      <c r="T64" s="30">
        <f t="shared" si="15"/>
        <v>0</v>
      </c>
      <c r="U64" s="30">
        <f t="shared" si="15"/>
        <v>0</v>
      </c>
      <c r="V64" s="30">
        <f t="shared" si="15"/>
        <v>0</v>
      </c>
      <c r="W64" s="30">
        <f t="shared" si="15"/>
        <v>0</v>
      </c>
      <c r="X64" s="30">
        <f t="shared" si="15"/>
        <v>0</v>
      </c>
    </row>
    <row r="65" spans="1:24">
      <c r="A65" s="3" t="e">
        <f>CONCATENATE("Kvalifikace ",#REF!," - 1.kolo")</f>
        <v>#REF!</v>
      </c>
      <c r="B65" s="3">
        <f>'P-1 256'!B262</f>
        <v>0</v>
      </c>
      <c r="C65" s="3" t="str">
        <f>IF($B65=0,"bye",VLOOKUP($B65,'nejml.žákyně seznam'!$A$2:$D$269,2))</f>
        <v>bye</v>
      </c>
      <c r="D65" s="3" t="str">
        <f>IF($B65=0,"",VLOOKUP($B65,'nejml.žákyně seznam'!$A$2:$E$269,4))</f>
        <v/>
      </c>
      <c r="E65" s="3">
        <f>'P-1 256'!$B$264</f>
        <v>0</v>
      </c>
      <c r="F65" s="3" t="str">
        <f>IF($E65=0,"bye",VLOOKUP($E65,'nejml.žákyně seznam'!$A$2:$D$269,2))</f>
        <v>bye</v>
      </c>
      <c r="G65" s="3" t="str">
        <f>IF($E65=0,"",VLOOKUP($E65,'nejml.žákyně seznam'!$A$2:$E$269,4))</f>
        <v/>
      </c>
      <c r="H65" s="74"/>
      <c r="I65" s="75"/>
      <c r="J65" s="75"/>
      <c r="K65" s="75"/>
      <c r="L65" s="76"/>
      <c r="M65" s="3">
        <f t="shared" ref="M65:M128" si="16">COUNTIF(T65:X65,"&gt;0")</f>
        <v>0</v>
      </c>
      <c r="N65" s="3">
        <f t="shared" ref="N65:N128" si="17">COUNTIF(T65:X65,"&lt;0")</f>
        <v>0</v>
      </c>
      <c r="O65" s="3">
        <f t="shared" si="11"/>
        <v>0</v>
      </c>
      <c r="P65" s="3" t="str">
        <f>IF($O65=0,"",VLOOKUP($O65,'nejml.žákyně seznam'!$A$2:$D$269,2))</f>
        <v/>
      </c>
      <c r="Q65" s="3" t="str">
        <f t="shared" ref="Q65:Q128" si="18">IF(M65=N65,"",IF(M65&gt;N65,CONCATENATE(M65,":",N65," (",H65,",",I65,",",J65,IF(SUM(M65:N65)&gt;3,",",""),K65,IF(SUM(M65:N65)&gt;4,",",""),L65,")"),CONCATENATE(N65,":",M65," (",IF(H65="0","-0",-H65),",",IF(I65="0","-0",-I65),",",IF(J65="0","-0",-J65),IF(SUM(M65:N65)&gt;3,CONCATENATE(",",IF(K65="0","-0",-K65)),""),IF(SUM(M65:N65)&gt;4,CONCATENATE(",",IF(L65="0","-0",-L65)),""),")")))</f>
        <v/>
      </c>
      <c r="R65" s="3" t="str">
        <f t="shared" si="10"/>
        <v/>
      </c>
      <c r="T65" s="30">
        <f t="shared" ref="T65:T128" si="19">IF(H65="",0,IF(MID(H65,1,1)="-",-1,1))</f>
        <v>0</v>
      </c>
      <c r="U65" s="30">
        <f t="shared" ref="U65:U128" si="20">IF(I65="",0,IF(MID(I65,1,1)="-",-1,1))</f>
        <v>0</v>
      </c>
      <c r="V65" s="30">
        <f t="shared" ref="V65:V128" si="21">IF(J65="",0,IF(MID(J65,1,1)="-",-1,1))</f>
        <v>0</v>
      </c>
      <c r="W65" s="30">
        <f t="shared" ref="W65:W128" si="22">IF(K65="",0,IF(MID(K65,1,1)="-",-1,1))</f>
        <v>0</v>
      </c>
      <c r="X65" s="30">
        <f t="shared" ref="X65:X128" si="23">IF(L65="",0,IF(MID(L65,1,1)="-",-1,1))</f>
        <v>0</v>
      </c>
    </row>
    <row r="66" spans="1:24">
      <c r="A66" s="3" t="e">
        <f>CONCATENATE("Kvalifikace ",#REF!," - 1.kolo")</f>
        <v>#REF!</v>
      </c>
      <c r="B66" s="3">
        <f>'P-1 256'!B268</f>
        <v>0</v>
      </c>
      <c r="C66" s="3" t="str">
        <f>IF($B66=0,"bye",VLOOKUP($B66,'nejml.žákyně seznam'!$A$2:$D$269,2))</f>
        <v>bye</v>
      </c>
      <c r="D66" s="3" t="str">
        <f>IF($B66=0,"",VLOOKUP($B66,'nejml.žákyně seznam'!$A$2:$E$269,4))</f>
        <v/>
      </c>
      <c r="E66" s="3">
        <f>'P-1 256'!$B$270</f>
        <v>0</v>
      </c>
      <c r="F66" s="3" t="str">
        <f>IF($E66=0,"bye",VLOOKUP($E66,'nejml.žákyně seznam'!$A$2:$D$269,2))</f>
        <v>bye</v>
      </c>
      <c r="G66" s="3" t="str">
        <f>IF($E66=0,"",VLOOKUP($E66,'nejml.žákyně seznam'!$A$2:$E$269,4))</f>
        <v/>
      </c>
      <c r="H66" s="74"/>
      <c r="I66" s="75"/>
      <c r="J66" s="75"/>
      <c r="K66" s="75"/>
      <c r="L66" s="76"/>
      <c r="M66" s="3">
        <f t="shared" si="16"/>
        <v>0</v>
      </c>
      <c r="N66" s="3">
        <f t="shared" si="17"/>
        <v>0</v>
      </c>
      <c r="O66" s="3">
        <f t="shared" ref="O66:O97" si="24">IF(M66=N66,0,IF(M66&gt;N66,B66,E66))</f>
        <v>0</v>
      </c>
      <c r="P66" s="3" t="str">
        <f>IF($O66=0,"",VLOOKUP($O66,'nejml.žákyně seznam'!$A$2:$D$269,2))</f>
        <v/>
      </c>
      <c r="Q66" s="3" t="str">
        <f t="shared" si="18"/>
        <v/>
      </c>
      <c r="R66" s="3" t="str">
        <f t="shared" si="10"/>
        <v/>
      </c>
      <c r="T66" s="30">
        <f t="shared" si="19"/>
        <v>0</v>
      </c>
      <c r="U66" s="30">
        <f t="shared" si="20"/>
        <v>0</v>
      </c>
      <c r="V66" s="30">
        <f t="shared" si="21"/>
        <v>0</v>
      </c>
      <c r="W66" s="30">
        <f t="shared" si="22"/>
        <v>0</v>
      </c>
      <c r="X66" s="30">
        <f t="shared" si="23"/>
        <v>0</v>
      </c>
    </row>
    <row r="67" spans="1:24">
      <c r="A67" s="3" t="e">
        <f>CONCATENATE("Kvalifikace ",#REF!," - 1.kolo")</f>
        <v>#REF!</v>
      </c>
      <c r="B67" s="3">
        <f>'P-1 256'!B272</f>
        <v>0</v>
      </c>
      <c r="C67" s="3" t="str">
        <f>IF($B67=0,"bye",VLOOKUP($B67,'nejml.žákyně seznam'!$A$2:$D$269,2))</f>
        <v>bye</v>
      </c>
      <c r="D67" s="3" t="str">
        <f>IF($B67=0,"",VLOOKUP($B67,'nejml.žákyně seznam'!$A$2:$E$269,4))</f>
        <v/>
      </c>
      <c r="E67" s="3">
        <f>'P-1 256'!$B$274</f>
        <v>0</v>
      </c>
      <c r="F67" s="3" t="str">
        <f>IF($E67=0,"bye",VLOOKUP($E67,'nejml.žákyně seznam'!$A$2:$D$269,2))</f>
        <v>bye</v>
      </c>
      <c r="G67" s="3" t="str">
        <f>IF($E67=0,"",VLOOKUP($E67,'nejml.žákyně seznam'!$A$2:$E$269,4))</f>
        <v/>
      </c>
      <c r="H67" s="74"/>
      <c r="I67" s="75"/>
      <c r="J67" s="75"/>
      <c r="K67" s="75"/>
      <c r="L67" s="76"/>
      <c r="M67" s="3">
        <f t="shared" si="16"/>
        <v>0</v>
      </c>
      <c r="N67" s="3">
        <f t="shared" si="17"/>
        <v>0</v>
      </c>
      <c r="O67" s="3">
        <f t="shared" si="24"/>
        <v>0</v>
      </c>
      <c r="P67" s="3" t="str">
        <f>IF($O67=0,"",VLOOKUP($O67,'nejml.žákyně seznam'!$A$2:$D$269,2))</f>
        <v/>
      </c>
      <c r="Q67" s="3" t="str">
        <f t="shared" si="18"/>
        <v/>
      </c>
      <c r="R67" s="3" t="str">
        <f t="shared" si="10"/>
        <v/>
      </c>
      <c r="T67" s="30">
        <f t="shared" si="19"/>
        <v>0</v>
      </c>
      <c r="U67" s="30">
        <f t="shared" si="20"/>
        <v>0</v>
      </c>
      <c r="V67" s="30">
        <f t="shared" si="21"/>
        <v>0</v>
      </c>
      <c r="W67" s="30">
        <f t="shared" si="22"/>
        <v>0</v>
      </c>
      <c r="X67" s="30">
        <f t="shared" si="23"/>
        <v>0</v>
      </c>
    </row>
    <row r="68" spans="1:24">
      <c r="A68" s="3" t="e">
        <f>CONCATENATE("Kvalifikace ",#REF!," - 1.kolo")</f>
        <v>#REF!</v>
      </c>
      <c r="B68" s="3">
        <f>'P-1 256'!B276</f>
        <v>0</v>
      </c>
      <c r="C68" s="3" t="str">
        <f>IF($B68=0,"bye",VLOOKUP($B68,'nejml.žákyně seznam'!$A$2:$D$269,2))</f>
        <v>bye</v>
      </c>
      <c r="D68" s="3" t="str">
        <f>IF($B68=0,"",VLOOKUP($B68,'nejml.žákyně seznam'!$A$2:$E$269,4))</f>
        <v/>
      </c>
      <c r="E68" s="3">
        <f>'P-1 256'!$B$278</f>
        <v>0</v>
      </c>
      <c r="F68" s="3" t="str">
        <f>IF($E68=0,"bye",VLOOKUP($E68,'nejml.žákyně seznam'!$A$2:$D$269,2))</f>
        <v>bye</v>
      </c>
      <c r="G68" s="3" t="str">
        <f>IF($E68=0,"",VLOOKUP($E68,'nejml.žákyně seznam'!$A$2:$E$269,4))</f>
        <v/>
      </c>
      <c r="H68" s="74"/>
      <c r="I68" s="75"/>
      <c r="J68" s="75"/>
      <c r="K68" s="75"/>
      <c r="L68" s="76"/>
      <c r="M68" s="3">
        <f t="shared" si="16"/>
        <v>0</v>
      </c>
      <c r="N68" s="3">
        <f t="shared" si="17"/>
        <v>0</v>
      </c>
      <c r="O68" s="3">
        <f t="shared" si="24"/>
        <v>0</v>
      </c>
      <c r="P68" s="3" t="str">
        <f>IF($O68=0,"",VLOOKUP($O68,'nejml.žákyně seznam'!$A$2:$D$269,2))</f>
        <v/>
      </c>
      <c r="Q68" s="3" t="str">
        <f t="shared" si="18"/>
        <v/>
      </c>
      <c r="R68" s="3" t="str">
        <f t="shared" si="10"/>
        <v/>
      </c>
      <c r="T68" s="30">
        <f t="shared" si="19"/>
        <v>0</v>
      </c>
      <c r="U68" s="30">
        <f t="shared" si="20"/>
        <v>0</v>
      </c>
      <c r="V68" s="30">
        <f t="shared" si="21"/>
        <v>0</v>
      </c>
      <c r="W68" s="30">
        <f t="shared" si="22"/>
        <v>0</v>
      </c>
      <c r="X68" s="30">
        <f t="shared" si="23"/>
        <v>0</v>
      </c>
    </row>
    <row r="69" spans="1:24">
      <c r="A69" s="3" t="e">
        <f>CONCATENATE("Kvalifikace ",#REF!," - 1.kolo")</f>
        <v>#REF!</v>
      </c>
      <c r="B69" s="3">
        <f>'P-1 256'!B280</f>
        <v>0</v>
      </c>
      <c r="C69" s="3" t="str">
        <f>IF($B69=0,"bye",VLOOKUP($B69,'nejml.žákyně seznam'!$A$2:$D$269,2))</f>
        <v>bye</v>
      </c>
      <c r="D69" s="3" t="str">
        <f>IF($B69=0,"",VLOOKUP($B69,'nejml.žákyně seznam'!$A$2:$E$269,4))</f>
        <v/>
      </c>
      <c r="E69" s="3">
        <f>'P-1 256'!$B$282</f>
        <v>0</v>
      </c>
      <c r="F69" s="3" t="str">
        <f>IF($E69=0,"bye",VLOOKUP($E69,'nejml.žákyně seznam'!$A$2:$D$269,2))</f>
        <v>bye</v>
      </c>
      <c r="G69" s="3" t="str">
        <f>IF($E69=0,"",VLOOKUP($E69,'nejml.žákyně seznam'!$A$2:$E$269,4))</f>
        <v/>
      </c>
      <c r="H69" s="74"/>
      <c r="I69" s="75"/>
      <c r="J69" s="75"/>
      <c r="K69" s="75"/>
      <c r="L69" s="76"/>
      <c r="M69" s="3">
        <f t="shared" si="16"/>
        <v>0</v>
      </c>
      <c r="N69" s="3">
        <f t="shared" si="17"/>
        <v>0</v>
      </c>
      <c r="O69" s="3">
        <f t="shared" si="24"/>
        <v>0</v>
      </c>
      <c r="P69" s="3" t="str">
        <f>IF($O69=0,"",VLOOKUP($O69,'nejml.žákyně seznam'!$A$2:$D$269,2))</f>
        <v/>
      </c>
      <c r="Q69" s="3" t="str">
        <f t="shared" si="18"/>
        <v/>
      </c>
      <c r="R69" s="3" t="str">
        <f t="shared" si="10"/>
        <v/>
      </c>
      <c r="T69" s="30">
        <f t="shared" si="19"/>
        <v>0</v>
      </c>
      <c r="U69" s="30">
        <f t="shared" si="20"/>
        <v>0</v>
      </c>
      <c r="V69" s="30">
        <f t="shared" si="21"/>
        <v>0</v>
      </c>
      <c r="W69" s="30">
        <f t="shared" si="22"/>
        <v>0</v>
      </c>
      <c r="X69" s="30">
        <f t="shared" si="23"/>
        <v>0</v>
      </c>
    </row>
    <row r="70" spans="1:24">
      <c r="A70" s="3" t="e">
        <f>CONCATENATE("Kvalifikace ",#REF!," - 1.kolo")</f>
        <v>#REF!</v>
      </c>
      <c r="B70" s="3">
        <f>'P-1 256'!B284</f>
        <v>0</v>
      </c>
      <c r="C70" s="3" t="str">
        <f>IF($B70=0,"bye",VLOOKUP($B70,'nejml.žákyně seznam'!$A$2:$D$269,2))</f>
        <v>bye</v>
      </c>
      <c r="D70" s="3" t="str">
        <f>IF($B70=0,"",VLOOKUP($B70,'nejml.žákyně seznam'!$A$2:$E$269,4))</f>
        <v/>
      </c>
      <c r="E70" s="3">
        <f>'P-1 256'!$B$286</f>
        <v>0</v>
      </c>
      <c r="F70" s="3" t="str">
        <f>IF($E70=0,"bye",VLOOKUP($E70,'nejml.žákyně seznam'!$A$2:$D$269,2))</f>
        <v>bye</v>
      </c>
      <c r="G70" s="3" t="str">
        <f>IF($E70=0,"",VLOOKUP($E70,'nejml.žákyně seznam'!$A$2:$E$269,4))</f>
        <v/>
      </c>
      <c r="H70" s="74"/>
      <c r="I70" s="75"/>
      <c r="J70" s="75"/>
      <c r="K70" s="75"/>
      <c r="L70" s="76"/>
      <c r="M70" s="3">
        <f t="shared" si="16"/>
        <v>0</v>
      </c>
      <c r="N70" s="3">
        <f t="shared" si="17"/>
        <v>0</v>
      </c>
      <c r="O70" s="3">
        <f t="shared" si="24"/>
        <v>0</v>
      </c>
      <c r="P70" s="3" t="str">
        <f>IF($O70=0,"",VLOOKUP($O70,'nejml.žákyně seznam'!$A$2:$D$269,2))</f>
        <v/>
      </c>
      <c r="Q70" s="3" t="str">
        <f t="shared" si="18"/>
        <v/>
      </c>
      <c r="R70" s="3" t="str">
        <f t="shared" si="10"/>
        <v/>
      </c>
      <c r="T70" s="30">
        <f t="shared" si="19"/>
        <v>0</v>
      </c>
      <c r="U70" s="30">
        <f t="shared" si="20"/>
        <v>0</v>
      </c>
      <c r="V70" s="30">
        <f t="shared" si="21"/>
        <v>0</v>
      </c>
      <c r="W70" s="30">
        <f t="shared" si="22"/>
        <v>0</v>
      </c>
      <c r="X70" s="30">
        <f t="shared" si="23"/>
        <v>0</v>
      </c>
    </row>
    <row r="71" spans="1:24">
      <c r="A71" s="3" t="e">
        <f>CONCATENATE("Kvalifikace ",#REF!," - 1.kolo")</f>
        <v>#REF!</v>
      </c>
      <c r="B71" s="3">
        <f>'P-1 256'!B288</f>
        <v>0</v>
      </c>
      <c r="C71" s="3" t="str">
        <f>IF($B71=0,"bye",VLOOKUP($B71,'nejml.žákyně seznam'!$A$2:$D$269,2))</f>
        <v>bye</v>
      </c>
      <c r="D71" s="3" t="str">
        <f>IF($B71=0,"",VLOOKUP($B71,'nejml.žákyně seznam'!$A$2:$E$269,4))</f>
        <v/>
      </c>
      <c r="E71" s="3">
        <f>'P-1 256'!$B$290</f>
        <v>0</v>
      </c>
      <c r="F71" s="3" t="str">
        <f>IF($E71=0,"bye",VLOOKUP($E71,'nejml.žákyně seznam'!$A$2:$D$269,2))</f>
        <v>bye</v>
      </c>
      <c r="G71" s="3" t="str">
        <f>IF($E71=0,"",VLOOKUP($E71,'nejml.žákyně seznam'!$A$2:$E$269,4))</f>
        <v/>
      </c>
      <c r="H71" s="74"/>
      <c r="I71" s="75"/>
      <c r="J71" s="75"/>
      <c r="K71" s="75"/>
      <c r="L71" s="76"/>
      <c r="M71" s="3">
        <f t="shared" si="16"/>
        <v>0</v>
      </c>
      <c r="N71" s="3">
        <f t="shared" si="17"/>
        <v>0</v>
      </c>
      <c r="O71" s="3">
        <f t="shared" si="24"/>
        <v>0</v>
      </c>
      <c r="P71" s="3" t="str">
        <f>IF($O71=0,"",VLOOKUP($O71,'nejml.žákyně seznam'!$A$2:$D$269,2))</f>
        <v/>
      </c>
      <c r="Q71" s="3" t="str">
        <f t="shared" si="18"/>
        <v/>
      </c>
      <c r="R71" s="3" t="str">
        <f t="shared" si="10"/>
        <v/>
      </c>
      <c r="T71" s="30">
        <f t="shared" si="19"/>
        <v>0</v>
      </c>
      <c r="U71" s="30">
        <f t="shared" si="20"/>
        <v>0</v>
      </c>
      <c r="V71" s="30">
        <f t="shared" si="21"/>
        <v>0</v>
      </c>
      <c r="W71" s="30">
        <f t="shared" si="22"/>
        <v>0</v>
      </c>
      <c r="X71" s="30">
        <f t="shared" si="23"/>
        <v>0</v>
      </c>
    </row>
    <row r="72" spans="1:24">
      <c r="A72" s="3" t="e">
        <f>CONCATENATE("Kvalifikace ",#REF!," - 1.kolo")</f>
        <v>#REF!</v>
      </c>
      <c r="B72" s="3">
        <f>'P-1 256'!B292</f>
        <v>0</v>
      </c>
      <c r="C72" s="3" t="str">
        <f>IF($B72=0,"bye",VLOOKUP($B72,'nejml.žákyně seznam'!$A$2:$D$269,2))</f>
        <v>bye</v>
      </c>
      <c r="D72" s="3" t="str">
        <f>IF($B72=0,"",VLOOKUP($B72,'nejml.žákyně seznam'!$A$2:$E$269,4))</f>
        <v/>
      </c>
      <c r="E72" s="3">
        <f>'P-1 256'!$B$294</f>
        <v>0</v>
      </c>
      <c r="F72" s="3" t="str">
        <f>IF($E72=0,"bye",VLOOKUP($E72,'nejml.žákyně seznam'!$A$2:$D$269,2))</f>
        <v>bye</v>
      </c>
      <c r="G72" s="3" t="str">
        <f>IF($E72=0,"",VLOOKUP($E72,'nejml.žákyně seznam'!$A$2:$E$269,4))</f>
        <v/>
      </c>
      <c r="H72" s="74"/>
      <c r="I72" s="75"/>
      <c r="J72" s="75"/>
      <c r="K72" s="75"/>
      <c r="L72" s="76"/>
      <c r="M72" s="3">
        <f t="shared" si="16"/>
        <v>0</v>
      </c>
      <c r="N72" s="3">
        <f t="shared" si="17"/>
        <v>0</v>
      </c>
      <c r="O72" s="3">
        <f t="shared" si="24"/>
        <v>0</v>
      </c>
      <c r="P72" s="3" t="str">
        <f>IF($O72=0,"",VLOOKUP($O72,'nejml.žákyně seznam'!$A$2:$D$269,2))</f>
        <v/>
      </c>
      <c r="Q72" s="3" t="str">
        <f t="shared" si="18"/>
        <v/>
      </c>
      <c r="R72" s="3" t="str">
        <f t="shared" si="10"/>
        <v/>
      </c>
      <c r="T72" s="30">
        <f t="shared" si="19"/>
        <v>0</v>
      </c>
      <c r="U72" s="30">
        <f t="shared" si="20"/>
        <v>0</v>
      </c>
      <c r="V72" s="30">
        <f t="shared" si="21"/>
        <v>0</v>
      </c>
      <c r="W72" s="30">
        <f t="shared" si="22"/>
        <v>0</v>
      </c>
      <c r="X72" s="30">
        <f t="shared" si="23"/>
        <v>0</v>
      </c>
    </row>
    <row r="73" spans="1:24">
      <c r="A73" s="3" t="e">
        <f>CONCATENATE("Kvalifikace ",#REF!," - 1.kolo")</f>
        <v>#REF!</v>
      </c>
      <c r="B73" s="3">
        <f>'P-1 256'!B296</f>
        <v>0</v>
      </c>
      <c r="C73" s="3" t="str">
        <f>IF($B73=0,"bye",VLOOKUP($B73,'nejml.žákyně seznam'!$A$2:$D$269,2))</f>
        <v>bye</v>
      </c>
      <c r="D73" s="3" t="str">
        <f>IF($B73=0,"",VLOOKUP($B73,'nejml.žákyně seznam'!$A$2:$E$269,4))</f>
        <v/>
      </c>
      <c r="E73" s="3">
        <f>'P-1 256'!$B$298</f>
        <v>0</v>
      </c>
      <c r="F73" s="3" t="str">
        <f>IF($E73=0,"bye",VLOOKUP($E73,'nejml.žákyně seznam'!$A$2:$D$269,2))</f>
        <v>bye</v>
      </c>
      <c r="G73" s="3" t="str">
        <f>IF($E73=0,"",VLOOKUP($E73,'nejml.žákyně seznam'!$A$2:$E$269,4))</f>
        <v/>
      </c>
      <c r="H73" s="74"/>
      <c r="I73" s="75"/>
      <c r="J73" s="75"/>
      <c r="K73" s="75"/>
      <c r="L73" s="76"/>
      <c r="M73" s="3">
        <f t="shared" si="16"/>
        <v>0</v>
      </c>
      <c r="N73" s="3">
        <f t="shared" si="17"/>
        <v>0</v>
      </c>
      <c r="O73" s="3">
        <f t="shared" si="24"/>
        <v>0</v>
      </c>
      <c r="P73" s="3" t="str">
        <f>IF($O73=0,"",VLOOKUP($O73,'nejml.žákyně seznam'!$A$2:$D$269,2))</f>
        <v/>
      </c>
      <c r="Q73" s="3" t="str">
        <f t="shared" si="18"/>
        <v/>
      </c>
      <c r="R73" s="3" t="str">
        <f t="shared" si="10"/>
        <v/>
      </c>
      <c r="T73" s="30">
        <f t="shared" si="19"/>
        <v>0</v>
      </c>
      <c r="U73" s="30">
        <f t="shared" si="20"/>
        <v>0</v>
      </c>
      <c r="V73" s="30">
        <f t="shared" si="21"/>
        <v>0</v>
      </c>
      <c r="W73" s="30">
        <f t="shared" si="22"/>
        <v>0</v>
      </c>
      <c r="X73" s="30">
        <f t="shared" si="23"/>
        <v>0</v>
      </c>
    </row>
    <row r="74" spans="1:24">
      <c r="A74" s="3" t="e">
        <f>CONCATENATE("Kvalifikace ",#REF!," - 1.kolo")</f>
        <v>#REF!</v>
      </c>
      <c r="B74" s="3">
        <f>'P-1 256'!B300</f>
        <v>0</v>
      </c>
      <c r="C74" s="3" t="str">
        <f>IF($B74=0,"bye",VLOOKUP($B74,'nejml.žákyně seznam'!$A$2:$D$269,2))</f>
        <v>bye</v>
      </c>
      <c r="D74" s="3" t="str">
        <f>IF($B74=0,"",VLOOKUP($B74,'nejml.žákyně seznam'!$A$2:$E$269,4))</f>
        <v/>
      </c>
      <c r="E74" s="3">
        <f>'P-1 256'!$B$302</f>
        <v>0</v>
      </c>
      <c r="F74" s="3" t="str">
        <f>IF($E74=0,"bye",VLOOKUP($E74,'nejml.žákyně seznam'!$A$2:$D$269,2))</f>
        <v>bye</v>
      </c>
      <c r="G74" s="3" t="str">
        <f>IF($E74=0,"",VLOOKUP($E74,'nejml.žákyně seznam'!$A$2:$E$269,4))</f>
        <v/>
      </c>
      <c r="H74" s="74"/>
      <c r="I74" s="75"/>
      <c r="J74" s="75"/>
      <c r="K74" s="75"/>
      <c r="L74" s="76"/>
      <c r="M74" s="3">
        <f t="shared" si="16"/>
        <v>0</v>
      </c>
      <c r="N74" s="3">
        <f t="shared" si="17"/>
        <v>0</v>
      </c>
      <c r="O74" s="3">
        <f t="shared" si="24"/>
        <v>0</v>
      </c>
      <c r="P74" s="3" t="str">
        <f>IF($O74=0,"",VLOOKUP($O74,'nejml.žákyně seznam'!$A$2:$D$269,2))</f>
        <v/>
      </c>
      <c r="Q74" s="3" t="str">
        <f t="shared" si="18"/>
        <v/>
      </c>
      <c r="R74" s="3" t="str">
        <f t="shared" si="10"/>
        <v/>
      </c>
      <c r="T74" s="30">
        <f t="shared" si="19"/>
        <v>0</v>
      </c>
      <c r="U74" s="30">
        <f t="shared" si="20"/>
        <v>0</v>
      </c>
      <c r="V74" s="30">
        <f t="shared" si="21"/>
        <v>0</v>
      </c>
      <c r="W74" s="30">
        <f t="shared" si="22"/>
        <v>0</v>
      </c>
      <c r="X74" s="30">
        <f t="shared" si="23"/>
        <v>0</v>
      </c>
    </row>
    <row r="75" spans="1:24">
      <c r="A75" s="3" t="e">
        <f>CONCATENATE("Kvalifikace ",#REF!," - 1.kolo")</f>
        <v>#REF!</v>
      </c>
      <c r="B75" s="3">
        <f>'P-1 256'!B304</f>
        <v>0</v>
      </c>
      <c r="C75" s="3" t="str">
        <f>IF($B75=0,"bye",VLOOKUP($B75,'nejml.žákyně seznam'!$A$2:$D$269,2))</f>
        <v>bye</v>
      </c>
      <c r="D75" s="3" t="str">
        <f>IF($B75=0,"",VLOOKUP($B75,'nejml.žákyně seznam'!$A$2:$E$269,4))</f>
        <v/>
      </c>
      <c r="E75" s="3">
        <f>'P-1 256'!$B$306</f>
        <v>0</v>
      </c>
      <c r="F75" s="3" t="str">
        <f>IF($E75=0,"bye",VLOOKUP($E75,'nejml.žákyně seznam'!$A$2:$D$269,2))</f>
        <v>bye</v>
      </c>
      <c r="G75" s="3" t="str">
        <f>IF($E75=0,"",VLOOKUP($E75,'nejml.žákyně seznam'!$A$2:$E$269,4))</f>
        <v/>
      </c>
      <c r="H75" s="74"/>
      <c r="I75" s="75"/>
      <c r="J75" s="75"/>
      <c r="K75" s="75"/>
      <c r="L75" s="76"/>
      <c r="M75" s="3">
        <f t="shared" si="16"/>
        <v>0</v>
      </c>
      <c r="N75" s="3">
        <f t="shared" si="17"/>
        <v>0</v>
      </c>
      <c r="O75" s="3">
        <f t="shared" si="24"/>
        <v>0</v>
      </c>
      <c r="P75" s="3" t="str">
        <f>IF($O75=0,"",VLOOKUP($O75,'nejml.žákyně seznam'!$A$2:$D$269,2))</f>
        <v/>
      </c>
      <c r="Q75" s="3" t="str">
        <f t="shared" si="18"/>
        <v/>
      </c>
      <c r="R75" s="3" t="str">
        <f t="shared" si="10"/>
        <v/>
      </c>
      <c r="T75" s="30">
        <f t="shared" si="19"/>
        <v>0</v>
      </c>
      <c r="U75" s="30">
        <f t="shared" si="20"/>
        <v>0</v>
      </c>
      <c r="V75" s="30">
        <f t="shared" si="21"/>
        <v>0</v>
      </c>
      <c r="W75" s="30">
        <f t="shared" si="22"/>
        <v>0</v>
      </c>
      <c r="X75" s="30">
        <f t="shared" si="23"/>
        <v>0</v>
      </c>
    </row>
    <row r="76" spans="1:24">
      <c r="A76" s="3" t="e">
        <f>CONCATENATE("Kvalifikace ",#REF!," - 1.kolo")</f>
        <v>#REF!</v>
      </c>
      <c r="B76" s="3">
        <f>'P-1 256'!B308</f>
        <v>0</v>
      </c>
      <c r="C76" s="3" t="str">
        <f>IF($B76=0,"bye",VLOOKUP($B76,'nejml.žákyně seznam'!$A$2:$D$269,2))</f>
        <v>bye</v>
      </c>
      <c r="D76" s="3" t="str">
        <f>IF($B76=0,"",VLOOKUP($B76,'nejml.žákyně seznam'!$A$2:$E$269,4))</f>
        <v/>
      </c>
      <c r="E76" s="3">
        <f>'P-1 256'!$B$310</f>
        <v>0</v>
      </c>
      <c r="F76" s="3" t="str">
        <f>IF($E76=0,"bye",VLOOKUP($E76,'nejml.žákyně seznam'!$A$2:$D$269,2))</f>
        <v>bye</v>
      </c>
      <c r="G76" s="3" t="str">
        <f>IF($E76=0,"",VLOOKUP($E76,'nejml.žákyně seznam'!$A$2:$E$269,4))</f>
        <v/>
      </c>
      <c r="H76" s="74"/>
      <c r="I76" s="75"/>
      <c r="J76" s="75"/>
      <c r="K76" s="75"/>
      <c r="L76" s="76"/>
      <c r="M76" s="3">
        <f t="shared" si="16"/>
        <v>0</v>
      </c>
      <c r="N76" s="3">
        <f t="shared" si="17"/>
        <v>0</v>
      </c>
      <c r="O76" s="3">
        <f t="shared" si="24"/>
        <v>0</v>
      </c>
      <c r="P76" s="3" t="str">
        <f>IF($O76=0,"",VLOOKUP($O76,'nejml.žákyně seznam'!$A$2:$D$269,2))</f>
        <v/>
      </c>
      <c r="Q76" s="3" t="str">
        <f t="shared" si="18"/>
        <v/>
      </c>
      <c r="R76" s="3" t="str">
        <f t="shared" si="10"/>
        <v/>
      </c>
      <c r="T76" s="30">
        <f t="shared" si="19"/>
        <v>0</v>
      </c>
      <c r="U76" s="30">
        <f t="shared" si="20"/>
        <v>0</v>
      </c>
      <c r="V76" s="30">
        <f t="shared" si="21"/>
        <v>0</v>
      </c>
      <c r="W76" s="30">
        <f t="shared" si="22"/>
        <v>0</v>
      </c>
      <c r="X76" s="30">
        <f t="shared" si="23"/>
        <v>0</v>
      </c>
    </row>
    <row r="77" spans="1:24">
      <c r="A77" s="3" t="e">
        <f>CONCATENATE("Kvalifikace ",#REF!," - 1.kolo")</f>
        <v>#REF!</v>
      </c>
      <c r="B77" s="3">
        <f>'P-1 256'!B312</f>
        <v>0</v>
      </c>
      <c r="C77" s="3" t="str">
        <f>IF($B77=0,"bye",VLOOKUP($B77,'nejml.žákyně seznam'!$A$2:$D$269,2))</f>
        <v>bye</v>
      </c>
      <c r="D77" s="3" t="str">
        <f>IF($B77=0,"",VLOOKUP($B77,'nejml.žákyně seznam'!$A$2:$E$269,4))</f>
        <v/>
      </c>
      <c r="E77" s="3">
        <f>'P-1 256'!$B$314</f>
        <v>0</v>
      </c>
      <c r="F77" s="3" t="str">
        <f>IF($E77=0,"bye",VLOOKUP($E77,'nejml.žákyně seznam'!$A$2:$D$269,2))</f>
        <v>bye</v>
      </c>
      <c r="G77" s="3" t="str">
        <f>IF($E77=0,"",VLOOKUP($E77,'nejml.žákyně seznam'!$A$2:$E$269,4))</f>
        <v/>
      </c>
      <c r="H77" s="74"/>
      <c r="I77" s="75"/>
      <c r="J77" s="75"/>
      <c r="K77" s="75"/>
      <c r="L77" s="76"/>
      <c r="M77" s="3">
        <f t="shared" si="16"/>
        <v>0</v>
      </c>
      <c r="N77" s="3">
        <f t="shared" si="17"/>
        <v>0</v>
      </c>
      <c r="O77" s="3">
        <f t="shared" si="24"/>
        <v>0</v>
      </c>
      <c r="P77" s="3" t="str">
        <f>IF($O77=0,"",VLOOKUP($O77,'nejml.žákyně seznam'!$A$2:$D$269,2))</f>
        <v/>
      </c>
      <c r="Q77" s="3" t="str">
        <f t="shared" si="18"/>
        <v/>
      </c>
      <c r="R77" s="3" t="str">
        <f t="shared" si="10"/>
        <v/>
      </c>
      <c r="T77" s="30">
        <f t="shared" si="19"/>
        <v>0</v>
      </c>
      <c r="U77" s="30">
        <f t="shared" si="20"/>
        <v>0</v>
      </c>
      <c r="V77" s="30">
        <f t="shared" si="21"/>
        <v>0</v>
      </c>
      <c r="W77" s="30">
        <f t="shared" si="22"/>
        <v>0</v>
      </c>
      <c r="X77" s="30">
        <f t="shared" si="23"/>
        <v>0</v>
      </c>
    </row>
    <row r="78" spans="1:24">
      <c r="A78" s="3" t="e">
        <f>CONCATENATE("Kvalifikace ",#REF!," - 1.kolo")</f>
        <v>#REF!</v>
      </c>
      <c r="B78" s="3">
        <f>'P-1 256'!B316</f>
        <v>0</v>
      </c>
      <c r="C78" s="3" t="str">
        <f>IF($B78=0,"bye",VLOOKUP($B78,'nejml.žákyně seznam'!$A$2:$D$269,2))</f>
        <v>bye</v>
      </c>
      <c r="D78" s="3" t="str">
        <f>IF($B78=0,"",VLOOKUP($B78,'nejml.žákyně seznam'!$A$2:$E$269,4))</f>
        <v/>
      </c>
      <c r="E78" s="3">
        <f>'P-1 256'!$B$318</f>
        <v>0</v>
      </c>
      <c r="F78" s="3" t="str">
        <f>IF($E78=0,"bye",VLOOKUP($E78,'nejml.žákyně seznam'!$A$2:$D$269,2))</f>
        <v>bye</v>
      </c>
      <c r="G78" s="3" t="str">
        <f>IF($E78=0,"",VLOOKUP($E78,'nejml.žákyně seznam'!$A$2:$E$269,4))</f>
        <v/>
      </c>
      <c r="H78" s="74"/>
      <c r="I78" s="75"/>
      <c r="J78" s="75"/>
      <c r="K78" s="75"/>
      <c r="L78" s="76"/>
      <c r="M78" s="3">
        <f t="shared" si="16"/>
        <v>0</v>
      </c>
      <c r="N78" s="3">
        <f t="shared" si="17"/>
        <v>0</v>
      </c>
      <c r="O78" s="3">
        <f t="shared" si="24"/>
        <v>0</v>
      </c>
      <c r="P78" s="3" t="str">
        <f>IF($O78=0,"",VLOOKUP($O78,'nejml.žákyně seznam'!$A$2:$D$269,2))</f>
        <v/>
      </c>
      <c r="Q78" s="3" t="str">
        <f t="shared" si="18"/>
        <v/>
      </c>
      <c r="R78" s="3" t="str">
        <f t="shared" si="10"/>
        <v/>
      </c>
      <c r="T78" s="30">
        <f t="shared" si="19"/>
        <v>0</v>
      </c>
      <c r="U78" s="30">
        <f t="shared" si="20"/>
        <v>0</v>
      </c>
      <c r="V78" s="30">
        <f t="shared" si="21"/>
        <v>0</v>
      </c>
      <c r="W78" s="30">
        <f t="shared" si="22"/>
        <v>0</v>
      </c>
      <c r="X78" s="30">
        <f t="shared" si="23"/>
        <v>0</v>
      </c>
    </row>
    <row r="79" spans="1:24">
      <c r="A79" s="3" t="e">
        <f>CONCATENATE("Kvalifikace ",#REF!," - 1.kolo")</f>
        <v>#REF!</v>
      </c>
      <c r="B79" s="3">
        <f>'P-1 256'!B320</f>
        <v>0</v>
      </c>
      <c r="C79" s="3" t="str">
        <f>IF($B79=0,"bye",VLOOKUP($B79,'nejml.žákyně seznam'!$A$2:$D$269,2))</f>
        <v>bye</v>
      </c>
      <c r="D79" s="3" t="str">
        <f>IF($B79=0,"",VLOOKUP($B79,'nejml.žákyně seznam'!$A$2:$E$269,4))</f>
        <v/>
      </c>
      <c r="E79" s="3">
        <f>'P-1 256'!$B$322</f>
        <v>0</v>
      </c>
      <c r="F79" s="3" t="str">
        <f>IF($E79=0,"bye",VLOOKUP($E79,'nejml.žákyně seznam'!$A$2:$D$269,2))</f>
        <v>bye</v>
      </c>
      <c r="G79" s="3" t="str">
        <f>IF($E79=0,"",VLOOKUP($E79,'nejml.žákyně seznam'!$A$2:$E$269,4))</f>
        <v/>
      </c>
      <c r="H79" s="74"/>
      <c r="I79" s="75"/>
      <c r="J79" s="75"/>
      <c r="K79" s="75"/>
      <c r="L79" s="76"/>
      <c r="M79" s="3">
        <f t="shared" si="16"/>
        <v>0</v>
      </c>
      <c r="N79" s="3">
        <f t="shared" si="17"/>
        <v>0</v>
      </c>
      <c r="O79" s="3">
        <f t="shared" si="24"/>
        <v>0</v>
      </c>
      <c r="P79" s="3" t="str">
        <f>IF($O79=0,"",VLOOKUP($O79,'nejml.žákyně seznam'!$A$2:$D$269,2))</f>
        <v/>
      </c>
      <c r="Q79" s="3" t="str">
        <f t="shared" si="18"/>
        <v/>
      </c>
      <c r="R79" s="3" t="str">
        <f t="shared" si="10"/>
        <v/>
      </c>
      <c r="T79" s="30">
        <f t="shared" si="19"/>
        <v>0</v>
      </c>
      <c r="U79" s="30">
        <f t="shared" si="20"/>
        <v>0</v>
      </c>
      <c r="V79" s="30">
        <f t="shared" si="21"/>
        <v>0</v>
      </c>
      <c r="W79" s="30">
        <f t="shared" si="22"/>
        <v>0</v>
      </c>
      <c r="X79" s="30">
        <f t="shared" si="23"/>
        <v>0</v>
      </c>
    </row>
    <row r="80" spans="1:24">
      <c r="A80" s="3" t="e">
        <f>CONCATENATE("Kvalifikace ",#REF!," - 1.kolo")</f>
        <v>#REF!</v>
      </c>
      <c r="B80" s="3">
        <f>'P-1 256'!B324</f>
        <v>0</v>
      </c>
      <c r="C80" s="3" t="str">
        <f>IF($B80=0,"bye",VLOOKUP($B80,'nejml.žákyně seznam'!$A$2:$D$269,2))</f>
        <v>bye</v>
      </c>
      <c r="D80" s="3" t="str">
        <f>IF($B80=0,"",VLOOKUP($B80,'nejml.žákyně seznam'!$A$2:$E$269,4))</f>
        <v/>
      </c>
      <c r="E80" s="3">
        <f>'P-1 256'!$B$326</f>
        <v>0</v>
      </c>
      <c r="F80" s="3" t="str">
        <f>IF($E80=0,"bye",VLOOKUP($E80,'nejml.žákyně seznam'!$A$2:$D$269,2))</f>
        <v>bye</v>
      </c>
      <c r="G80" s="3" t="str">
        <f>IF($E80=0,"",VLOOKUP($E80,'nejml.žákyně seznam'!$A$2:$E$269,4))</f>
        <v/>
      </c>
      <c r="H80" s="74"/>
      <c r="I80" s="75"/>
      <c r="J80" s="75"/>
      <c r="K80" s="75"/>
      <c r="L80" s="76"/>
      <c r="M80" s="3">
        <f t="shared" si="16"/>
        <v>0</v>
      </c>
      <c r="N80" s="3">
        <f t="shared" si="17"/>
        <v>0</v>
      </c>
      <c r="O80" s="3">
        <f t="shared" si="24"/>
        <v>0</v>
      </c>
      <c r="P80" s="3" t="str">
        <f>IF($O80=0,"",VLOOKUP($O80,'nejml.žákyně seznam'!$A$2:$D$269,2))</f>
        <v/>
      </c>
      <c r="Q80" s="3" t="str">
        <f t="shared" si="18"/>
        <v/>
      </c>
      <c r="R80" s="3" t="str">
        <f t="shared" si="10"/>
        <v/>
      </c>
      <c r="T80" s="30">
        <f t="shared" si="19"/>
        <v>0</v>
      </c>
      <c r="U80" s="30">
        <f t="shared" si="20"/>
        <v>0</v>
      </c>
      <c r="V80" s="30">
        <f t="shared" si="21"/>
        <v>0</v>
      </c>
      <c r="W80" s="30">
        <f t="shared" si="22"/>
        <v>0</v>
      </c>
      <c r="X80" s="30">
        <f t="shared" si="23"/>
        <v>0</v>
      </c>
    </row>
    <row r="81" spans="1:24">
      <c r="A81" s="3" t="e">
        <f>CONCATENATE("Kvalifikace ",#REF!," - 1.kolo")</f>
        <v>#REF!</v>
      </c>
      <c r="B81" s="3">
        <f>'P-1 256'!B328</f>
        <v>0</v>
      </c>
      <c r="C81" s="3" t="str">
        <f>IF($B81=0,"bye",VLOOKUP($B81,'nejml.žákyně seznam'!$A$2:$D$269,2))</f>
        <v>bye</v>
      </c>
      <c r="D81" s="3" t="str">
        <f>IF($B81=0,"",VLOOKUP($B81,'nejml.žákyně seznam'!$A$2:$E$269,4))</f>
        <v/>
      </c>
      <c r="E81" s="3">
        <f>'P-1 256'!$B$330</f>
        <v>0</v>
      </c>
      <c r="F81" s="3" t="str">
        <f>IF($E81=0,"bye",VLOOKUP($E81,'nejml.žákyně seznam'!$A$2:$D$269,2))</f>
        <v>bye</v>
      </c>
      <c r="G81" s="3" t="str">
        <f>IF($E81=0,"",VLOOKUP($E81,'nejml.žákyně seznam'!$A$2:$E$269,4))</f>
        <v/>
      </c>
      <c r="H81" s="74"/>
      <c r="I81" s="75"/>
      <c r="J81" s="75"/>
      <c r="K81" s="75"/>
      <c r="L81" s="76"/>
      <c r="M81" s="3">
        <f t="shared" si="16"/>
        <v>0</v>
      </c>
      <c r="N81" s="3">
        <f t="shared" si="17"/>
        <v>0</v>
      </c>
      <c r="O81" s="3">
        <f t="shared" si="24"/>
        <v>0</v>
      </c>
      <c r="P81" s="3" t="str">
        <f>IF($O81=0,"",VLOOKUP($O81,'nejml.žákyně seznam'!$A$2:$D$269,2))</f>
        <v/>
      </c>
      <c r="Q81" s="3" t="str">
        <f t="shared" si="18"/>
        <v/>
      </c>
      <c r="R81" s="3" t="str">
        <f t="shared" si="10"/>
        <v/>
      </c>
      <c r="T81" s="30">
        <f t="shared" si="19"/>
        <v>0</v>
      </c>
      <c r="U81" s="30">
        <f t="shared" si="20"/>
        <v>0</v>
      </c>
      <c r="V81" s="30">
        <f t="shared" si="21"/>
        <v>0</v>
      </c>
      <c r="W81" s="30">
        <f t="shared" si="22"/>
        <v>0</v>
      </c>
      <c r="X81" s="30">
        <f t="shared" si="23"/>
        <v>0</v>
      </c>
    </row>
    <row r="82" spans="1:24">
      <c r="A82" s="3" t="e">
        <f>CONCATENATE("Kvalifikace ",#REF!," - 1.kolo")</f>
        <v>#REF!</v>
      </c>
      <c r="B82" s="3">
        <f>'P-1 256'!B334</f>
        <v>0</v>
      </c>
      <c r="C82" s="3" t="str">
        <f>IF($B82=0,"bye",VLOOKUP($B82,'nejml.žákyně seznam'!$A$2:$D$269,2))</f>
        <v>bye</v>
      </c>
      <c r="D82" s="3" t="str">
        <f>IF($B82=0,"",VLOOKUP($B82,'nejml.žákyně seznam'!$A$2:$E$269,4))</f>
        <v/>
      </c>
      <c r="E82" s="3">
        <f>'P-1 256'!$B$336</f>
        <v>0</v>
      </c>
      <c r="F82" s="3" t="str">
        <f>IF($E82=0,"bye",VLOOKUP($E82,'nejml.žákyně seznam'!$A$2:$D$269,2))</f>
        <v>bye</v>
      </c>
      <c r="G82" s="3" t="str">
        <f>IF($E82=0,"",VLOOKUP($E82,'nejml.žákyně seznam'!$A$2:$E$269,4))</f>
        <v/>
      </c>
      <c r="H82" s="74"/>
      <c r="I82" s="75"/>
      <c r="J82" s="75"/>
      <c r="K82" s="75"/>
      <c r="L82" s="76"/>
      <c r="M82" s="3">
        <f t="shared" si="16"/>
        <v>0</v>
      </c>
      <c r="N82" s="3">
        <f t="shared" si="17"/>
        <v>0</v>
      </c>
      <c r="O82" s="3">
        <f t="shared" si="24"/>
        <v>0</v>
      </c>
      <c r="P82" s="3" t="str">
        <f>IF($O82=0,"",VLOOKUP($O82,'nejml.žákyně seznam'!$A$2:$D$269,2))</f>
        <v/>
      </c>
      <c r="Q82" s="3" t="str">
        <f t="shared" si="18"/>
        <v/>
      </c>
      <c r="R82" s="3" t="str">
        <f t="shared" si="10"/>
        <v/>
      </c>
      <c r="T82" s="30">
        <f t="shared" si="19"/>
        <v>0</v>
      </c>
      <c r="U82" s="30">
        <f t="shared" si="20"/>
        <v>0</v>
      </c>
      <c r="V82" s="30">
        <f t="shared" si="21"/>
        <v>0</v>
      </c>
      <c r="W82" s="30">
        <f t="shared" si="22"/>
        <v>0</v>
      </c>
      <c r="X82" s="30">
        <f t="shared" si="23"/>
        <v>0</v>
      </c>
    </row>
    <row r="83" spans="1:24">
      <c r="A83" s="3" t="e">
        <f>CONCATENATE("Kvalifikace ",#REF!," - 1.kolo")</f>
        <v>#REF!</v>
      </c>
      <c r="B83" s="3">
        <f>'P-1 256'!B338</f>
        <v>0</v>
      </c>
      <c r="C83" s="3" t="str">
        <f>IF($B83=0,"bye",VLOOKUP($B83,'nejml.žákyně seznam'!$A$2:$D$269,2))</f>
        <v>bye</v>
      </c>
      <c r="D83" s="3" t="str">
        <f>IF($B83=0,"",VLOOKUP($B83,'nejml.žákyně seznam'!$A$2:$E$269,4))</f>
        <v/>
      </c>
      <c r="E83" s="3">
        <f>'P-1 256'!$B$340</f>
        <v>0</v>
      </c>
      <c r="F83" s="3" t="str">
        <f>IF($E83=0,"bye",VLOOKUP($E83,'nejml.žákyně seznam'!$A$2:$D$269,2))</f>
        <v>bye</v>
      </c>
      <c r="G83" s="3" t="str">
        <f>IF($E83=0,"",VLOOKUP($E83,'nejml.žákyně seznam'!$A$2:$E$269,4))</f>
        <v/>
      </c>
      <c r="H83" s="74"/>
      <c r="I83" s="75"/>
      <c r="J83" s="75"/>
      <c r="K83" s="75"/>
      <c r="L83" s="76"/>
      <c r="M83" s="3">
        <f t="shared" si="16"/>
        <v>0</v>
      </c>
      <c r="N83" s="3">
        <f t="shared" si="17"/>
        <v>0</v>
      </c>
      <c r="O83" s="3">
        <f t="shared" si="24"/>
        <v>0</v>
      </c>
      <c r="P83" s="3" t="str">
        <f>IF($O83=0,"",VLOOKUP($O83,'nejml.žákyně seznam'!$A$2:$D$269,2))</f>
        <v/>
      </c>
      <c r="Q83" s="3" t="str">
        <f t="shared" si="18"/>
        <v/>
      </c>
      <c r="R83" s="3" t="str">
        <f t="shared" si="10"/>
        <v/>
      </c>
      <c r="T83" s="30">
        <f t="shared" si="19"/>
        <v>0</v>
      </c>
      <c r="U83" s="30">
        <f t="shared" si="20"/>
        <v>0</v>
      </c>
      <c r="V83" s="30">
        <f t="shared" si="21"/>
        <v>0</v>
      </c>
      <c r="W83" s="30">
        <f t="shared" si="22"/>
        <v>0</v>
      </c>
      <c r="X83" s="30">
        <f t="shared" si="23"/>
        <v>0</v>
      </c>
    </row>
    <row r="84" spans="1:24">
      <c r="A84" s="3" t="e">
        <f>CONCATENATE("Kvalifikace ",#REF!," - 1.kolo")</f>
        <v>#REF!</v>
      </c>
      <c r="B84" s="3">
        <f>'P-1 256'!B342</f>
        <v>0</v>
      </c>
      <c r="C84" s="3" t="str">
        <f>IF($B84=0,"bye",VLOOKUP($B84,'nejml.žákyně seznam'!$A$2:$D$269,2))</f>
        <v>bye</v>
      </c>
      <c r="D84" s="3" t="str">
        <f>IF($B84=0,"",VLOOKUP($B84,'nejml.žákyně seznam'!$A$2:$E$269,4))</f>
        <v/>
      </c>
      <c r="E84" s="3">
        <f>'P-1 256'!$B$344</f>
        <v>0</v>
      </c>
      <c r="F84" s="3" t="str">
        <f>IF($E84=0,"bye",VLOOKUP($E84,'nejml.žákyně seznam'!$A$2:$D$269,2))</f>
        <v>bye</v>
      </c>
      <c r="G84" s="3" t="str">
        <f>IF($E84=0,"",VLOOKUP($E84,'nejml.žákyně seznam'!$A$2:$E$269,4))</f>
        <v/>
      </c>
      <c r="H84" s="74"/>
      <c r="I84" s="75"/>
      <c r="J84" s="75"/>
      <c r="K84" s="75"/>
      <c r="L84" s="76"/>
      <c r="M84" s="3">
        <f t="shared" si="16"/>
        <v>0</v>
      </c>
      <c r="N84" s="3">
        <f t="shared" si="17"/>
        <v>0</v>
      </c>
      <c r="O84" s="3">
        <f t="shared" si="24"/>
        <v>0</v>
      </c>
      <c r="P84" s="3" t="str">
        <f>IF($O84=0,"",VLOOKUP($O84,'nejml.žákyně seznam'!$A$2:$D$269,2))</f>
        <v/>
      </c>
      <c r="Q84" s="3" t="str">
        <f t="shared" si="18"/>
        <v/>
      </c>
      <c r="R84" s="3" t="str">
        <f t="shared" si="10"/>
        <v/>
      </c>
      <c r="T84" s="30">
        <f t="shared" si="19"/>
        <v>0</v>
      </c>
      <c r="U84" s="30">
        <f t="shared" si="20"/>
        <v>0</v>
      </c>
      <c r="V84" s="30">
        <f t="shared" si="21"/>
        <v>0</v>
      </c>
      <c r="W84" s="30">
        <f t="shared" si="22"/>
        <v>0</v>
      </c>
      <c r="X84" s="30">
        <f t="shared" si="23"/>
        <v>0</v>
      </c>
    </row>
    <row r="85" spans="1:24">
      <c r="A85" s="3" t="e">
        <f>CONCATENATE("Kvalifikace ",#REF!," - 1.kolo")</f>
        <v>#REF!</v>
      </c>
      <c r="B85" s="3">
        <f>'P-1 256'!B346</f>
        <v>0</v>
      </c>
      <c r="C85" s="3" t="str">
        <f>IF($B85=0,"bye",VLOOKUP($B85,'nejml.žákyně seznam'!$A$2:$D$269,2))</f>
        <v>bye</v>
      </c>
      <c r="D85" s="3" t="str">
        <f>IF($B85=0,"",VLOOKUP($B85,'nejml.žákyně seznam'!$A$2:$E$269,4))</f>
        <v/>
      </c>
      <c r="E85" s="3">
        <f>'P-1 256'!$B$348</f>
        <v>0</v>
      </c>
      <c r="F85" s="3" t="str">
        <f>IF($E85=0,"bye",VLOOKUP($E85,'nejml.žákyně seznam'!$A$2:$D$269,2))</f>
        <v>bye</v>
      </c>
      <c r="G85" s="3" t="str">
        <f>IF($E85=0,"",VLOOKUP($E85,'nejml.žákyně seznam'!$A$2:$E$269,4))</f>
        <v/>
      </c>
      <c r="H85" s="74"/>
      <c r="I85" s="75"/>
      <c r="J85" s="75"/>
      <c r="K85" s="75"/>
      <c r="L85" s="76"/>
      <c r="M85" s="3">
        <f t="shared" si="16"/>
        <v>0</v>
      </c>
      <c r="N85" s="3">
        <f t="shared" si="17"/>
        <v>0</v>
      </c>
      <c r="O85" s="3">
        <f t="shared" si="24"/>
        <v>0</v>
      </c>
      <c r="P85" s="3" t="str">
        <f>IF($O85=0,"",VLOOKUP($O85,'nejml.žákyně seznam'!$A$2:$D$269,2))</f>
        <v/>
      </c>
      <c r="Q85" s="3" t="str">
        <f t="shared" si="18"/>
        <v/>
      </c>
      <c r="R85" s="3" t="str">
        <f t="shared" si="10"/>
        <v/>
      </c>
      <c r="T85" s="30">
        <f t="shared" si="19"/>
        <v>0</v>
      </c>
      <c r="U85" s="30">
        <f t="shared" si="20"/>
        <v>0</v>
      </c>
      <c r="V85" s="30">
        <f t="shared" si="21"/>
        <v>0</v>
      </c>
      <c r="W85" s="30">
        <f t="shared" si="22"/>
        <v>0</v>
      </c>
      <c r="X85" s="30">
        <f t="shared" si="23"/>
        <v>0</v>
      </c>
    </row>
    <row r="86" spans="1:24">
      <c r="A86" s="3" t="e">
        <f>CONCATENATE("Kvalifikace ",#REF!," - 1.kolo")</f>
        <v>#REF!</v>
      </c>
      <c r="B86" s="3">
        <f>'P-1 256'!B350</f>
        <v>0</v>
      </c>
      <c r="C86" s="3" t="str">
        <f>IF($B86=0,"bye",VLOOKUP($B86,'nejml.žákyně seznam'!$A$2:$D$269,2))</f>
        <v>bye</v>
      </c>
      <c r="D86" s="3" t="str">
        <f>IF($B86=0,"",VLOOKUP($B86,'nejml.žákyně seznam'!$A$2:$E$269,4))</f>
        <v/>
      </c>
      <c r="E86" s="3">
        <f>'P-1 256'!$B$352</f>
        <v>0</v>
      </c>
      <c r="F86" s="3" t="str">
        <f>IF($E86=0,"bye",VLOOKUP($E86,'nejml.žákyně seznam'!$A$2:$D$269,2))</f>
        <v>bye</v>
      </c>
      <c r="G86" s="3" t="str">
        <f>IF($E86=0,"",VLOOKUP($E86,'nejml.žákyně seznam'!$A$2:$E$269,4))</f>
        <v/>
      </c>
      <c r="H86" s="74"/>
      <c r="I86" s="75"/>
      <c r="J86" s="75"/>
      <c r="K86" s="75"/>
      <c r="L86" s="76"/>
      <c r="M86" s="3">
        <f t="shared" si="16"/>
        <v>0</v>
      </c>
      <c r="N86" s="3">
        <f t="shared" si="17"/>
        <v>0</v>
      </c>
      <c r="O86" s="3">
        <f t="shared" si="24"/>
        <v>0</v>
      </c>
      <c r="P86" s="3" t="str">
        <f>IF($O86=0,"",VLOOKUP($O86,'nejml.žákyně seznam'!$A$2:$D$269,2))</f>
        <v/>
      </c>
      <c r="Q86" s="3" t="str">
        <f t="shared" si="18"/>
        <v/>
      </c>
      <c r="R86" s="3" t="str">
        <f t="shared" si="10"/>
        <v/>
      </c>
      <c r="T86" s="30">
        <f t="shared" si="19"/>
        <v>0</v>
      </c>
      <c r="U86" s="30">
        <f t="shared" si="20"/>
        <v>0</v>
      </c>
      <c r="V86" s="30">
        <f t="shared" si="21"/>
        <v>0</v>
      </c>
      <c r="W86" s="30">
        <f t="shared" si="22"/>
        <v>0</v>
      </c>
      <c r="X86" s="30">
        <f t="shared" si="23"/>
        <v>0</v>
      </c>
    </row>
    <row r="87" spans="1:24">
      <c r="A87" s="3" t="e">
        <f>CONCATENATE("Kvalifikace ",#REF!," - 1.kolo")</f>
        <v>#REF!</v>
      </c>
      <c r="B87" s="3">
        <f>'P-1 256'!B354</f>
        <v>0</v>
      </c>
      <c r="C87" s="3" t="str">
        <f>IF($B87=0,"bye",VLOOKUP($B87,'nejml.žákyně seznam'!$A$2:$D$269,2))</f>
        <v>bye</v>
      </c>
      <c r="D87" s="3" t="str">
        <f>IF($B87=0,"",VLOOKUP($B87,'nejml.žákyně seznam'!$A$2:$E$269,4))</f>
        <v/>
      </c>
      <c r="E87" s="3">
        <f>'P-1 256'!$B$356</f>
        <v>0</v>
      </c>
      <c r="F87" s="3" t="str">
        <f>IF($E87=0,"bye",VLOOKUP($E87,'nejml.žákyně seznam'!$A$2:$D$269,2))</f>
        <v>bye</v>
      </c>
      <c r="G87" s="3" t="str">
        <f>IF($E87=0,"",VLOOKUP($E87,'nejml.žákyně seznam'!$A$2:$E$269,4))</f>
        <v/>
      </c>
      <c r="H87" s="74"/>
      <c r="I87" s="75"/>
      <c r="J87" s="75"/>
      <c r="K87" s="75"/>
      <c r="L87" s="76"/>
      <c r="M87" s="3">
        <f t="shared" si="16"/>
        <v>0</v>
      </c>
      <c r="N87" s="3">
        <f t="shared" si="17"/>
        <v>0</v>
      </c>
      <c r="O87" s="3">
        <f t="shared" si="24"/>
        <v>0</v>
      </c>
      <c r="P87" s="3" t="str">
        <f>IF($O87=0,"",VLOOKUP($O87,'nejml.žákyně seznam'!$A$2:$D$269,2))</f>
        <v/>
      </c>
      <c r="Q87" s="3" t="str">
        <f t="shared" si="18"/>
        <v/>
      </c>
      <c r="R87" s="3" t="str">
        <f t="shared" ref="R87:R150" si="25">IF(MAX(M87:N87)=3,Q87,"")</f>
        <v/>
      </c>
      <c r="T87" s="30">
        <f t="shared" si="19"/>
        <v>0</v>
      </c>
      <c r="U87" s="30">
        <f t="shared" si="20"/>
        <v>0</v>
      </c>
      <c r="V87" s="30">
        <f t="shared" si="21"/>
        <v>0</v>
      </c>
      <c r="W87" s="30">
        <f t="shared" si="22"/>
        <v>0</v>
      </c>
      <c r="X87" s="30">
        <f t="shared" si="23"/>
        <v>0</v>
      </c>
    </row>
    <row r="88" spans="1:24">
      <c r="A88" s="3" t="e">
        <f>CONCATENATE("Kvalifikace ",#REF!," - 1.kolo")</f>
        <v>#REF!</v>
      </c>
      <c r="B88" s="3">
        <f>'P-1 256'!B358</f>
        <v>0</v>
      </c>
      <c r="C88" s="3" t="str">
        <f>IF($B88=0,"bye",VLOOKUP($B88,'nejml.žákyně seznam'!$A$2:$D$269,2))</f>
        <v>bye</v>
      </c>
      <c r="D88" s="3" t="str">
        <f>IF($B88=0,"",VLOOKUP($B88,'nejml.žákyně seznam'!$A$2:$E$269,4))</f>
        <v/>
      </c>
      <c r="E88" s="3">
        <f>'P-1 256'!$B$360</f>
        <v>0</v>
      </c>
      <c r="F88" s="3" t="str">
        <f>IF($E88=0,"bye",VLOOKUP($E88,'nejml.žákyně seznam'!$A$2:$D$269,2))</f>
        <v>bye</v>
      </c>
      <c r="G88" s="3" t="str">
        <f>IF($E88=0,"",VLOOKUP($E88,'nejml.žákyně seznam'!$A$2:$E$269,4))</f>
        <v/>
      </c>
      <c r="H88" s="74"/>
      <c r="I88" s="75"/>
      <c r="J88" s="75"/>
      <c r="K88" s="75"/>
      <c r="L88" s="76"/>
      <c r="M88" s="3">
        <f t="shared" si="16"/>
        <v>0</v>
      </c>
      <c r="N88" s="3">
        <f t="shared" si="17"/>
        <v>0</v>
      </c>
      <c r="O88" s="3">
        <f t="shared" si="24"/>
        <v>0</v>
      </c>
      <c r="P88" s="3" t="str">
        <f>IF($O88=0,"",VLOOKUP($O88,'nejml.žákyně seznam'!$A$2:$D$269,2))</f>
        <v/>
      </c>
      <c r="Q88" s="3" t="str">
        <f t="shared" si="18"/>
        <v/>
      </c>
      <c r="R88" s="3" t="str">
        <f t="shared" si="25"/>
        <v/>
      </c>
      <c r="T88" s="30">
        <f t="shared" si="19"/>
        <v>0</v>
      </c>
      <c r="U88" s="30">
        <f t="shared" si="20"/>
        <v>0</v>
      </c>
      <c r="V88" s="30">
        <f t="shared" si="21"/>
        <v>0</v>
      </c>
      <c r="W88" s="30">
        <f t="shared" si="22"/>
        <v>0</v>
      </c>
      <c r="X88" s="30">
        <f t="shared" si="23"/>
        <v>0</v>
      </c>
    </row>
    <row r="89" spans="1:24">
      <c r="A89" s="3" t="e">
        <f>CONCATENATE("Kvalifikace ",#REF!," - 1.kolo")</f>
        <v>#REF!</v>
      </c>
      <c r="B89" s="3">
        <f>'P-1 256'!B362</f>
        <v>0</v>
      </c>
      <c r="C89" s="3" t="str">
        <f>IF($B89=0,"bye",VLOOKUP($B89,'nejml.žákyně seznam'!$A$2:$D$269,2))</f>
        <v>bye</v>
      </c>
      <c r="D89" s="3" t="str">
        <f>IF($B89=0,"",VLOOKUP($B89,'nejml.žákyně seznam'!$A$2:$E$269,4))</f>
        <v/>
      </c>
      <c r="E89" s="3">
        <f>'P-1 256'!$B$364</f>
        <v>0</v>
      </c>
      <c r="F89" s="3" t="str">
        <f>IF($E89=0,"bye",VLOOKUP($E89,'nejml.žákyně seznam'!$A$2:$D$269,2))</f>
        <v>bye</v>
      </c>
      <c r="G89" s="3" t="str">
        <f>IF($E89=0,"",VLOOKUP($E89,'nejml.žákyně seznam'!$A$2:$E$269,4))</f>
        <v/>
      </c>
      <c r="H89" s="74"/>
      <c r="I89" s="75"/>
      <c r="J89" s="75"/>
      <c r="K89" s="75"/>
      <c r="L89" s="76"/>
      <c r="M89" s="3">
        <f t="shared" si="16"/>
        <v>0</v>
      </c>
      <c r="N89" s="3">
        <f t="shared" si="17"/>
        <v>0</v>
      </c>
      <c r="O89" s="3">
        <f t="shared" si="24"/>
        <v>0</v>
      </c>
      <c r="P89" s="3" t="str">
        <f>IF($O89=0,"",VLOOKUP($O89,'nejml.žákyně seznam'!$A$2:$D$269,2))</f>
        <v/>
      </c>
      <c r="Q89" s="3" t="str">
        <f t="shared" si="18"/>
        <v/>
      </c>
      <c r="R89" s="3" t="str">
        <f t="shared" si="25"/>
        <v/>
      </c>
      <c r="T89" s="30">
        <f t="shared" si="19"/>
        <v>0</v>
      </c>
      <c r="U89" s="30">
        <f t="shared" si="20"/>
        <v>0</v>
      </c>
      <c r="V89" s="30">
        <f t="shared" si="21"/>
        <v>0</v>
      </c>
      <c r="W89" s="30">
        <f t="shared" si="22"/>
        <v>0</v>
      </c>
      <c r="X89" s="30">
        <f t="shared" si="23"/>
        <v>0</v>
      </c>
    </row>
    <row r="90" spans="1:24">
      <c r="A90" s="3" t="e">
        <f>CONCATENATE("Kvalifikace ",#REF!," - 1.kolo")</f>
        <v>#REF!</v>
      </c>
      <c r="B90" s="3">
        <f>'P-1 256'!B366</f>
        <v>0</v>
      </c>
      <c r="C90" s="3" t="str">
        <f>IF($B90=0,"bye",VLOOKUP($B90,'nejml.žákyně seznam'!$A$2:$D$269,2))</f>
        <v>bye</v>
      </c>
      <c r="D90" s="3" t="str">
        <f>IF($B90=0,"",VLOOKUP($B90,'nejml.žákyně seznam'!$A$2:$E$269,4))</f>
        <v/>
      </c>
      <c r="E90" s="3">
        <f>'P-1 256'!$B$368</f>
        <v>0</v>
      </c>
      <c r="F90" s="3" t="str">
        <f>IF($E90=0,"bye",VLOOKUP($E90,'nejml.žákyně seznam'!$A$2:$D$269,2))</f>
        <v>bye</v>
      </c>
      <c r="G90" s="3" t="str">
        <f>IF($E90=0,"",VLOOKUP($E90,'nejml.žákyně seznam'!$A$2:$E$269,4))</f>
        <v/>
      </c>
      <c r="H90" s="74"/>
      <c r="I90" s="75"/>
      <c r="J90" s="75"/>
      <c r="K90" s="75"/>
      <c r="L90" s="76"/>
      <c r="M90" s="3">
        <f t="shared" si="16"/>
        <v>0</v>
      </c>
      <c r="N90" s="3">
        <f t="shared" si="17"/>
        <v>0</v>
      </c>
      <c r="O90" s="3">
        <f t="shared" si="24"/>
        <v>0</v>
      </c>
      <c r="P90" s="3" t="str">
        <f>IF($O90=0,"",VLOOKUP($O90,'nejml.žákyně seznam'!$A$2:$D$269,2))</f>
        <v/>
      </c>
      <c r="Q90" s="3" t="str">
        <f t="shared" si="18"/>
        <v/>
      </c>
      <c r="R90" s="3" t="str">
        <f t="shared" si="25"/>
        <v/>
      </c>
      <c r="T90" s="30">
        <f t="shared" si="19"/>
        <v>0</v>
      </c>
      <c r="U90" s="30">
        <f t="shared" si="20"/>
        <v>0</v>
      </c>
      <c r="V90" s="30">
        <f t="shared" si="21"/>
        <v>0</v>
      </c>
      <c r="W90" s="30">
        <f t="shared" si="22"/>
        <v>0</v>
      </c>
      <c r="X90" s="30">
        <f t="shared" si="23"/>
        <v>0</v>
      </c>
    </row>
    <row r="91" spans="1:24">
      <c r="A91" s="3" t="e">
        <f>CONCATENATE("Kvalifikace ",#REF!," - 1.kolo")</f>
        <v>#REF!</v>
      </c>
      <c r="B91" s="3">
        <f>'P-1 256'!B370</f>
        <v>0</v>
      </c>
      <c r="C91" s="3" t="str">
        <f>IF($B91=0,"bye",VLOOKUP($B91,'nejml.žákyně seznam'!$A$2:$D$269,2))</f>
        <v>bye</v>
      </c>
      <c r="D91" s="3" t="str">
        <f>IF($B91=0,"",VLOOKUP($B91,'nejml.žákyně seznam'!$A$2:$E$269,4))</f>
        <v/>
      </c>
      <c r="E91" s="3">
        <f>'P-1 256'!$B$372</f>
        <v>0</v>
      </c>
      <c r="F91" s="3" t="str">
        <f>IF($E91=0,"bye",VLOOKUP($E91,'nejml.žákyně seznam'!$A$2:$D$269,2))</f>
        <v>bye</v>
      </c>
      <c r="G91" s="3" t="str">
        <f>IF($E91=0,"",VLOOKUP($E91,'nejml.žákyně seznam'!$A$2:$E$269,4))</f>
        <v/>
      </c>
      <c r="H91" s="74"/>
      <c r="I91" s="75"/>
      <c r="J91" s="75"/>
      <c r="K91" s="75"/>
      <c r="L91" s="76"/>
      <c r="M91" s="3">
        <f t="shared" si="16"/>
        <v>0</v>
      </c>
      <c r="N91" s="3">
        <f t="shared" si="17"/>
        <v>0</v>
      </c>
      <c r="O91" s="3">
        <f t="shared" si="24"/>
        <v>0</v>
      </c>
      <c r="P91" s="3" t="str">
        <f>IF($O91=0,"",VLOOKUP($O91,'nejml.žákyně seznam'!$A$2:$D$269,2))</f>
        <v/>
      </c>
      <c r="Q91" s="3" t="str">
        <f t="shared" si="18"/>
        <v/>
      </c>
      <c r="R91" s="3" t="str">
        <f t="shared" si="25"/>
        <v/>
      </c>
      <c r="T91" s="30">
        <f t="shared" si="19"/>
        <v>0</v>
      </c>
      <c r="U91" s="30">
        <f t="shared" si="20"/>
        <v>0</v>
      </c>
      <c r="V91" s="30">
        <f t="shared" si="21"/>
        <v>0</v>
      </c>
      <c r="W91" s="30">
        <f t="shared" si="22"/>
        <v>0</v>
      </c>
      <c r="X91" s="30">
        <f t="shared" si="23"/>
        <v>0</v>
      </c>
    </row>
    <row r="92" spans="1:24">
      <c r="A92" s="3" t="e">
        <f>CONCATENATE("Kvalifikace ",#REF!," - 1.kolo")</f>
        <v>#REF!</v>
      </c>
      <c r="B92" s="3">
        <f>'P-1 256'!B374</f>
        <v>0</v>
      </c>
      <c r="C92" s="3" t="str">
        <f>IF($B92=0,"bye",VLOOKUP($B92,'nejml.žákyně seznam'!$A$2:$D$269,2))</f>
        <v>bye</v>
      </c>
      <c r="D92" s="3" t="str">
        <f>IF($B92=0,"",VLOOKUP($B92,'nejml.žákyně seznam'!$A$2:$E$269,4))</f>
        <v/>
      </c>
      <c r="E92" s="3">
        <f>'P-1 256'!$B$376</f>
        <v>0</v>
      </c>
      <c r="F92" s="3" t="str">
        <f>IF($E92=0,"bye",VLOOKUP($E92,'nejml.žákyně seznam'!$A$2:$D$269,2))</f>
        <v>bye</v>
      </c>
      <c r="G92" s="3" t="str">
        <f>IF($E92=0,"",VLOOKUP($E92,'nejml.žákyně seznam'!$A$2:$E$269,4))</f>
        <v/>
      </c>
      <c r="H92" s="74"/>
      <c r="I92" s="75"/>
      <c r="J92" s="75"/>
      <c r="K92" s="75"/>
      <c r="L92" s="76"/>
      <c r="M92" s="3">
        <f t="shared" si="16"/>
        <v>0</v>
      </c>
      <c r="N92" s="3">
        <f t="shared" si="17"/>
        <v>0</v>
      </c>
      <c r="O92" s="3">
        <f t="shared" si="24"/>
        <v>0</v>
      </c>
      <c r="P92" s="3" t="str">
        <f>IF($O92=0,"",VLOOKUP($O92,'nejml.žákyně seznam'!$A$2:$D$269,2))</f>
        <v/>
      </c>
      <c r="Q92" s="3" t="str">
        <f t="shared" si="18"/>
        <v/>
      </c>
      <c r="R92" s="3" t="str">
        <f t="shared" si="25"/>
        <v/>
      </c>
      <c r="T92" s="30">
        <f t="shared" si="19"/>
        <v>0</v>
      </c>
      <c r="U92" s="30">
        <f t="shared" si="20"/>
        <v>0</v>
      </c>
      <c r="V92" s="30">
        <f t="shared" si="21"/>
        <v>0</v>
      </c>
      <c r="W92" s="30">
        <f t="shared" si="22"/>
        <v>0</v>
      </c>
      <c r="X92" s="30">
        <f t="shared" si="23"/>
        <v>0</v>
      </c>
    </row>
    <row r="93" spans="1:24">
      <c r="A93" s="3" t="e">
        <f>CONCATENATE("Kvalifikace ",#REF!," - 1.kolo")</f>
        <v>#REF!</v>
      </c>
      <c r="B93" s="3">
        <f>'P-1 256'!B378</f>
        <v>0</v>
      </c>
      <c r="C93" s="3" t="str">
        <f>IF($B93=0,"bye",VLOOKUP($B93,'nejml.žákyně seznam'!$A$2:$D$269,2))</f>
        <v>bye</v>
      </c>
      <c r="D93" s="3" t="str">
        <f>IF($B93=0,"",VLOOKUP($B93,'nejml.žákyně seznam'!$A$2:$E$269,4))</f>
        <v/>
      </c>
      <c r="E93" s="3">
        <f>'P-1 256'!$B$380</f>
        <v>0</v>
      </c>
      <c r="F93" s="3" t="str">
        <f>IF($E93=0,"bye",VLOOKUP($E93,'nejml.žákyně seznam'!$A$2:$D$269,2))</f>
        <v>bye</v>
      </c>
      <c r="G93" s="3" t="str">
        <f>IF($E93=0,"",VLOOKUP($E93,'nejml.žákyně seznam'!$A$2:$E$269,4))</f>
        <v/>
      </c>
      <c r="H93" s="74"/>
      <c r="I93" s="75"/>
      <c r="J93" s="75"/>
      <c r="K93" s="75"/>
      <c r="L93" s="76"/>
      <c r="M93" s="3">
        <f t="shared" si="16"/>
        <v>0</v>
      </c>
      <c r="N93" s="3">
        <f t="shared" si="17"/>
        <v>0</v>
      </c>
      <c r="O93" s="3">
        <f t="shared" si="24"/>
        <v>0</v>
      </c>
      <c r="P93" s="3" t="str">
        <f>IF($O93=0,"",VLOOKUP($O93,'nejml.žákyně seznam'!$A$2:$D$269,2))</f>
        <v/>
      </c>
      <c r="Q93" s="3" t="str">
        <f t="shared" si="18"/>
        <v/>
      </c>
      <c r="R93" s="3" t="str">
        <f t="shared" si="25"/>
        <v/>
      </c>
      <c r="T93" s="30">
        <f t="shared" si="19"/>
        <v>0</v>
      </c>
      <c r="U93" s="30">
        <f t="shared" si="20"/>
        <v>0</v>
      </c>
      <c r="V93" s="30">
        <f t="shared" si="21"/>
        <v>0</v>
      </c>
      <c r="W93" s="30">
        <f t="shared" si="22"/>
        <v>0</v>
      </c>
      <c r="X93" s="30">
        <f t="shared" si="23"/>
        <v>0</v>
      </c>
    </row>
    <row r="94" spans="1:24">
      <c r="A94" s="3" t="e">
        <f>CONCATENATE("Kvalifikace ",#REF!," - 1.kolo")</f>
        <v>#REF!</v>
      </c>
      <c r="B94" s="3">
        <f>'P-1 256'!B382</f>
        <v>0</v>
      </c>
      <c r="C94" s="3" t="str">
        <f>IF($B94=0,"bye",VLOOKUP($B94,'nejml.žákyně seznam'!$A$2:$D$269,2))</f>
        <v>bye</v>
      </c>
      <c r="D94" s="3" t="str">
        <f>IF($B94=0,"",VLOOKUP($B94,'nejml.žákyně seznam'!$A$2:$E$269,4))</f>
        <v/>
      </c>
      <c r="E94" s="3">
        <f>'P-1 256'!$B$384</f>
        <v>0</v>
      </c>
      <c r="F94" s="3" t="str">
        <f>IF($E94=0,"bye",VLOOKUP($E94,'nejml.žákyně seznam'!$A$2:$D$269,2))</f>
        <v>bye</v>
      </c>
      <c r="G94" s="3" t="str">
        <f>IF($E94=0,"",VLOOKUP($E94,'nejml.žákyně seznam'!$A$2:$E$269,4))</f>
        <v/>
      </c>
      <c r="H94" s="74"/>
      <c r="I94" s="75"/>
      <c r="J94" s="75"/>
      <c r="K94" s="75"/>
      <c r="L94" s="76"/>
      <c r="M94" s="3">
        <f t="shared" si="16"/>
        <v>0</v>
      </c>
      <c r="N94" s="3">
        <f t="shared" si="17"/>
        <v>0</v>
      </c>
      <c r="O94" s="3">
        <f t="shared" si="24"/>
        <v>0</v>
      </c>
      <c r="P94" s="3" t="str">
        <f>IF($O94=0,"",VLOOKUP($O94,'nejml.žákyně seznam'!$A$2:$D$269,2))</f>
        <v/>
      </c>
      <c r="Q94" s="3" t="str">
        <f t="shared" si="18"/>
        <v/>
      </c>
      <c r="R94" s="3" t="str">
        <f t="shared" si="25"/>
        <v/>
      </c>
      <c r="T94" s="30">
        <f t="shared" si="19"/>
        <v>0</v>
      </c>
      <c r="U94" s="30">
        <f t="shared" si="20"/>
        <v>0</v>
      </c>
      <c r="V94" s="30">
        <f t="shared" si="21"/>
        <v>0</v>
      </c>
      <c r="W94" s="30">
        <f t="shared" si="22"/>
        <v>0</v>
      </c>
      <c r="X94" s="30">
        <f t="shared" si="23"/>
        <v>0</v>
      </c>
    </row>
    <row r="95" spans="1:24">
      <c r="A95" s="3" t="e">
        <f>CONCATENATE("Kvalifikace ",#REF!," - 1.kolo")</f>
        <v>#REF!</v>
      </c>
      <c r="B95" s="3">
        <f>'P-1 256'!B386</f>
        <v>0</v>
      </c>
      <c r="C95" s="3" t="str">
        <f>IF($B95=0,"bye",VLOOKUP($B95,'nejml.žákyně seznam'!$A$2:$D$269,2))</f>
        <v>bye</v>
      </c>
      <c r="D95" s="3" t="str">
        <f>IF($B95=0,"",VLOOKUP($B95,'nejml.žákyně seznam'!$A$2:$E$269,4))</f>
        <v/>
      </c>
      <c r="E95" s="3">
        <f>'P-1 256'!$B$388</f>
        <v>0</v>
      </c>
      <c r="F95" s="3" t="str">
        <f>IF($E95=0,"bye",VLOOKUP($E95,'nejml.žákyně seznam'!$A$2:$D$269,2))</f>
        <v>bye</v>
      </c>
      <c r="G95" s="3" t="str">
        <f>IF($E95=0,"",VLOOKUP($E95,'nejml.žákyně seznam'!$A$2:$E$269,4))</f>
        <v/>
      </c>
      <c r="H95" s="74"/>
      <c r="I95" s="75"/>
      <c r="J95" s="75"/>
      <c r="K95" s="75"/>
      <c r="L95" s="76"/>
      <c r="M95" s="3">
        <f t="shared" si="16"/>
        <v>0</v>
      </c>
      <c r="N95" s="3">
        <f t="shared" si="17"/>
        <v>0</v>
      </c>
      <c r="O95" s="3">
        <f t="shared" si="24"/>
        <v>0</v>
      </c>
      <c r="P95" s="3" t="str">
        <f>IF($O95=0,"",VLOOKUP($O95,'nejml.žákyně seznam'!$A$2:$D$269,2))</f>
        <v/>
      </c>
      <c r="Q95" s="3" t="str">
        <f t="shared" si="18"/>
        <v/>
      </c>
      <c r="R95" s="3" t="str">
        <f t="shared" si="25"/>
        <v/>
      </c>
      <c r="T95" s="30">
        <f t="shared" si="19"/>
        <v>0</v>
      </c>
      <c r="U95" s="30">
        <f t="shared" si="20"/>
        <v>0</v>
      </c>
      <c r="V95" s="30">
        <f t="shared" si="21"/>
        <v>0</v>
      </c>
      <c r="W95" s="30">
        <f t="shared" si="22"/>
        <v>0</v>
      </c>
      <c r="X95" s="30">
        <f t="shared" si="23"/>
        <v>0</v>
      </c>
    </row>
    <row r="96" spans="1:24">
      <c r="A96" s="3" t="e">
        <f>CONCATENATE("Kvalifikace ",#REF!," - 1.kolo")</f>
        <v>#REF!</v>
      </c>
      <c r="B96" s="3">
        <f>'P-1 256'!B390</f>
        <v>0</v>
      </c>
      <c r="C96" s="3" t="str">
        <f>IF($B96=0,"bye",VLOOKUP($B96,'nejml.žákyně seznam'!$A$2:$D$269,2))</f>
        <v>bye</v>
      </c>
      <c r="D96" s="3" t="str">
        <f>IF($B96=0,"",VLOOKUP($B96,'nejml.žákyně seznam'!$A$2:$E$269,4))</f>
        <v/>
      </c>
      <c r="E96" s="3">
        <f>'P-1 256'!$B$392</f>
        <v>0</v>
      </c>
      <c r="F96" s="3" t="str">
        <f>IF($E96=0,"bye",VLOOKUP($E96,'nejml.žákyně seznam'!$A$2:$D$269,2))</f>
        <v>bye</v>
      </c>
      <c r="G96" s="3" t="str">
        <f>IF($E96=0,"",VLOOKUP($E96,'nejml.žákyně seznam'!$A$2:$E$269,4))</f>
        <v/>
      </c>
      <c r="H96" s="74"/>
      <c r="I96" s="75"/>
      <c r="J96" s="75"/>
      <c r="K96" s="75"/>
      <c r="L96" s="76"/>
      <c r="M96" s="3">
        <f t="shared" si="16"/>
        <v>0</v>
      </c>
      <c r="N96" s="3">
        <f t="shared" si="17"/>
        <v>0</v>
      </c>
      <c r="O96" s="3">
        <f t="shared" si="24"/>
        <v>0</v>
      </c>
      <c r="P96" s="3" t="str">
        <f>IF($O96=0,"",VLOOKUP($O96,'nejml.žákyně seznam'!$A$2:$D$269,2))</f>
        <v/>
      </c>
      <c r="Q96" s="3" t="str">
        <f t="shared" si="18"/>
        <v/>
      </c>
      <c r="R96" s="3" t="str">
        <f t="shared" si="25"/>
        <v/>
      </c>
      <c r="T96" s="30">
        <f t="shared" si="19"/>
        <v>0</v>
      </c>
      <c r="U96" s="30">
        <f t="shared" si="20"/>
        <v>0</v>
      </c>
      <c r="V96" s="30">
        <f t="shared" si="21"/>
        <v>0</v>
      </c>
      <c r="W96" s="30">
        <f t="shared" si="22"/>
        <v>0</v>
      </c>
      <c r="X96" s="30">
        <f t="shared" si="23"/>
        <v>0</v>
      </c>
    </row>
    <row r="97" spans="1:24">
      <c r="A97" s="3" t="e">
        <f>CONCATENATE("Kvalifikace ",#REF!," - 1.kolo")</f>
        <v>#REF!</v>
      </c>
      <c r="B97" s="3">
        <f>'P-1 256'!B394</f>
        <v>0</v>
      </c>
      <c r="C97" s="3" t="str">
        <f>IF($B97=0,"bye",VLOOKUP($B97,'nejml.žákyně seznam'!$A$2:$D$269,2))</f>
        <v>bye</v>
      </c>
      <c r="D97" s="3" t="str">
        <f>IF($B97=0,"",VLOOKUP($B97,'nejml.žákyně seznam'!$A$2:$E$269,4))</f>
        <v/>
      </c>
      <c r="E97" s="3">
        <f>'P-1 256'!$B$396</f>
        <v>0</v>
      </c>
      <c r="F97" s="3" t="str">
        <f>IF($E97=0,"bye",VLOOKUP($E97,'nejml.žákyně seznam'!$A$2:$D$269,2))</f>
        <v>bye</v>
      </c>
      <c r="G97" s="3" t="str">
        <f>IF($E97=0,"",VLOOKUP($E97,'nejml.žákyně seznam'!$A$2:$E$269,4))</f>
        <v/>
      </c>
      <c r="H97" s="74"/>
      <c r="I97" s="75"/>
      <c r="J97" s="75"/>
      <c r="K97" s="75"/>
      <c r="L97" s="76"/>
      <c r="M97" s="3">
        <f t="shared" si="16"/>
        <v>0</v>
      </c>
      <c r="N97" s="3">
        <f t="shared" si="17"/>
        <v>0</v>
      </c>
      <c r="O97" s="3">
        <f t="shared" si="24"/>
        <v>0</v>
      </c>
      <c r="P97" s="3" t="str">
        <f>IF($O97=0,"",VLOOKUP($O97,'nejml.žákyně seznam'!$A$2:$D$269,2))</f>
        <v/>
      </c>
      <c r="Q97" s="3" t="str">
        <f t="shared" si="18"/>
        <v/>
      </c>
      <c r="R97" s="3" t="str">
        <f t="shared" si="25"/>
        <v/>
      </c>
      <c r="T97" s="30">
        <f t="shared" si="19"/>
        <v>0</v>
      </c>
      <c r="U97" s="30">
        <f t="shared" si="20"/>
        <v>0</v>
      </c>
      <c r="V97" s="30">
        <f t="shared" si="21"/>
        <v>0</v>
      </c>
      <c r="W97" s="30">
        <f t="shared" si="22"/>
        <v>0</v>
      </c>
      <c r="X97" s="30">
        <f t="shared" si="23"/>
        <v>0</v>
      </c>
    </row>
    <row r="98" spans="1:24">
      <c r="A98" s="3" t="e">
        <f>CONCATENATE("Kvalifikace ",#REF!," - 1.kolo")</f>
        <v>#REF!</v>
      </c>
      <c r="B98" s="3">
        <f>'P-1 256'!B400</f>
        <v>0</v>
      </c>
      <c r="C98" s="3" t="str">
        <f>IF($B98=0,"bye",VLOOKUP($B98,'nejml.žákyně seznam'!$A$2:$D$269,2))</f>
        <v>bye</v>
      </c>
      <c r="D98" s="3" t="str">
        <f>IF($B98=0,"",VLOOKUP($B98,'nejml.žákyně seznam'!$A$2:$E$269,4))</f>
        <v/>
      </c>
      <c r="E98" s="3">
        <f>'P-1 256'!$B$402</f>
        <v>0</v>
      </c>
      <c r="F98" s="3" t="str">
        <f>IF($E98=0,"bye",VLOOKUP($E98,'nejml.žákyně seznam'!$A$2:$D$269,2))</f>
        <v>bye</v>
      </c>
      <c r="G98" s="3" t="str">
        <f>IF($E98=0,"",VLOOKUP($E98,'nejml.žákyně seznam'!$A$2:$E$269,4))</f>
        <v/>
      </c>
      <c r="H98" s="74"/>
      <c r="I98" s="75"/>
      <c r="J98" s="75"/>
      <c r="K98" s="75"/>
      <c r="L98" s="76"/>
      <c r="M98" s="3">
        <f t="shared" si="16"/>
        <v>0</v>
      </c>
      <c r="N98" s="3">
        <f t="shared" si="17"/>
        <v>0</v>
      </c>
      <c r="O98" s="3">
        <f t="shared" ref="O98:O129" si="26">IF(M98=N98,0,IF(M98&gt;N98,B98,E98))</f>
        <v>0</v>
      </c>
      <c r="P98" s="3" t="str">
        <f>IF($O98=0,"",VLOOKUP($O98,'nejml.žákyně seznam'!$A$2:$D$269,2))</f>
        <v/>
      </c>
      <c r="Q98" s="3" t="str">
        <f t="shared" si="18"/>
        <v/>
      </c>
      <c r="R98" s="3" t="str">
        <f t="shared" si="25"/>
        <v/>
      </c>
      <c r="T98" s="30">
        <f t="shared" si="19"/>
        <v>0</v>
      </c>
      <c r="U98" s="30">
        <f t="shared" si="20"/>
        <v>0</v>
      </c>
      <c r="V98" s="30">
        <f t="shared" si="21"/>
        <v>0</v>
      </c>
      <c r="W98" s="30">
        <f t="shared" si="22"/>
        <v>0</v>
      </c>
      <c r="X98" s="30">
        <f t="shared" si="23"/>
        <v>0</v>
      </c>
    </row>
    <row r="99" spans="1:24">
      <c r="A99" s="3" t="e">
        <f>CONCATENATE("Kvalifikace ",#REF!," - 1.kolo")</f>
        <v>#REF!</v>
      </c>
      <c r="B99" s="3">
        <f>'P-1 256'!B404</f>
        <v>0</v>
      </c>
      <c r="C99" s="3" t="str">
        <f>IF($B99=0,"bye",VLOOKUP($B99,'nejml.žákyně seznam'!$A$2:$D$269,2))</f>
        <v>bye</v>
      </c>
      <c r="D99" s="3" t="str">
        <f>IF($B99=0,"",VLOOKUP($B99,'nejml.žákyně seznam'!$A$2:$E$269,4))</f>
        <v/>
      </c>
      <c r="E99" s="3">
        <f>'P-1 256'!$B$406</f>
        <v>0</v>
      </c>
      <c r="F99" s="3" t="str">
        <f>IF($E99=0,"bye",VLOOKUP($E99,'nejml.žákyně seznam'!$A$2:$D$269,2))</f>
        <v>bye</v>
      </c>
      <c r="G99" s="3" t="str">
        <f>IF($E99=0,"",VLOOKUP($E99,'nejml.žákyně seznam'!$A$2:$E$269,4))</f>
        <v/>
      </c>
      <c r="H99" s="74"/>
      <c r="I99" s="75"/>
      <c r="J99" s="75"/>
      <c r="K99" s="75"/>
      <c r="L99" s="76"/>
      <c r="M99" s="3">
        <f t="shared" si="16"/>
        <v>0</v>
      </c>
      <c r="N99" s="3">
        <f t="shared" si="17"/>
        <v>0</v>
      </c>
      <c r="O99" s="3">
        <f t="shared" si="26"/>
        <v>0</v>
      </c>
      <c r="P99" s="3" t="str">
        <f>IF($O99=0,"",VLOOKUP($O99,'nejml.žákyně seznam'!$A$2:$D$269,2))</f>
        <v/>
      </c>
      <c r="Q99" s="3" t="str">
        <f t="shared" si="18"/>
        <v/>
      </c>
      <c r="R99" s="3" t="str">
        <f t="shared" si="25"/>
        <v/>
      </c>
      <c r="T99" s="30">
        <f t="shared" si="19"/>
        <v>0</v>
      </c>
      <c r="U99" s="30">
        <f t="shared" si="20"/>
        <v>0</v>
      </c>
      <c r="V99" s="30">
        <f t="shared" si="21"/>
        <v>0</v>
      </c>
      <c r="W99" s="30">
        <f t="shared" si="22"/>
        <v>0</v>
      </c>
      <c r="X99" s="30">
        <f t="shared" si="23"/>
        <v>0</v>
      </c>
    </row>
    <row r="100" spans="1:24">
      <c r="A100" s="3" t="e">
        <f>CONCATENATE("Kvalifikace ",#REF!," - 1.kolo")</f>
        <v>#REF!</v>
      </c>
      <c r="B100" s="3">
        <f>'P-1 256'!B408</f>
        <v>0</v>
      </c>
      <c r="C100" s="3" t="str">
        <f>IF($B100=0,"bye",VLOOKUP($B100,'nejml.žákyně seznam'!$A$2:$D$269,2))</f>
        <v>bye</v>
      </c>
      <c r="D100" s="3" t="str">
        <f>IF($B100=0,"",VLOOKUP($B100,'nejml.žákyně seznam'!$A$2:$E$269,4))</f>
        <v/>
      </c>
      <c r="E100" s="3">
        <f>'P-1 256'!$B$410</f>
        <v>0</v>
      </c>
      <c r="F100" s="3" t="str">
        <f>IF($E100=0,"bye",VLOOKUP($E100,'nejml.žákyně seznam'!$A$2:$D$269,2))</f>
        <v>bye</v>
      </c>
      <c r="G100" s="3" t="str">
        <f>IF($E100=0,"",VLOOKUP($E100,'nejml.žákyně seznam'!$A$2:$E$269,4))</f>
        <v/>
      </c>
      <c r="H100" s="74"/>
      <c r="I100" s="75"/>
      <c r="J100" s="75"/>
      <c r="K100" s="75"/>
      <c r="L100" s="76"/>
      <c r="M100" s="3">
        <f t="shared" si="16"/>
        <v>0</v>
      </c>
      <c r="N100" s="3">
        <f t="shared" si="17"/>
        <v>0</v>
      </c>
      <c r="O100" s="3">
        <f t="shared" si="26"/>
        <v>0</v>
      </c>
      <c r="P100" s="3" t="str">
        <f>IF($O100=0,"",VLOOKUP($O100,'nejml.žákyně seznam'!$A$2:$D$269,2))</f>
        <v/>
      </c>
      <c r="Q100" s="3" t="str">
        <f t="shared" si="18"/>
        <v/>
      </c>
      <c r="R100" s="3" t="str">
        <f t="shared" si="25"/>
        <v/>
      </c>
      <c r="T100" s="30">
        <f t="shared" si="19"/>
        <v>0</v>
      </c>
      <c r="U100" s="30">
        <f t="shared" si="20"/>
        <v>0</v>
      </c>
      <c r="V100" s="30">
        <f t="shared" si="21"/>
        <v>0</v>
      </c>
      <c r="W100" s="30">
        <f t="shared" si="22"/>
        <v>0</v>
      </c>
      <c r="X100" s="30">
        <f t="shared" si="23"/>
        <v>0</v>
      </c>
    </row>
    <row r="101" spans="1:24">
      <c r="A101" s="3" t="e">
        <f>CONCATENATE("Kvalifikace ",#REF!," - 1.kolo")</f>
        <v>#REF!</v>
      </c>
      <c r="B101" s="3">
        <f>'P-1 256'!B412</f>
        <v>0</v>
      </c>
      <c r="C101" s="3" t="str">
        <f>IF($B101=0,"bye",VLOOKUP($B101,'nejml.žákyně seznam'!$A$2:$D$269,2))</f>
        <v>bye</v>
      </c>
      <c r="D101" s="3" t="str">
        <f>IF($B101=0,"",VLOOKUP($B101,'nejml.žákyně seznam'!$A$2:$E$269,4))</f>
        <v/>
      </c>
      <c r="E101" s="3">
        <f>'P-1 256'!$B$414</f>
        <v>0</v>
      </c>
      <c r="F101" s="3" t="str">
        <f>IF($E101=0,"bye",VLOOKUP($E101,'nejml.žákyně seznam'!$A$2:$D$269,2))</f>
        <v>bye</v>
      </c>
      <c r="G101" s="3" t="str">
        <f>IF($E101=0,"",VLOOKUP($E101,'nejml.žákyně seznam'!$A$2:$E$269,4))</f>
        <v/>
      </c>
      <c r="H101" s="74"/>
      <c r="I101" s="75"/>
      <c r="J101" s="75"/>
      <c r="K101" s="75"/>
      <c r="L101" s="76"/>
      <c r="M101" s="3">
        <f t="shared" si="16"/>
        <v>0</v>
      </c>
      <c r="N101" s="3">
        <f t="shared" si="17"/>
        <v>0</v>
      </c>
      <c r="O101" s="3">
        <f t="shared" si="26"/>
        <v>0</v>
      </c>
      <c r="P101" s="3" t="str">
        <f>IF($O101=0,"",VLOOKUP($O101,'nejml.žákyně seznam'!$A$2:$D$269,2))</f>
        <v/>
      </c>
      <c r="Q101" s="3" t="str">
        <f t="shared" si="18"/>
        <v/>
      </c>
      <c r="R101" s="3" t="str">
        <f t="shared" si="25"/>
        <v/>
      </c>
      <c r="T101" s="30">
        <f t="shared" si="19"/>
        <v>0</v>
      </c>
      <c r="U101" s="30">
        <f t="shared" si="20"/>
        <v>0</v>
      </c>
      <c r="V101" s="30">
        <f t="shared" si="21"/>
        <v>0</v>
      </c>
      <c r="W101" s="30">
        <f t="shared" si="22"/>
        <v>0</v>
      </c>
      <c r="X101" s="30">
        <f t="shared" si="23"/>
        <v>0</v>
      </c>
    </row>
    <row r="102" spans="1:24">
      <c r="A102" s="3" t="e">
        <f>CONCATENATE("Kvalifikace ",#REF!," - 1.kolo")</f>
        <v>#REF!</v>
      </c>
      <c r="B102" s="3">
        <f>'P-1 256'!B416</f>
        <v>0</v>
      </c>
      <c r="C102" s="3" t="str">
        <f>IF($B102=0,"bye",VLOOKUP($B102,'nejml.žákyně seznam'!$A$2:$D$269,2))</f>
        <v>bye</v>
      </c>
      <c r="D102" s="3" t="str">
        <f>IF($B102=0,"",VLOOKUP($B102,'nejml.žákyně seznam'!$A$2:$E$269,4))</f>
        <v/>
      </c>
      <c r="E102" s="3">
        <f>'P-1 256'!$B$418</f>
        <v>0</v>
      </c>
      <c r="F102" s="3" t="str">
        <f>IF($E102=0,"bye",VLOOKUP($E102,'nejml.žákyně seznam'!$A$2:$D$269,2))</f>
        <v>bye</v>
      </c>
      <c r="G102" s="3" t="str">
        <f>IF($E102=0,"",VLOOKUP($E102,'nejml.žákyně seznam'!$A$2:$E$269,4))</f>
        <v/>
      </c>
      <c r="H102" s="74"/>
      <c r="I102" s="75"/>
      <c r="J102" s="75"/>
      <c r="K102" s="75"/>
      <c r="L102" s="76"/>
      <c r="M102" s="3">
        <f t="shared" si="16"/>
        <v>0</v>
      </c>
      <c r="N102" s="3">
        <f t="shared" si="17"/>
        <v>0</v>
      </c>
      <c r="O102" s="3">
        <f t="shared" si="26"/>
        <v>0</v>
      </c>
      <c r="P102" s="3" t="str">
        <f>IF($O102=0,"",VLOOKUP($O102,'nejml.žákyně seznam'!$A$2:$D$269,2))</f>
        <v/>
      </c>
      <c r="Q102" s="3" t="str">
        <f t="shared" si="18"/>
        <v/>
      </c>
      <c r="R102" s="3" t="str">
        <f t="shared" si="25"/>
        <v/>
      </c>
      <c r="T102" s="30">
        <f t="shared" si="19"/>
        <v>0</v>
      </c>
      <c r="U102" s="30">
        <f t="shared" si="20"/>
        <v>0</v>
      </c>
      <c r="V102" s="30">
        <f t="shared" si="21"/>
        <v>0</v>
      </c>
      <c r="W102" s="30">
        <f t="shared" si="22"/>
        <v>0</v>
      </c>
      <c r="X102" s="30">
        <f t="shared" si="23"/>
        <v>0</v>
      </c>
    </row>
    <row r="103" spans="1:24">
      <c r="A103" s="3" t="e">
        <f>CONCATENATE("Kvalifikace ",#REF!," - 1.kolo")</f>
        <v>#REF!</v>
      </c>
      <c r="B103" s="3">
        <f>'P-1 256'!B420</f>
        <v>0</v>
      </c>
      <c r="C103" s="3" t="str">
        <f>IF($B103=0,"bye",VLOOKUP($B103,'nejml.žákyně seznam'!$A$2:$D$269,2))</f>
        <v>bye</v>
      </c>
      <c r="D103" s="3" t="str">
        <f>IF($B103=0,"",VLOOKUP($B103,'nejml.žákyně seznam'!$A$2:$E$269,4))</f>
        <v/>
      </c>
      <c r="E103" s="3">
        <f>'P-1 256'!$B$422</f>
        <v>0</v>
      </c>
      <c r="F103" s="3" t="str">
        <f>IF($E103=0,"bye",VLOOKUP($E103,'nejml.žákyně seznam'!$A$2:$D$269,2))</f>
        <v>bye</v>
      </c>
      <c r="G103" s="3" t="str">
        <f>IF($E103=0,"",VLOOKUP($E103,'nejml.žákyně seznam'!$A$2:$E$269,4))</f>
        <v/>
      </c>
      <c r="H103" s="74"/>
      <c r="I103" s="75"/>
      <c r="J103" s="75"/>
      <c r="K103" s="75"/>
      <c r="L103" s="76"/>
      <c r="M103" s="3">
        <f t="shared" si="16"/>
        <v>0</v>
      </c>
      <c r="N103" s="3">
        <f t="shared" si="17"/>
        <v>0</v>
      </c>
      <c r="O103" s="3">
        <f t="shared" si="26"/>
        <v>0</v>
      </c>
      <c r="P103" s="3" t="str">
        <f>IF($O103=0,"",VLOOKUP($O103,'nejml.žákyně seznam'!$A$2:$D$269,2))</f>
        <v/>
      </c>
      <c r="Q103" s="3" t="str">
        <f t="shared" si="18"/>
        <v/>
      </c>
      <c r="R103" s="3" t="str">
        <f t="shared" si="25"/>
        <v/>
      </c>
      <c r="T103" s="30">
        <f t="shared" si="19"/>
        <v>0</v>
      </c>
      <c r="U103" s="30">
        <f t="shared" si="20"/>
        <v>0</v>
      </c>
      <c r="V103" s="30">
        <f t="shared" si="21"/>
        <v>0</v>
      </c>
      <c r="W103" s="30">
        <f t="shared" si="22"/>
        <v>0</v>
      </c>
      <c r="X103" s="30">
        <f t="shared" si="23"/>
        <v>0</v>
      </c>
    </row>
    <row r="104" spans="1:24">
      <c r="A104" s="3" t="e">
        <f>CONCATENATE("Kvalifikace ",#REF!," - 1.kolo")</f>
        <v>#REF!</v>
      </c>
      <c r="B104" s="3">
        <f>'P-1 256'!B424</f>
        <v>0</v>
      </c>
      <c r="C104" s="3" t="str">
        <f>IF($B104=0,"bye",VLOOKUP($B104,'nejml.žákyně seznam'!$A$2:$D$269,2))</f>
        <v>bye</v>
      </c>
      <c r="D104" s="3" t="str">
        <f>IF($B104=0,"",VLOOKUP($B104,'nejml.žákyně seznam'!$A$2:$E$269,4))</f>
        <v/>
      </c>
      <c r="E104" s="3">
        <f>'P-1 256'!$B$426</f>
        <v>0</v>
      </c>
      <c r="F104" s="3" t="str">
        <f>IF($E104=0,"bye",VLOOKUP($E104,'nejml.žákyně seznam'!$A$2:$D$269,2))</f>
        <v>bye</v>
      </c>
      <c r="G104" s="3" t="str">
        <f>IF($E104=0,"",VLOOKUP($E104,'nejml.žákyně seznam'!$A$2:$E$269,4))</f>
        <v/>
      </c>
      <c r="H104" s="74"/>
      <c r="I104" s="75"/>
      <c r="J104" s="75"/>
      <c r="K104" s="75"/>
      <c r="L104" s="76"/>
      <c r="M104" s="3">
        <f t="shared" si="16"/>
        <v>0</v>
      </c>
      <c r="N104" s="3">
        <f t="shared" si="17"/>
        <v>0</v>
      </c>
      <c r="O104" s="3">
        <f t="shared" si="26"/>
        <v>0</v>
      </c>
      <c r="P104" s="3" t="str">
        <f>IF($O104=0,"",VLOOKUP($O104,'nejml.žákyně seznam'!$A$2:$D$269,2))</f>
        <v/>
      </c>
      <c r="Q104" s="3" t="str">
        <f t="shared" si="18"/>
        <v/>
      </c>
      <c r="R104" s="3" t="str">
        <f t="shared" si="25"/>
        <v/>
      </c>
      <c r="T104" s="30">
        <f t="shared" si="19"/>
        <v>0</v>
      </c>
      <c r="U104" s="30">
        <f t="shared" si="20"/>
        <v>0</v>
      </c>
      <c r="V104" s="30">
        <f t="shared" si="21"/>
        <v>0</v>
      </c>
      <c r="W104" s="30">
        <f t="shared" si="22"/>
        <v>0</v>
      </c>
      <c r="X104" s="30">
        <f t="shared" si="23"/>
        <v>0</v>
      </c>
    </row>
    <row r="105" spans="1:24">
      <c r="A105" s="3" t="e">
        <f>CONCATENATE("Kvalifikace ",#REF!," - 1.kolo")</f>
        <v>#REF!</v>
      </c>
      <c r="B105" s="3">
        <f>'P-1 256'!B428</f>
        <v>0</v>
      </c>
      <c r="C105" s="3" t="str">
        <f>IF($B105=0,"bye",VLOOKUP($B105,'nejml.žákyně seznam'!$A$2:$D$269,2))</f>
        <v>bye</v>
      </c>
      <c r="D105" s="3" t="str">
        <f>IF($B105=0,"",VLOOKUP($B105,'nejml.žákyně seznam'!$A$2:$E$269,4))</f>
        <v/>
      </c>
      <c r="E105" s="3">
        <f>'P-1 256'!$B$430</f>
        <v>0</v>
      </c>
      <c r="F105" s="3" t="str">
        <f>IF($E105=0,"bye",VLOOKUP($E105,'nejml.žákyně seznam'!$A$2:$D$269,2))</f>
        <v>bye</v>
      </c>
      <c r="G105" s="3" t="str">
        <f>IF($E105=0,"",VLOOKUP($E105,'nejml.žákyně seznam'!$A$2:$E$269,4))</f>
        <v/>
      </c>
      <c r="H105" s="74"/>
      <c r="I105" s="75"/>
      <c r="J105" s="75"/>
      <c r="K105" s="75"/>
      <c r="L105" s="76"/>
      <c r="M105" s="3">
        <f t="shared" si="16"/>
        <v>0</v>
      </c>
      <c r="N105" s="3">
        <f t="shared" si="17"/>
        <v>0</v>
      </c>
      <c r="O105" s="3">
        <f t="shared" si="26"/>
        <v>0</v>
      </c>
      <c r="P105" s="3" t="str">
        <f>IF($O105=0,"",VLOOKUP($O105,'nejml.žákyně seznam'!$A$2:$D$269,2))</f>
        <v/>
      </c>
      <c r="Q105" s="3" t="str">
        <f t="shared" si="18"/>
        <v/>
      </c>
      <c r="R105" s="3" t="str">
        <f t="shared" si="25"/>
        <v/>
      </c>
      <c r="T105" s="30">
        <f t="shared" si="19"/>
        <v>0</v>
      </c>
      <c r="U105" s="30">
        <f t="shared" si="20"/>
        <v>0</v>
      </c>
      <c r="V105" s="30">
        <f t="shared" si="21"/>
        <v>0</v>
      </c>
      <c r="W105" s="30">
        <f t="shared" si="22"/>
        <v>0</v>
      </c>
      <c r="X105" s="30">
        <f t="shared" si="23"/>
        <v>0</v>
      </c>
    </row>
    <row r="106" spans="1:24">
      <c r="A106" s="3" t="e">
        <f>CONCATENATE("Kvalifikace ",#REF!," - 1.kolo")</f>
        <v>#REF!</v>
      </c>
      <c r="B106" s="3">
        <f>'P-1 256'!B432</f>
        <v>0</v>
      </c>
      <c r="C106" s="3" t="str">
        <f>IF($B106=0,"bye",VLOOKUP($B106,'nejml.žákyně seznam'!$A$2:$D$269,2))</f>
        <v>bye</v>
      </c>
      <c r="D106" s="3" t="str">
        <f>IF($B106=0,"",VLOOKUP($B106,'nejml.žákyně seznam'!$A$2:$E$269,4))</f>
        <v/>
      </c>
      <c r="E106" s="3">
        <f>'P-1 256'!$B$434</f>
        <v>0</v>
      </c>
      <c r="F106" s="3" t="str">
        <f>IF($E106=0,"bye",VLOOKUP($E106,'nejml.žákyně seznam'!$A$2:$D$269,2))</f>
        <v>bye</v>
      </c>
      <c r="G106" s="3" t="str">
        <f>IF($E106=0,"",VLOOKUP($E106,'nejml.žákyně seznam'!$A$2:$E$269,4))</f>
        <v/>
      </c>
      <c r="H106" s="74"/>
      <c r="I106" s="75"/>
      <c r="J106" s="75"/>
      <c r="K106" s="75"/>
      <c r="L106" s="76"/>
      <c r="M106" s="3">
        <f t="shared" si="16"/>
        <v>0</v>
      </c>
      <c r="N106" s="3">
        <f t="shared" si="17"/>
        <v>0</v>
      </c>
      <c r="O106" s="3">
        <f t="shared" si="26"/>
        <v>0</v>
      </c>
      <c r="P106" s="3" t="str">
        <f>IF($O106=0,"",VLOOKUP($O106,'nejml.žákyně seznam'!$A$2:$D$269,2))</f>
        <v/>
      </c>
      <c r="Q106" s="3" t="str">
        <f t="shared" si="18"/>
        <v/>
      </c>
      <c r="R106" s="3" t="str">
        <f t="shared" si="25"/>
        <v/>
      </c>
      <c r="T106" s="30">
        <f t="shared" si="19"/>
        <v>0</v>
      </c>
      <c r="U106" s="30">
        <f t="shared" si="20"/>
        <v>0</v>
      </c>
      <c r="V106" s="30">
        <f t="shared" si="21"/>
        <v>0</v>
      </c>
      <c r="W106" s="30">
        <f t="shared" si="22"/>
        <v>0</v>
      </c>
      <c r="X106" s="30">
        <f t="shared" si="23"/>
        <v>0</v>
      </c>
    </row>
    <row r="107" spans="1:24">
      <c r="A107" s="3" t="e">
        <f>CONCATENATE("Kvalifikace ",#REF!," - 1.kolo")</f>
        <v>#REF!</v>
      </c>
      <c r="B107" s="3">
        <f>'P-1 256'!B436</f>
        <v>0</v>
      </c>
      <c r="C107" s="3" t="str">
        <f>IF($B107=0,"bye",VLOOKUP($B107,'nejml.žákyně seznam'!$A$2:$D$269,2))</f>
        <v>bye</v>
      </c>
      <c r="D107" s="3" t="str">
        <f>IF($B107=0,"",VLOOKUP($B107,'nejml.žákyně seznam'!$A$2:$E$269,4))</f>
        <v/>
      </c>
      <c r="E107" s="3">
        <f>'P-1 256'!$B$438</f>
        <v>0</v>
      </c>
      <c r="F107" s="3" t="str">
        <f>IF($E107=0,"bye",VLOOKUP($E107,'nejml.žákyně seznam'!$A$2:$D$269,2))</f>
        <v>bye</v>
      </c>
      <c r="G107" s="3" t="str">
        <f>IF($E107=0,"",VLOOKUP($E107,'nejml.žákyně seznam'!$A$2:$E$269,4))</f>
        <v/>
      </c>
      <c r="H107" s="74"/>
      <c r="I107" s="75"/>
      <c r="J107" s="75"/>
      <c r="K107" s="75"/>
      <c r="L107" s="76"/>
      <c r="M107" s="3">
        <f t="shared" si="16"/>
        <v>0</v>
      </c>
      <c r="N107" s="3">
        <f t="shared" si="17"/>
        <v>0</v>
      </c>
      <c r="O107" s="3">
        <f t="shared" si="26"/>
        <v>0</v>
      </c>
      <c r="P107" s="3" t="str">
        <f>IF($O107=0,"",VLOOKUP($O107,'nejml.žákyně seznam'!$A$2:$D$269,2))</f>
        <v/>
      </c>
      <c r="Q107" s="3" t="str">
        <f t="shared" si="18"/>
        <v/>
      </c>
      <c r="R107" s="3" t="str">
        <f t="shared" si="25"/>
        <v/>
      </c>
      <c r="T107" s="30">
        <f t="shared" si="19"/>
        <v>0</v>
      </c>
      <c r="U107" s="30">
        <f t="shared" si="20"/>
        <v>0</v>
      </c>
      <c r="V107" s="30">
        <f t="shared" si="21"/>
        <v>0</v>
      </c>
      <c r="W107" s="30">
        <f t="shared" si="22"/>
        <v>0</v>
      </c>
      <c r="X107" s="30">
        <f t="shared" si="23"/>
        <v>0</v>
      </c>
    </row>
    <row r="108" spans="1:24">
      <c r="A108" s="3" t="e">
        <f>CONCATENATE("Kvalifikace ",#REF!," - 1.kolo")</f>
        <v>#REF!</v>
      </c>
      <c r="B108" s="3">
        <f>'P-1 256'!B440</f>
        <v>0</v>
      </c>
      <c r="C108" s="3" t="str">
        <f>IF($B108=0,"bye",VLOOKUP($B108,'nejml.žákyně seznam'!$A$2:$D$269,2))</f>
        <v>bye</v>
      </c>
      <c r="D108" s="3" t="str">
        <f>IF($B108=0,"",VLOOKUP($B108,'nejml.žákyně seznam'!$A$2:$E$269,4))</f>
        <v/>
      </c>
      <c r="E108" s="3">
        <f>'P-1 256'!$B$442</f>
        <v>0</v>
      </c>
      <c r="F108" s="3" t="str">
        <f>IF($E108=0,"bye",VLOOKUP($E108,'nejml.žákyně seznam'!$A$2:$D$269,2))</f>
        <v>bye</v>
      </c>
      <c r="G108" s="3" t="str">
        <f>IF($E108=0,"",VLOOKUP($E108,'nejml.žákyně seznam'!$A$2:$E$269,4))</f>
        <v/>
      </c>
      <c r="H108" s="74"/>
      <c r="I108" s="75"/>
      <c r="J108" s="75"/>
      <c r="K108" s="75"/>
      <c r="L108" s="76"/>
      <c r="M108" s="3">
        <f t="shared" si="16"/>
        <v>0</v>
      </c>
      <c r="N108" s="3">
        <f t="shared" si="17"/>
        <v>0</v>
      </c>
      <c r="O108" s="3">
        <f t="shared" si="26"/>
        <v>0</v>
      </c>
      <c r="P108" s="3" t="str">
        <f>IF($O108=0,"",VLOOKUP($O108,'nejml.žákyně seznam'!$A$2:$D$269,2))</f>
        <v/>
      </c>
      <c r="Q108" s="3" t="str">
        <f t="shared" si="18"/>
        <v/>
      </c>
      <c r="R108" s="3" t="str">
        <f t="shared" si="25"/>
        <v/>
      </c>
      <c r="T108" s="30">
        <f t="shared" si="19"/>
        <v>0</v>
      </c>
      <c r="U108" s="30">
        <f t="shared" si="20"/>
        <v>0</v>
      </c>
      <c r="V108" s="30">
        <f t="shared" si="21"/>
        <v>0</v>
      </c>
      <c r="W108" s="30">
        <f t="shared" si="22"/>
        <v>0</v>
      </c>
      <c r="X108" s="30">
        <f t="shared" si="23"/>
        <v>0</v>
      </c>
    </row>
    <row r="109" spans="1:24">
      <c r="A109" s="3" t="e">
        <f>CONCATENATE("Kvalifikace ",#REF!," - 1.kolo")</f>
        <v>#REF!</v>
      </c>
      <c r="B109" s="3">
        <f>'P-1 256'!B444</f>
        <v>0</v>
      </c>
      <c r="C109" s="3" t="str">
        <f>IF($B109=0,"bye",VLOOKUP($B109,'nejml.žákyně seznam'!$A$2:$D$269,2))</f>
        <v>bye</v>
      </c>
      <c r="D109" s="3" t="str">
        <f>IF($B109=0,"",VLOOKUP($B109,'nejml.žákyně seznam'!$A$2:$E$269,4))</f>
        <v/>
      </c>
      <c r="E109" s="3">
        <f>'P-1 256'!$B$446</f>
        <v>0</v>
      </c>
      <c r="F109" s="3" t="str">
        <f>IF($E109=0,"bye",VLOOKUP($E109,'nejml.žákyně seznam'!$A$2:$D$269,2))</f>
        <v>bye</v>
      </c>
      <c r="G109" s="3" t="str">
        <f>IF($E109=0,"",VLOOKUP($E109,'nejml.žákyně seznam'!$A$2:$E$269,4))</f>
        <v/>
      </c>
      <c r="H109" s="74"/>
      <c r="I109" s="75"/>
      <c r="J109" s="75"/>
      <c r="K109" s="75"/>
      <c r="L109" s="76"/>
      <c r="M109" s="3">
        <f t="shared" si="16"/>
        <v>0</v>
      </c>
      <c r="N109" s="3">
        <f t="shared" si="17"/>
        <v>0</v>
      </c>
      <c r="O109" s="3">
        <f t="shared" si="26"/>
        <v>0</v>
      </c>
      <c r="P109" s="3" t="str">
        <f>IF($O109=0,"",VLOOKUP($O109,'nejml.žákyně seznam'!$A$2:$D$269,2))</f>
        <v/>
      </c>
      <c r="Q109" s="3" t="str">
        <f t="shared" si="18"/>
        <v/>
      </c>
      <c r="R109" s="3" t="str">
        <f t="shared" si="25"/>
        <v/>
      </c>
      <c r="T109" s="30">
        <f t="shared" si="19"/>
        <v>0</v>
      </c>
      <c r="U109" s="30">
        <f t="shared" si="20"/>
        <v>0</v>
      </c>
      <c r="V109" s="30">
        <f t="shared" si="21"/>
        <v>0</v>
      </c>
      <c r="W109" s="30">
        <f t="shared" si="22"/>
        <v>0</v>
      </c>
      <c r="X109" s="30">
        <f t="shared" si="23"/>
        <v>0</v>
      </c>
    </row>
    <row r="110" spans="1:24">
      <c r="A110" s="3" t="e">
        <f>CONCATENATE("Kvalifikace ",#REF!," - 1.kolo")</f>
        <v>#REF!</v>
      </c>
      <c r="B110" s="3">
        <f>'P-1 256'!B448</f>
        <v>0</v>
      </c>
      <c r="C110" s="3" t="str">
        <f>IF($B110=0,"bye",VLOOKUP($B110,'nejml.žákyně seznam'!$A$2:$D$269,2))</f>
        <v>bye</v>
      </c>
      <c r="D110" s="3" t="str">
        <f>IF($B110=0,"",VLOOKUP($B110,'nejml.žákyně seznam'!$A$2:$E$269,4))</f>
        <v/>
      </c>
      <c r="E110" s="3">
        <f>'P-1 256'!$B$450</f>
        <v>0</v>
      </c>
      <c r="F110" s="3" t="str">
        <f>IF($E110=0,"bye",VLOOKUP($E110,'nejml.žákyně seznam'!$A$2:$D$269,2))</f>
        <v>bye</v>
      </c>
      <c r="G110" s="3" t="str">
        <f>IF($E110=0,"",VLOOKUP($E110,'nejml.žákyně seznam'!$A$2:$E$269,4))</f>
        <v/>
      </c>
      <c r="H110" s="74"/>
      <c r="I110" s="75"/>
      <c r="J110" s="75"/>
      <c r="K110" s="75"/>
      <c r="L110" s="76"/>
      <c r="M110" s="3">
        <f t="shared" si="16"/>
        <v>0</v>
      </c>
      <c r="N110" s="3">
        <f t="shared" si="17"/>
        <v>0</v>
      </c>
      <c r="O110" s="3">
        <f t="shared" si="26"/>
        <v>0</v>
      </c>
      <c r="P110" s="3" t="str">
        <f>IF($O110=0,"",VLOOKUP($O110,'nejml.žákyně seznam'!$A$2:$D$269,2))</f>
        <v/>
      </c>
      <c r="Q110" s="3" t="str">
        <f t="shared" si="18"/>
        <v/>
      </c>
      <c r="R110" s="3" t="str">
        <f t="shared" si="25"/>
        <v/>
      </c>
      <c r="T110" s="30">
        <f t="shared" si="19"/>
        <v>0</v>
      </c>
      <c r="U110" s="30">
        <f t="shared" si="20"/>
        <v>0</v>
      </c>
      <c r="V110" s="30">
        <f t="shared" si="21"/>
        <v>0</v>
      </c>
      <c r="W110" s="30">
        <f t="shared" si="22"/>
        <v>0</v>
      </c>
      <c r="X110" s="30">
        <f t="shared" si="23"/>
        <v>0</v>
      </c>
    </row>
    <row r="111" spans="1:24">
      <c r="A111" s="3" t="e">
        <f>CONCATENATE("Kvalifikace ",#REF!," - 1.kolo")</f>
        <v>#REF!</v>
      </c>
      <c r="B111" s="3">
        <f>'P-1 256'!B452</f>
        <v>0</v>
      </c>
      <c r="C111" s="3" t="str">
        <f>IF($B111=0,"bye",VLOOKUP($B111,'nejml.žákyně seznam'!$A$2:$D$269,2))</f>
        <v>bye</v>
      </c>
      <c r="D111" s="3" t="str">
        <f>IF($B111=0,"",VLOOKUP($B111,'nejml.žákyně seznam'!$A$2:$E$269,4))</f>
        <v/>
      </c>
      <c r="E111" s="3">
        <f>'P-1 256'!$B$454</f>
        <v>0</v>
      </c>
      <c r="F111" s="3" t="str">
        <f>IF($E111=0,"bye",VLOOKUP($E111,'nejml.žákyně seznam'!$A$2:$D$269,2))</f>
        <v>bye</v>
      </c>
      <c r="G111" s="3" t="str">
        <f>IF($E111=0,"",VLOOKUP($E111,'nejml.žákyně seznam'!$A$2:$E$269,4))</f>
        <v/>
      </c>
      <c r="H111" s="74"/>
      <c r="I111" s="75"/>
      <c r="J111" s="75"/>
      <c r="K111" s="75"/>
      <c r="L111" s="76"/>
      <c r="M111" s="3">
        <f t="shared" si="16"/>
        <v>0</v>
      </c>
      <c r="N111" s="3">
        <f t="shared" si="17"/>
        <v>0</v>
      </c>
      <c r="O111" s="3">
        <f t="shared" si="26"/>
        <v>0</v>
      </c>
      <c r="P111" s="3" t="str">
        <f>IF($O111=0,"",VLOOKUP($O111,'nejml.žákyně seznam'!$A$2:$D$269,2))</f>
        <v/>
      </c>
      <c r="Q111" s="3" t="str">
        <f t="shared" si="18"/>
        <v/>
      </c>
      <c r="R111" s="3" t="str">
        <f t="shared" si="25"/>
        <v/>
      </c>
      <c r="T111" s="30">
        <f t="shared" si="19"/>
        <v>0</v>
      </c>
      <c r="U111" s="30">
        <f t="shared" si="20"/>
        <v>0</v>
      </c>
      <c r="V111" s="30">
        <f t="shared" si="21"/>
        <v>0</v>
      </c>
      <c r="W111" s="30">
        <f t="shared" si="22"/>
        <v>0</v>
      </c>
      <c r="X111" s="30">
        <f t="shared" si="23"/>
        <v>0</v>
      </c>
    </row>
    <row r="112" spans="1:24">
      <c r="A112" s="3" t="e">
        <f>CONCATENATE("Kvalifikace ",#REF!," - 1.kolo")</f>
        <v>#REF!</v>
      </c>
      <c r="B112" s="3">
        <f>'P-1 256'!B456</f>
        <v>0</v>
      </c>
      <c r="C112" s="3" t="str">
        <f>IF($B112=0,"bye",VLOOKUP($B112,'nejml.žákyně seznam'!$A$2:$D$269,2))</f>
        <v>bye</v>
      </c>
      <c r="D112" s="3" t="str">
        <f>IF($B112=0,"",VLOOKUP($B112,'nejml.žákyně seznam'!$A$2:$E$269,4))</f>
        <v/>
      </c>
      <c r="E112" s="3">
        <f>'P-1 256'!$B$458</f>
        <v>0</v>
      </c>
      <c r="F112" s="3" t="str">
        <f>IF($E112=0,"bye",VLOOKUP($E112,'nejml.žákyně seznam'!$A$2:$D$269,2))</f>
        <v>bye</v>
      </c>
      <c r="G112" s="3" t="str">
        <f>IF($E112=0,"",VLOOKUP($E112,'nejml.žákyně seznam'!$A$2:$E$269,4))</f>
        <v/>
      </c>
      <c r="H112" s="74"/>
      <c r="I112" s="75"/>
      <c r="J112" s="75"/>
      <c r="K112" s="75"/>
      <c r="L112" s="76"/>
      <c r="M112" s="3">
        <f t="shared" si="16"/>
        <v>0</v>
      </c>
      <c r="N112" s="3">
        <f t="shared" si="17"/>
        <v>0</v>
      </c>
      <c r="O112" s="3">
        <f t="shared" si="26"/>
        <v>0</v>
      </c>
      <c r="P112" s="3" t="str">
        <f>IF($O112=0,"",VLOOKUP($O112,'nejml.žákyně seznam'!$A$2:$D$269,2))</f>
        <v/>
      </c>
      <c r="Q112" s="3" t="str">
        <f t="shared" si="18"/>
        <v/>
      </c>
      <c r="R112" s="3" t="str">
        <f t="shared" si="25"/>
        <v/>
      </c>
      <c r="T112" s="30">
        <f t="shared" si="19"/>
        <v>0</v>
      </c>
      <c r="U112" s="30">
        <f t="shared" si="20"/>
        <v>0</v>
      </c>
      <c r="V112" s="30">
        <f t="shared" si="21"/>
        <v>0</v>
      </c>
      <c r="W112" s="30">
        <f t="shared" si="22"/>
        <v>0</v>
      </c>
      <c r="X112" s="30">
        <f t="shared" si="23"/>
        <v>0</v>
      </c>
    </row>
    <row r="113" spans="1:24">
      <c r="A113" s="3" t="e">
        <f>CONCATENATE("Kvalifikace ",#REF!," - 1.kolo")</f>
        <v>#REF!</v>
      </c>
      <c r="B113" s="3">
        <f>'P-1 256'!B460</f>
        <v>0</v>
      </c>
      <c r="C113" s="3" t="str">
        <f>IF($B113=0,"bye",VLOOKUP($B113,'nejml.žákyně seznam'!$A$2:$D$269,2))</f>
        <v>bye</v>
      </c>
      <c r="D113" s="3" t="str">
        <f>IF($B113=0,"",VLOOKUP($B113,'nejml.žákyně seznam'!$A$2:$E$269,4))</f>
        <v/>
      </c>
      <c r="E113" s="3">
        <f>'P-1 256'!$B$462</f>
        <v>0</v>
      </c>
      <c r="F113" s="3" t="str">
        <f>IF($E113=0,"bye",VLOOKUP($E113,'nejml.žákyně seznam'!$A$2:$D$269,2))</f>
        <v>bye</v>
      </c>
      <c r="G113" s="3" t="str">
        <f>IF($E113=0,"",VLOOKUP($E113,'nejml.žákyně seznam'!$A$2:$E$269,4))</f>
        <v/>
      </c>
      <c r="H113" s="74"/>
      <c r="I113" s="75"/>
      <c r="J113" s="75"/>
      <c r="K113" s="75"/>
      <c r="L113" s="76"/>
      <c r="M113" s="3">
        <f t="shared" si="16"/>
        <v>0</v>
      </c>
      <c r="N113" s="3">
        <f t="shared" si="17"/>
        <v>0</v>
      </c>
      <c r="O113" s="3">
        <f t="shared" si="26"/>
        <v>0</v>
      </c>
      <c r="P113" s="3" t="str">
        <f>IF($O113=0,"",VLOOKUP($O113,'nejml.žákyně seznam'!$A$2:$D$269,2))</f>
        <v/>
      </c>
      <c r="Q113" s="3" t="str">
        <f t="shared" si="18"/>
        <v/>
      </c>
      <c r="R113" s="3" t="str">
        <f t="shared" si="25"/>
        <v/>
      </c>
      <c r="T113" s="30">
        <f t="shared" si="19"/>
        <v>0</v>
      </c>
      <c r="U113" s="30">
        <f t="shared" si="20"/>
        <v>0</v>
      </c>
      <c r="V113" s="30">
        <f t="shared" si="21"/>
        <v>0</v>
      </c>
      <c r="W113" s="30">
        <f t="shared" si="22"/>
        <v>0</v>
      </c>
      <c r="X113" s="30">
        <f t="shared" si="23"/>
        <v>0</v>
      </c>
    </row>
    <row r="114" spans="1:24">
      <c r="A114" s="3" t="e">
        <f>CONCATENATE("Kvalifikace ",#REF!," - 1.kolo")</f>
        <v>#REF!</v>
      </c>
      <c r="B114" s="3">
        <f>'P-1 256'!B466</f>
        <v>0</v>
      </c>
      <c r="C114" s="3" t="str">
        <f>IF($B114=0,"bye",VLOOKUP($B114,'nejml.žákyně seznam'!$A$2:$D$269,2))</f>
        <v>bye</v>
      </c>
      <c r="D114" s="3" t="str">
        <f>IF($B114=0,"",VLOOKUP($B114,'nejml.žákyně seznam'!$A$2:$E$269,4))</f>
        <v/>
      </c>
      <c r="E114" s="3">
        <f>'P-1 256'!$B$468</f>
        <v>0</v>
      </c>
      <c r="F114" s="3" t="str">
        <f>IF($E114=0,"bye",VLOOKUP($E114,'nejml.žákyně seznam'!$A$2:$D$269,2))</f>
        <v>bye</v>
      </c>
      <c r="G114" s="3" t="str">
        <f>IF($E114=0,"",VLOOKUP($E114,'nejml.žákyně seznam'!$A$2:$E$269,4))</f>
        <v/>
      </c>
      <c r="H114" s="74"/>
      <c r="I114" s="75"/>
      <c r="J114" s="75"/>
      <c r="K114" s="75"/>
      <c r="L114" s="76"/>
      <c r="M114" s="3">
        <f t="shared" si="16"/>
        <v>0</v>
      </c>
      <c r="N114" s="3">
        <f t="shared" si="17"/>
        <v>0</v>
      </c>
      <c r="O114" s="3">
        <f t="shared" si="26"/>
        <v>0</v>
      </c>
      <c r="P114" s="3" t="str">
        <f>IF($O114=0,"",VLOOKUP($O114,'nejml.žákyně seznam'!$A$2:$D$269,2))</f>
        <v/>
      </c>
      <c r="Q114" s="3" t="str">
        <f t="shared" si="18"/>
        <v/>
      </c>
      <c r="R114" s="3" t="str">
        <f t="shared" si="25"/>
        <v/>
      </c>
      <c r="T114" s="30">
        <f t="shared" si="19"/>
        <v>0</v>
      </c>
      <c r="U114" s="30">
        <f t="shared" si="20"/>
        <v>0</v>
      </c>
      <c r="V114" s="30">
        <f t="shared" si="21"/>
        <v>0</v>
      </c>
      <c r="W114" s="30">
        <f t="shared" si="22"/>
        <v>0</v>
      </c>
      <c r="X114" s="30">
        <f t="shared" si="23"/>
        <v>0</v>
      </c>
    </row>
    <row r="115" spans="1:24">
      <c r="A115" s="3" t="e">
        <f>CONCATENATE("Kvalifikace ",#REF!," - 1.kolo")</f>
        <v>#REF!</v>
      </c>
      <c r="B115" s="3">
        <f>'P-1 256'!B470</f>
        <v>0</v>
      </c>
      <c r="C115" s="3" t="str">
        <f>IF($B115=0,"bye",VLOOKUP($B115,'nejml.žákyně seznam'!$A$2:$D$269,2))</f>
        <v>bye</v>
      </c>
      <c r="D115" s="3" t="str">
        <f>IF($B115=0,"",VLOOKUP($B115,'nejml.žákyně seznam'!$A$2:$E$269,4))</f>
        <v/>
      </c>
      <c r="E115" s="3">
        <f>'P-1 256'!$B$472</f>
        <v>0</v>
      </c>
      <c r="F115" s="3" t="str">
        <f>IF($E115=0,"bye",VLOOKUP($E115,'nejml.žákyně seznam'!$A$2:$D$269,2))</f>
        <v>bye</v>
      </c>
      <c r="G115" s="3" t="str">
        <f>IF($E115=0,"",VLOOKUP($E115,'nejml.žákyně seznam'!$A$2:$E$269,4))</f>
        <v/>
      </c>
      <c r="H115" s="74"/>
      <c r="I115" s="75"/>
      <c r="J115" s="75"/>
      <c r="K115" s="75"/>
      <c r="L115" s="76"/>
      <c r="M115" s="3">
        <f t="shared" si="16"/>
        <v>0</v>
      </c>
      <c r="N115" s="3">
        <f t="shared" si="17"/>
        <v>0</v>
      </c>
      <c r="O115" s="3">
        <f t="shared" si="26"/>
        <v>0</v>
      </c>
      <c r="P115" s="3" t="str">
        <f>IF($O115=0,"",VLOOKUP($O115,'nejml.žákyně seznam'!$A$2:$D$269,2))</f>
        <v/>
      </c>
      <c r="Q115" s="3" t="str">
        <f t="shared" si="18"/>
        <v/>
      </c>
      <c r="R115" s="3" t="str">
        <f t="shared" si="25"/>
        <v/>
      </c>
      <c r="T115" s="30">
        <f t="shared" si="19"/>
        <v>0</v>
      </c>
      <c r="U115" s="30">
        <f t="shared" si="20"/>
        <v>0</v>
      </c>
      <c r="V115" s="30">
        <f t="shared" si="21"/>
        <v>0</v>
      </c>
      <c r="W115" s="30">
        <f t="shared" si="22"/>
        <v>0</v>
      </c>
      <c r="X115" s="30">
        <f t="shared" si="23"/>
        <v>0</v>
      </c>
    </row>
    <row r="116" spans="1:24">
      <c r="A116" s="3" t="e">
        <f>CONCATENATE("Kvalifikace ",#REF!," - 1.kolo")</f>
        <v>#REF!</v>
      </c>
      <c r="B116" s="3">
        <f>'P-1 256'!B474</f>
        <v>0</v>
      </c>
      <c r="C116" s="3" t="str">
        <f>IF($B116=0,"bye",VLOOKUP($B116,'nejml.žákyně seznam'!$A$2:$D$269,2))</f>
        <v>bye</v>
      </c>
      <c r="D116" s="3" t="str">
        <f>IF($B116=0,"",VLOOKUP($B116,'nejml.žákyně seznam'!$A$2:$E$269,4))</f>
        <v/>
      </c>
      <c r="E116" s="3">
        <f>'P-1 256'!$B$476</f>
        <v>0</v>
      </c>
      <c r="F116" s="3" t="str">
        <f>IF($E116=0,"bye",VLOOKUP($E116,'nejml.žákyně seznam'!$A$2:$D$269,2))</f>
        <v>bye</v>
      </c>
      <c r="G116" s="3" t="str">
        <f>IF($E116=0,"",VLOOKUP($E116,'nejml.žákyně seznam'!$A$2:$E$269,4))</f>
        <v/>
      </c>
      <c r="H116" s="74"/>
      <c r="I116" s="75"/>
      <c r="J116" s="75"/>
      <c r="K116" s="75"/>
      <c r="L116" s="76"/>
      <c r="M116" s="3">
        <f t="shared" si="16"/>
        <v>0</v>
      </c>
      <c r="N116" s="3">
        <f t="shared" si="17"/>
        <v>0</v>
      </c>
      <c r="O116" s="3">
        <f t="shared" si="26"/>
        <v>0</v>
      </c>
      <c r="P116" s="3" t="str">
        <f>IF($O116=0,"",VLOOKUP($O116,'nejml.žákyně seznam'!$A$2:$D$269,2))</f>
        <v/>
      </c>
      <c r="Q116" s="3" t="str">
        <f t="shared" si="18"/>
        <v/>
      </c>
      <c r="R116" s="3" t="str">
        <f t="shared" si="25"/>
        <v/>
      </c>
      <c r="T116" s="30">
        <f t="shared" si="19"/>
        <v>0</v>
      </c>
      <c r="U116" s="30">
        <f t="shared" si="20"/>
        <v>0</v>
      </c>
      <c r="V116" s="30">
        <f t="shared" si="21"/>
        <v>0</v>
      </c>
      <c r="W116" s="30">
        <f t="shared" si="22"/>
        <v>0</v>
      </c>
      <c r="X116" s="30">
        <f t="shared" si="23"/>
        <v>0</v>
      </c>
    </row>
    <row r="117" spans="1:24">
      <c r="A117" s="3" t="e">
        <f>CONCATENATE("Kvalifikace ",#REF!," - 1.kolo")</f>
        <v>#REF!</v>
      </c>
      <c r="B117" s="3">
        <f>'P-1 256'!B478</f>
        <v>0</v>
      </c>
      <c r="C117" s="3" t="str">
        <f>IF($B117=0,"bye",VLOOKUP($B117,'nejml.žákyně seznam'!$A$2:$D$269,2))</f>
        <v>bye</v>
      </c>
      <c r="D117" s="3" t="str">
        <f>IF($B117=0,"",VLOOKUP($B117,'nejml.žákyně seznam'!$A$2:$E$269,4))</f>
        <v/>
      </c>
      <c r="E117" s="3">
        <f>'P-1 256'!$B$480</f>
        <v>0</v>
      </c>
      <c r="F117" s="3" t="str">
        <f>IF($E117=0,"bye",VLOOKUP($E117,'nejml.žákyně seznam'!$A$2:$D$269,2))</f>
        <v>bye</v>
      </c>
      <c r="G117" s="3" t="str">
        <f>IF($E117=0,"",VLOOKUP($E117,'nejml.žákyně seznam'!$A$2:$E$269,4))</f>
        <v/>
      </c>
      <c r="H117" s="74"/>
      <c r="I117" s="75"/>
      <c r="J117" s="75"/>
      <c r="K117" s="75"/>
      <c r="L117" s="76"/>
      <c r="M117" s="3">
        <f t="shared" si="16"/>
        <v>0</v>
      </c>
      <c r="N117" s="3">
        <f t="shared" si="17"/>
        <v>0</v>
      </c>
      <c r="O117" s="3">
        <f t="shared" si="26"/>
        <v>0</v>
      </c>
      <c r="P117" s="3" t="str">
        <f>IF($O117=0,"",VLOOKUP($O117,'nejml.žákyně seznam'!$A$2:$D$269,2))</f>
        <v/>
      </c>
      <c r="Q117" s="3" t="str">
        <f t="shared" si="18"/>
        <v/>
      </c>
      <c r="R117" s="3" t="str">
        <f t="shared" si="25"/>
        <v/>
      </c>
      <c r="T117" s="30">
        <f t="shared" si="19"/>
        <v>0</v>
      </c>
      <c r="U117" s="30">
        <f t="shared" si="20"/>
        <v>0</v>
      </c>
      <c r="V117" s="30">
        <f t="shared" si="21"/>
        <v>0</v>
      </c>
      <c r="W117" s="30">
        <f t="shared" si="22"/>
        <v>0</v>
      </c>
      <c r="X117" s="30">
        <f t="shared" si="23"/>
        <v>0</v>
      </c>
    </row>
    <row r="118" spans="1:24">
      <c r="A118" s="3" t="e">
        <f>CONCATENATE("Kvalifikace ",#REF!," - 1.kolo")</f>
        <v>#REF!</v>
      </c>
      <c r="B118" s="3">
        <f>'P-1 256'!B482</f>
        <v>0</v>
      </c>
      <c r="C118" s="3" t="str">
        <f>IF($B118=0,"bye",VLOOKUP($B118,'nejml.žákyně seznam'!$A$2:$D$269,2))</f>
        <v>bye</v>
      </c>
      <c r="D118" s="3" t="str">
        <f>IF($B118=0,"",VLOOKUP($B118,'nejml.žákyně seznam'!$A$2:$E$269,4))</f>
        <v/>
      </c>
      <c r="E118" s="3">
        <f>'P-1 256'!$B$484</f>
        <v>0</v>
      </c>
      <c r="F118" s="3" t="str">
        <f>IF($E118=0,"bye",VLOOKUP($E118,'nejml.žákyně seznam'!$A$2:$D$269,2))</f>
        <v>bye</v>
      </c>
      <c r="G118" s="3" t="str">
        <f>IF($E118=0,"",VLOOKUP($E118,'nejml.žákyně seznam'!$A$2:$E$269,4))</f>
        <v/>
      </c>
      <c r="H118" s="74"/>
      <c r="I118" s="75"/>
      <c r="J118" s="75"/>
      <c r="K118" s="75"/>
      <c r="L118" s="76"/>
      <c r="M118" s="3">
        <f t="shared" si="16"/>
        <v>0</v>
      </c>
      <c r="N118" s="3">
        <f t="shared" si="17"/>
        <v>0</v>
      </c>
      <c r="O118" s="3">
        <f t="shared" si="26"/>
        <v>0</v>
      </c>
      <c r="P118" s="3" t="str">
        <f>IF($O118=0,"",VLOOKUP($O118,'nejml.žákyně seznam'!$A$2:$D$269,2))</f>
        <v/>
      </c>
      <c r="Q118" s="3" t="str">
        <f t="shared" si="18"/>
        <v/>
      </c>
      <c r="R118" s="3" t="str">
        <f t="shared" si="25"/>
        <v/>
      </c>
      <c r="T118" s="30">
        <f t="shared" si="19"/>
        <v>0</v>
      </c>
      <c r="U118" s="30">
        <f t="shared" si="20"/>
        <v>0</v>
      </c>
      <c r="V118" s="30">
        <f t="shared" si="21"/>
        <v>0</v>
      </c>
      <c r="W118" s="30">
        <f t="shared" si="22"/>
        <v>0</v>
      </c>
      <c r="X118" s="30">
        <f t="shared" si="23"/>
        <v>0</v>
      </c>
    </row>
    <row r="119" spans="1:24">
      <c r="A119" s="3" t="e">
        <f>CONCATENATE("Kvalifikace ",#REF!," - 1.kolo")</f>
        <v>#REF!</v>
      </c>
      <c r="B119" s="3">
        <f>'P-1 256'!B486</f>
        <v>0</v>
      </c>
      <c r="C119" s="3" t="str">
        <f>IF($B119=0,"bye",VLOOKUP($B119,'nejml.žákyně seznam'!$A$2:$D$269,2))</f>
        <v>bye</v>
      </c>
      <c r="D119" s="3" t="str">
        <f>IF($B119=0,"",VLOOKUP($B119,'nejml.žákyně seznam'!$A$2:$E$269,4))</f>
        <v/>
      </c>
      <c r="E119" s="3">
        <f>'P-1 256'!$B$488</f>
        <v>0</v>
      </c>
      <c r="F119" s="3" t="str">
        <f>IF($E119=0,"bye",VLOOKUP($E119,'nejml.žákyně seznam'!$A$2:$D$269,2))</f>
        <v>bye</v>
      </c>
      <c r="G119" s="3" t="str">
        <f>IF($E119=0,"",VLOOKUP($E119,'nejml.žákyně seznam'!$A$2:$E$269,4))</f>
        <v/>
      </c>
      <c r="H119" s="74"/>
      <c r="I119" s="75"/>
      <c r="J119" s="75"/>
      <c r="K119" s="75"/>
      <c r="L119" s="76"/>
      <c r="M119" s="3">
        <f t="shared" si="16"/>
        <v>0</v>
      </c>
      <c r="N119" s="3">
        <f t="shared" si="17"/>
        <v>0</v>
      </c>
      <c r="O119" s="3">
        <f t="shared" si="26"/>
        <v>0</v>
      </c>
      <c r="P119" s="3" t="str">
        <f>IF($O119=0,"",VLOOKUP($O119,'nejml.žákyně seznam'!$A$2:$D$269,2))</f>
        <v/>
      </c>
      <c r="Q119" s="3" t="str">
        <f t="shared" si="18"/>
        <v/>
      </c>
      <c r="R119" s="3" t="str">
        <f t="shared" si="25"/>
        <v/>
      </c>
      <c r="T119" s="30">
        <f t="shared" si="19"/>
        <v>0</v>
      </c>
      <c r="U119" s="30">
        <f t="shared" si="20"/>
        <v>0</v>
      </c>
      <c r="V119" s="30">
        <f t="shared" si="21"/>
        <v>0</v>
      </c>
      <c r="W119" s="30">
        <f t="shared" si="22"/>
        <v>0</v>
      </c>
      <c r="X119" s="30">
        <f t="shared" si="23"/>
        <v>0</v>
      </c>
    </row>
    <row r="120" spans="1:24">
      <c r="A120" s="3" t="e">
        <f>CONCATENATE("Kvalifikace ",#REF!," - 1.kolo")</f>
        <v>#REF!</v>
      </c>
      <c r="B120" s="3">
        <f>'P-1 256'!B490</f>
        <v>0</v>
      </c>
      <c r="C120" s="3" t="str">
        <f>IF($B120=0,"bye",VLOOKUP($B120,'nejml.žákyně seznam'!$A$2:$D$269,2))</f>
        <v>bye</v>
      </c>
      <c r="D120" s="3" t="str">
        <f>IF($B120=0,"",VLOOKUP($B120,'nejml.žákyně seznam'!$A$2:$E$269,4))</f>
        <v/>
      </c>
      <c r="E120" s="3">
        <f>'P-1 256'!$B$492</f>
        <v>0</v>
      </c>
      <c r="F120" s="3" t="str">
        <f>IF($E120=0,"bye",VLOOKUP($E120,'nejml.žákyně seznam'!$A$2:$D$269,2))</f>
        <v>bye</v>
      </c>
      <c r="G120" s="3" t="str">
        <f>IF($E120=0,"",VLOOKUP($E120,'nejml.žákyně seznam'!$A$2:$E$269,4))</f>
        <v/>
      </c>
      <c r="H120" s="74"/>
      <c r="I120" s="75"/>
      <c r="J120" s="75"/>
      <c r="K120" s="75"/>
      <c r="L120" s="76"/>
      <c r="M120" s="3">
        <f t="shared" si="16"/>
        <v>0</v>
      </c>
      <c r="N120" s="3">
        <f t="shared" si="17"/>
        <v>0</v>
      </c>
      <c r="O120" s="3">
        <f t="shared" si="26"/>
        <v>0</v>
      </c>
      <c r="P120" s="3" t="str">
        <f>IF($O120=0,"",VLOOKUP($O120,'nejml.žákyně seznam'!$A$2:$D$269,2))</f>
        <v/>
      </c>
      <c r="Q120" s="3" t="str">
        <f t="shared" si="18"/>
        <v/>
      </c>
      <c r="R120" s="3" t="str">
        <f t="shared" si="25"/>
        <v/>
      </c>
      <c r="T120" s="30">
        <f t="shared" si="19"/>
        <v>0</v>
      </c>
      <c r="U120" s="30">
        <f t="shared" si="20"/>
        <v>0</v>
      </c>
      <c r="V120" s="30">
        <f t="shared" si="21"/>
        <v>0</v>
      </c>
      <c r="W120" s="30">
        <f t="shared" si="22"/>
        <v>0</v>
      </c>
      <c r="X120" s="30">
        <f t="shared" si="23"/>
        <v>0</v>
      </c>
    </row>
    <row r="121" spans="1:24">
      <c r="A121" s="3" t="e">
        <f>CONCATENATE("Kvalifikace ",#REF!," - 1.kolo")</f>
        <v>#REF!</v>
      </c>
      <c r="B121" s="3">
        <f>'P-1 256'!B494</f>
        <v>0</v>
      </c>
      <c r="C121" s="3" t="str">
        <f>IF($B121=0,"bye",VLOOKUP($B121,'nejml.žákyně seznam'!$A$2:$D$269,2))</f>
        <v>bye</v>
      </c>
      <c r="D121" s="3" t="str">
        <f>IF($B121=0,"",VLOOKUP($B121,'nejml.žákyně seznam'!$A$2:$E$269,4))</f>
        <v/>
      </c>
      <c r="E121" s="3">
        <f>'P-1 256'!$B$496</f>
        <v>0</v>
      </c>
      <c r="F121" s="3" t="str">
        <f>IF($E121=0,"bye",VLOOKUP($E121,'nejml.žákyně seznam'!$A$2:$D$269,2))</f>
        <v>bye</v>
      </c>
      <c r="G121" s="3" t="str">
        <f>IF($E121=0,"",VLOOKUP($E121,'nejml.žákyně seznam'!$A$2:$E$269,4))</f>
        <v/>
      </c>
      <c r="H121" s="74"/>
      <c r="I121" s="75"/>
      <c r="J121" s="75"/>
      <c r="K121" s="75"/>
      <c r="L121" s="76"/>
      <c r="M121" s="3">
        <f t="shared" si="16"/>
        <v>0</v>
      </c>
      <c r="N121" s="3">
        <f t="shared" si="17"/>
        <v>0</v>
      </c>
      <c r="O121" s="3">
        <f t="shared" si="26"/>
        <v>0</v>
      </c>
      <c r="P121" s="3" t="str">
        <f>IF($O121=0,"",VLOOKUP($O121,'nejml.žákyně seznam'!$A$2:$D$269,2))</f>
        <v/>
      </c>
      <c r="Q121" s="3" t="str">
        <f t="shared" si="18"/>
        <v/>
      </c>
      <c r="R121" s="3" t="str">
        <f t="shared" si="25"/>
        <v/>
      </c>
      <c r="T121" s="30">
        <f t="shared" si="19"/>
        <v>0</v>
      </c>
      <c r="U121" s="30">
        <f t="shared" si="20"/>
        <v>0</v>
      </c>
      <c r="V121" s="30">
        <f t="shared" si="21"/>
        <v>0</v>
      </c>
      <c r="W121" s="30">
        <f t="shared" si="22"/>
        <v>0</v>
      </c>
      <c r="X121" s="30">
        <f t="shared" si="23"/>
        <v>0</v>
      </c>
    </row>
    <row r="122" spans="1:24">
      <c r="A122" s="3" t="e">
        <f>CONCATENATE("Kvalifikace ",#REF!," - 1.kolo")</f>
        <v>#REF!</v>
      </c>
      <c r="B122" s="3">
        <f>'P-1 256'!B498</f>
        <v>0</v>
      </c>
      <c r="C122" s="3" t="str">
        <f>IF($B122=0,"bye",VLOOKUP($B122,'nejml.žákyně seznam'!$A$2:$D$269,2))</f>
        <v>bye</v>
      </c>
      <c r="D122" s="3" t="str">
        <f>IF($B122=0,"",VLOOKUP($B122,'nejml.žákyně seznam'!$A$2:$E$269,4))</f>
        <v/>
      </c>
      <c r="E122" s="3">
        <f>'P-1 256'!$B$500</f>
        <v>0</v>
      </c>
      <c r="F122" s="3" t="str">
        <f>IF($E122=0,"bye",VLOOKUP($E122,'nejml.žákyně seznam'!$A$2:$D$269,2))</f>
        <v>bye</v>
      </c>
      <c r="G122" s="3" t="str">
        <f>IF($E122=0,"",VLOOKUP($E122,'nejml.žákyně seznam'!$A$2:$E$269,4))</f>
        <v/>
      </c>
      <c r="H122" s="74"/>
      <c r="I122" s="75"/>
      <c r="J122" s="75"/>
      <c r="K122" s="75"/>
      <c r="L122" s="76"/>
      <c r="M122" s="3">
        <f t="shared" si="16"/>
        <v>0</v>
      </c>
      <c r="N122" s="3">
        <f t="shared" si="17"/>
        <v>0</v>
      </c>
      <c r="O122" s="3">
        <f t="shared" si="26"/>
        <v>0</v>
      </c>
      <c r="P122" s="3" t="str">
        <f>IF($O122=0,"",VLOOKUP($O122,'nejml.žákyně seznam'!$A$2:$D$269,2))</f>
        <v/>
      </c>
      <c r="Q122" s="3" t="str">
        <f t="shared" si="18"/>
        <v/>
      </c>
      <c r="R122" s="3" t="str">
        <f t="shared" si="25"/>
        <v/>
      </c>
      <c r="T122" s="30">
        <f t="shared" si="19"/>
        <v>0</v>
      </c>
      <c r="U122" s="30">
        <f t="shared" si="20"/>
        <v>0</v>
      </c>
      <c r="V122" s="30">
        <f t="shared" si="21"/>
        <v>0</v>
      </c>
      <c r="W122" s="30">
        <f t="shared" si="22"/>
        <v>0</v>
      </c>
      <c r="X122" s="30">
        <f t="shared" si="23"/>
        <v>0</v>
      </c>
    </row>
    <row r="123" spans="1:24">
      <c r="A123" s="3" t="e">
        <f>CONCATENATE("Kvalifikace ",#REF!," - 1.kolo")</f>
        <v>#REF!</v>
      </c>
      <c r="B123" s="3">
        <f>'P-1 256'!B502</f>
        <v>0</v>
      </c>
      <c r="C123" s="3" t="str">
        <f>IF($B123=0,"bye",VLOOKUP($B123,'nejml.žákyně seznam'!$A$2:$D$269,2))</f>
        <v>bye</v>
      </c>
      <c r="D123" s="3" t="str">
        <f>IF($B123=0,"",VLOOKUP($B123,'nejml.žákyně seznam'!$A$2:$E$269,4))</f>
        <v/>
      </c>
      <c r="E123" s="3">
        <f>'P-1 256'!$B$504</f>
        <v>0</v>
      </c>
      <c r="F123" s="3" t="str">
        <f>IF($E123=0,"bye",VLOOKUP($E123,'nejml.žákyně seznam'!$A$2:$D$269,2))</f>
        <v>bye</v>
      </c>
      <c r="G123" s="3" t="str">
        <f>IF($E123=0,"",VLOOKUP($E123,'nejml.žákyně seznam'!$A$2:$E$269,4))</f>
        <v/>
      </c>
      <c r="H123" s="74"/>
      <c r="I123" s="75"/>
      <c r="J123" s="75"/>
      <c r="K123" s="75"/>
      <c r="L123" s="76"/>
      <c r="M123" s="3">
        <f t="shared" si="16"/>
        <v>0</v>
      </c>
      <c r="N123" s="3">
        <f t="shared" si="17"/>
        <v>0</v>
      </c>
      <c r="O123" s="3">
        <f t="shared" si="26"/>
        <v>0</v>
      </c>
      <c r="P123" s="3" t="str">
        <f>IF($O123=0,"",VLOOKUP($O123,'nejml.žákyně seznam'!$A$2:$D$269,2))</f>
        <v/>
      </c>
      <c r="Q123" s="3" t="str">
        <f t="shared" si="18"/>
        <v/>
      </c>
      <c r="R123" s="3" t="str">
        <f t="shared" si="25"/>
        <v/>
      </c>
      <c r="T123" s="30">
        <f t="shared" si="19"/>
        <v>0</v>
      </c>
      <c r="U123" s="30">
        <f t="shared" si="20"/>
        <v>0</v>
      </c>
      <c r="V123" s="30">
        <f t="shared" si="21"/>
        <v>0</v>
      </c>
      <c r="W123" s="30">
        <f t="shared" si="22"/>
        <v>0</v>
      </c>
      <c r="X123" s="30">
        <f t="shared" si="23"/>
        <v>0</v>
      </c>
    </row>
    <row r="124" spans="1:24">
      <c r="A124" s="3" t="e">
        <f>CONCATENATE("Kvalifikace ",#REF!," - 1.kolo")</f>
        <v>#REF!</v>
      </c>
      <c r="B124" s="3">
        <f>'P-1 256'!B506</f>
        <v>0</v>
      </c>
      <c r="C124" s="3" t="str">
        <f>IF($B124=0,"bye",VLOOKUP($B124,'nejml.žákyně seznam'!$A$2:$D$269,2))</f>
        <v>bye</v>
      </c>
      <c r="D124" s="3" t="str">
        <f>IF($B124=0,"",VLOOKUP($B124,'nejml.žákyně seznam'!$A$2:$E$269,4))</f>
        <v/>
      </c>
      <c r="E124" s="3">
        <f>'P-1 256'!$B$508</f>
        <v>0</v>
      </c>
      <c r="F124" s="3" t="str">
        <f>IF($E124=0,"bye",VLOOKUP($E124,'nejml.žákyně seznam'!$A$2:$D$269,2))</f>
        <v>bye</v>
      </c>
      <c r="G124" s="3" t="str">
        <f>IF($E124=0,"",VLOOKUP($E124,'nejml.žákyně seznam'!$A$2:$E$269,4))</f>
        <v/>
      </c>
      <c r="H124" s="74"/>
      <c r="I124" s="75"/>
      <c r="J124" s="75"/>
      <c r="K124" s="75"/>
      <c r="L124" s="76"/>
      <c r="M124" s="3">
        <f t="shared" si="16"/>
        <v>0</v>
      </c>
      <c r="N124" s="3">
        <f t="shared" si="17"/>
        <v>0</v>
      </c>
      <c r="O124" s="3">
        <f t="shared" si="26"/>
        <v>0</v>
      </c>
      <c r="P124" s="3" t="str">
        <f>IF($O124=0,"",VLOOKUP($O124,'nejml.žákyně seznam'!$A$2:$D$269,2))</f>
        <v/>
      </c>
      <c r="Q124" s="3" t="str">
        <f t="shared" si="18"/>
        <v/>
      </c>
      <c r="R124" s="3" t="str">
        <f t="shared" si="25"/>
        <v/>
      </c>
      <c r="T124" s="30">
        <f t="shared" si="19"/>
        <v>0</v>
      </c>
      <c r="U124" s="30">
        <f t="shared" si="20"/>
        <v>0</v>
      </c>
      <c r="V124" s="30">
        <f t="shared" si="21"/>
        <v>0</v>
      </c>
      <c r="W124" s="30">
        <f t="shared" si="22"/>
        <v>0</v>
      </c>
      <c r="X124" s="30">
        <f t="shared" si="23"/>
        <v>0</v>
      </c>
    </row>
    <row r="125" spans="1:24">
      <c r="A125" s="3" t="e">
        <f>CONCATENATE("Kvalifikace ",#REF!," - 1.kolo")</f>
        <v>#REF!</v>
      </c>
      <c r="B125" s="3">
        <f>'P-1 256'!B510</f>
        <v>0</v>
      </c>
      <c r="C125" s="3" t="str">
        <f>IF($B125=0,"bye",VLOOKUP($B125,'nejml.žákyně seznam'!$A$2:$D$269,2))</f>
        <v>bye</v>
      </c>
      <c r="D125" s="3" t="str">
        <f>IF($B125=0,"",VLOOKUP($B125,'nejml.žákyně seznam'!$A$2:$E$269,4))</f>
        <v/>
      </c>
      <c r="E125" s="3">
        <f>'P-1 256'!$B$512</f>
        <v>0</v>
      </c>
      <c r="F125" s="3" t="str">
        <f>IF($E125=0,"bye",VLOOKUP($E125,'nejml.žákyně seznam'!$A$2:$D$269,2))</f>
        <v>bye</v>
      </c>
      <c r="G125" s="3" t="str">
        <f>IF($E125=0,"",VLOOKUP($E125,'nejml.žákyně seznam'!$A$2:$E$269,4))</f>
        <v/>
      </c>
      <c r="H125" s="74"/>
      <c r="I125" s="75"/>
      <c r="J125" s="75"/>
      <c r="K125" s="75"/>
      <c r="L125" s="76"/>
      <c r="M125" s="3">
        <f t="shared" si="16"/>
        <v>0</v>
      </c>
      <c r="N125" s="3">
        <f t="shared" si="17"/>
        <v>0</v>
      </c>
      <c r="O125" s="3">
        <f t="shared" si="26"/>
        <v>0</v>
      </c>
      <c r="P125" s="3" t="str">
        <f>IF($O125=0,"",VLOOKUP($O125,'nejml.žákyně seznam'!$A$2:$D$269,2))</f>
        <v/>
      </c>
      <c r="Q125" s="3" t="str">
        <f t="shared" si="18"/>
        <v/>
      </c>
      <c r="R125" s="3" t="str">
        <f t="shared" si="25"/>
        <v/>
      </c>
      <c r="T125" s="30">
        <f t="shared" si="19"/>
        <v>0</v>
      </c>
      <c r="U125" s="30">
        <f t="shared" si="20"/>
        <v>0</v>
      </c>
      <c r="V125" s="30">
        <f t="shared" si="21"/>
        <v>0</v>
      </c>
      <c r="W125" s="30">
        <f t="shared" si="22"/>
        <v>0</v>
      </c>
      <c r="X125" s="30">
        <f t="shared" si="23"/>
        <v>0</v>
      </c>
    </row>
    <row r="126" spans="1:24">
      <c r="A126" s="3" t="e">
        <f>CONCATENATE("Kvalifikace ",#REF!," - 1.kolo")</f>
        <v>#REF!</v>
      </c>
      <c r="B126" s="3">
        <f>'P-1 256'!B514</f>
        <v>0</v>
      </c>
      <c r="C126" s="3" t="str">
        <f>IF($B126=0,"bye",VLOOKUP($B126,'nejml.žákyně seznam'!$A$2:$D$269,2))</f>
        <v>bye</v>
      </c>
      <c r="D126" s="3" t="str">
        <f>IF($B126=0,"",VLOOKUP($B126,'nejml.žákyně seznam'!$A$2:$E$269,4))</f>
        <v/>
      </c>
      <c r="E126" s="3">
        <f>'P-1 256'!$B$516</f>
        <v>0</v>
      </c>
      <c r="F126" s="3" t="str">
        <f>IF($E126=0,"bye",VLOOKUP($E126,'nejml.žákyně seznam'!$A$2:$D$269,2))</f>
        <v>bye</v>
      </c>
      <c r="G126" s="3" t="str">
        <f>IF($E126=0,"",VLOOKUP($E126,'nejml.žákyně seznam'!$A$2:$E$269,4))</f>
        <v/>
      </c>
      <c r="H126" s="74"/>
      <c r="I126" s="75"/>
      <c r="J126" s="75"/>
      <c r="K126" s="75"/>
      <c r="L126" s="76"/>
      <c r="M126" s="3">
        <f t="shared" si="16"/>
        <v>0</v>
      </c>
      <c r="N126" s="3">
        <f t="shared" si="17"/>
        <v>0</v>
      </c>
      <c r="O126" s="3">
        <f t="shared" si="26"/>
        <v>0</v>
      </c>
      <c r="P126" s="3" t="str">
        <f>IF($O126=0,"",VLOOKUP($O126,'nejml.žákyně seznam'!$A$2:$D$269,2))</f>
        <v/>
      </c>
      <c r="Q126" s="3" t="str">
        <f t="shared" si="18"/>
        <v/>
      </c>
      <c r="R126" s="3" t="str">
        <f t="shared" si="25"/>
        <v/>
      </c>
      <c r="T126" s="30">
        <f t="shared" si="19"/>
        <v>0</v>
      </c>
      <c r="U126" s="30">
        <f t="shared" si="20"/>
        <v>0</v>
      </c>
      <c r="V126" s="30">
        <f t="shared" si="21"/>
        <v>0</v>
      </c>
      <c r="W126" s="30">
        <f t="shared" si="22"/>
        <v>0</v>
      </c>
      <c r="X126" s="30">
        <f t="shared" si="23"/>
        <v>0</v>
      </c>
    </row>
    <row r="127" spans="1:24">
      <c r="A127" s="3" t="e">
        <f>CONCATENATE("Kvalifikace ",#REF!," - 1.kolo")</f>
        <v>#REF!</v>
      </c>
      <c r="B127" s="3">
        <f>'P-1 256'!B518</f>
        <v>0</v>
      </c>
      <c r="C127" s="3" t="str">
        <f>IF($B127=0,"bye",VLOOKUP($B127,'nejml.žákyně seznam'!$A$2:$D$269,2))</f>
        <v>bye</v>
      </c>
      <c r="D127" s="3" t="str">
        <f>IF($B127=0,"",VLOOKUP($B127,'nejml.žákyně seznam'!$A$2:$E$269,4))</f>
        <v/>
      </c>
      <c r="E127" s="3">
        <f>'P-1 256'!$B$520</f>
        <v>0</v>
      </c>
      <c r="F127" s="3" t="str">
        <f>IF($E127=0,"bye",VLOOKUP($E127,'nejml.žákyně seznam'!$A$2:$D$269,2))</f>
        <v>bye</v>
      </c>
      <c r="G127" s="3" t="str">
        <f>IF($E127=0,"",VLOOKUP($E127,'nejml.žákyně seznam'!$A$2:$E$269,4))</f>
        <v/>
      </c>
      <c r="H127" s="74"/>
      <c r="I127" s="75"/>
      <c r="J127" s="75"/>
      <c r="K127" s="75"/>
      <c r="L127" s="76"/>
      <c r="M127" s="3">
        <f t="shared" si="16"/>
        <v>0</v>
      </c>
      <c r="N127" s="3">
        <f t="shared" si="17"/>
        <v>0</v>
      </c>
      <c r="O127" s="3">
        <f t="shared" si="26"/>
        <v>0</v>
      </c>
      <c r="P127" s="3" t="str">
        <f>IF($O127=0,"",VLOOKUP($O127,'nejml.žákyně seznam'!$A$2:$D$269,2))</f>
        <v/>
      </c>
      <c r="Q127" s="3" t="str">
        <f t="shared" si="18"/>
        <v/>
      </c>
      <c r="R127" s="3" t="str">
        <f t="shared" si="25"/>
        <v/>
      </c>
      <c r="T127" s="30">
        <f t="shared" si="19"/>
        <v>0</v>
      </c>
      <c r="U127" s="30">
        <f t="shared" si="20"/>
        <v>0</v>
      </c>
      <c r="V127" s="30">
        <f t="shared" si="21"/>
        <v>0</v>
      </c>
      <c r="W127" s="30">
        <f t="shared" si="22"/>
        <v>0</v>
      </c>
      <c r="X127" s="30">
        <f t="shared" si="23"/>
        <v>0</v>
      </c>
    </row>
    <row r="128" spans="1:24">
      <c r="A128" s="3" t="e">
        <f>CONCATENATE("Kvalifikace ",#REF!," - 1.kolo")</f>
        <v>#REF!</v>
      </c>
      <c r="B128" s="3">
        <f>'P-1 256'!B522</f>
        <v>0</v>
      </c>
      <c r="C128" s="3" t="str">
        <f>IF($B128=0,"bye",VLOOKUP($B128,'nejml.žákyně seznam'!$A$2:$D$269,2))</f>
        <v>bye</v>
      </c>
      <c r="D128" s="3" t="str">
        <f>IF($B128=0,"",VLOOKUP($B128,'nejml.žákyně seznam'!$A$2:$E$269,4))</f>
        <v/>
      </c>
      <c r="E128" s="3">
        <f>'P-1 256'!$B$524</f>
        <v>0</v>
      </c>
      <c r="F128" s="3" t="str">
        <f>IF($E128=0,"bye",VLOOKUP($E128,'nejml.žákyně seznam'!$A$2:$D$269,2))</f>
        <v>bye</v>
      </c>
      <c r="G128" s="3" t="str">
        <f>IF($E128=0,"",VLOOKUP($E128,'nejml.žákyně seznam'!$A$2:$E$269,4))</f>
        <v/>
      </c>
      <c r="H128" s="74"/>
      <c r="I128" s="75"/>
      <c r="J128" s="75"/>
      <c r="K128" s="75"/>
      <c r="L128" s="76"/>
      <c r="M128" s="3">
        <f t="shared" si="16"/>
        <v>0</v>
      </c>
      <c r="N128" s="3">
        <f t="shared" si="17"/>
        <v>0</v>
      </c>
      <c r="O128" s="3">
        <f t="shared" si="26"/>
        <v>0</v>
      </c>
      <c r="P128" s="3" t="str">
        <f>IF($O128=0,"",VLOOKUP($O128,'nejml.žákyně seznam'!$A$2:$D$269,2))</f>
        <v/>
      </c>
      <c r="Q128" s="3" t="str">
        <f t="shared" si="18"/>
        <v/>
      </c>
      <c r="R128" s="3" t="str">
        <f t="shared" si="25"/>
        <v/>
      </c>
      <c r="T128" s="30">
        <f t="shared" si="19"/>
        <v>0</v>
      </c>
      <c r="U128" s="30">
        <f t="shared" si="20"/>
        <v>0</v>
      </c>
      <c r="V128" s="30">
        <f t="shared" si="21"/>
        <v>0</v>
      </c>
      <c r="W128" s="30">
        <f t="shared" si="22"/>
        <v>0</v>
      </c>
      <c r="X128" s="30">
        <f t="shared" si="23"/>
        <v>0</v>
      </c>
    </row>
    <row r="129" spans="1:24" ht="13.5" thickBot="1">
      <c r="A129" s="3" t="e">
        <f>CONCATENATE("Kvalifikace ",#REF!," - 1.kolo")</f>
        <v>#REF!</v>
      </c>
      <c r="B129" s="3">
        <f>'P-1 256'!B526</f>
        <v>0</v>
      </c>
      <c r="C129" s="3" t="str">
        <f>IF($B129=0,"bye",VLOOKUP($B129,'nejml.žákyně seznam'!$A$2:$D$269,2))</f>
        <v>bye</v>
      </c>
      <c r="D129" s="3" t="str">
        <f>IF($B129=0,"",VLOOKUP($B129,'nejml.žákyně seznam'!$A$2:$E$269,4))</f>
        <v/>
      </c>
      <c r="E129" s="3">
        <f>'P-1 256'!$B$528</f>
        <v>0</v>
      </c>
      <c r="F129" s="3" t="str">
        <f>IF($E129=0,"bye",VLOOKUP($E129,'nejml.žákyně seznam'!$A$2:$D$269,2))</f>
        <v>bye</v>
      </c>
      <c r="G129" s="3" t="str">
        <f>IF($E129=0,"",VLOOKUP($E129,'nejml.žákyně seznam'!$A$2:$E$269,4))</f>
        <v/>
      </c>
      <c r="H129" s="77"/>
      <c r="I129" s="78"/>
      <c r="J129" s="78"/>
      <c r="K129" s="78"/>
      <c r="L129" s="79"/>
      <c r="M129" s="3">
        <f>COUNTIF(T129:X129,"&gt;0")</f>
        <v>0</v>
      </c>
      <c r="N129" s="3">
        <f>COUNTIF(T129:X129,"&lt;0")</f>
        <v>0</v>
      </c>
      <c r="O129" s="3">
        <f t="shared" si="26"/>
        <v>0</v>
      </c>
      <c r="P129" s="3" t="str">
        <f>IF($O129=0,"",VLOOKUP($O129,'nejml.žákyně seznam'!$A$2:$D$269,2))</f>
        <v/>
      </c>
      <c r="Q129" s="3" t="str">
        <f>IF(M129=N129,"",IF(M129&gt;N129,CONCATENATE(M129,":",N129," (",H129,",",I129,",",J129,IF(SUM(M129:N129)&gt;3,",",""),K129,IF(SUM(M129:N129)&gt;4,",",""),L129,")"),CONCATENATE(N129,":",M129," (",IF(H129="0","-0",-H129),",",IF(I129="0","-0",-I129),",",IF(J129="0","-0",-J129),IF(SUM(M129:N129)&gt;3,CONCATENATE(",",IF(K129="0","-0",-K129)),""),IF(SUM(M129:N129)&gt;4,CONCATENATE(",",IF(L129="0","-0",-L129)),""),")")))</f>
        <v/>
      </c>
      <c r="R129" s="3" t="str">
        <f t="shared" si="25"/>
        <v/>
      </c>
      <c r="T129" s="30">
        <f>IF(H129="",0,IF(MID(H129,1,1)="-",-1,1))</f>
        <v>0</v>
      </c>
      <c r="U129" s="30">
        <f>IF(I129="",0,IF(MID(I129,1,1)="-",-1,1))</f>
        <v>0</v>
      </c>
      <c r="V129" s="30">
        <f>IF(J129="",0,IF(MID(J129,1,1)="-",-1,1))</f>
        <v>0</v>
      </c>
      <c r="W129" s="30">
        <f>IF(K129="",0,IF(MID(K129,1,1)="-",-1,1))</f>
        <v>0</v>
      </c>
      <c r="X129" s="30">
        <f>IF(L129="",0,IF(MID(L129,1,1)="-",-1,1))</f>
        <v>0</v>
      </c>
    </row>
    <row r="130" spans="1:24" ht="14.25" thickTop="1" thickBot="1">
      <c r="H130" s="21"/>
      <c r="I130" s="21"/>
      <c r="J130" s="21"/>
      <c r="K130" s="21"/>
      <c r="L130" s="21"/>
    </row>
    <row r="131" spans="1:24" ht="13.5" thickTop="1">
      <c r="A131" s="3" t="e">
        <f>CONCATENATE("Kvalifikace ",#REF!," - 2.kolo")</f>
        <v>#REF!</v>
      </c>
      <c r="B131" s="3">
        <f>O2</f>
        <v>0</v>
      </c>
      <c r="C131" s="3" t="str">
        <f>IF($B131=0,"",VLOOKUP($B131,'nejml.žákyně seznam'!$A$2:$D$269,2))</f>
        <v/>
      </c>
      <c r="D131" s="3" t="str">
        <f>IF($B131=0,"",VLOOKUP($B131,'nejml.žákyně seznam'!$A$2:$E$269,4))</f>
        <v/>
      </c>
      <c r="E131" s="3">
        <f>O3</f>
        <v>0</v>
      </c>
      <c r="F131" s="3" t="str">
        <f>IF($E131=0,"",VLOOKUP($E131,'nejml.žákyně seznam'!$A$2:$D$269,2))</f>
        <v/>
      </c>
      <c r="G131" s="3" t="str">
        <f>IF($E131=0,"",VLOOKUP($E131,'nejml.žákyně seznam'!$A$2:$E$269,5))</f>
        <v/>
      </c>
      <c r="H131" s="71"/>
      <c r="I131" s="72"/>
      <c r="J131" s="72"/>
      <c r="K131" s="72"/>
      <c r="L131" s="73"/>
      <c r="M131" s="3">
        <f>COUNTIF(T131:X131,"&gt;0")</f>
        <v>0</v>
      </c>
      <c r="N131" s="3">
        <f>COUNTIF(T131:X131,"&lt;0")</f>
        <v>0</v>
      </c>
      <c r="O131" s="3">
        <f t="shared" ref="O131:O162" si="27">IF(M131=N131,0,IF(M131&gt;N131,B131,E131))</f>
        <v>0</v>
      </c>
      <c r="P131" s="3" t="str">
        <f>IF($O131=0,"",VLOOKUP($O131,'nejml.žákyně seznam'!$A$2:$D$269,2))</f>
        <v/>
      </c>
      <c r="Q131" s="3" t="str">
        <f>IF(M131=N131,"",IF(M131&gt;N131,CONCATENATE(M131,":",N131," (",H131,",",I131,",",J131,IF(SUM(M131:N131)&gt;3,",",""),K131,IF(SUM(M131:N131)&gt;4,",",""),L131,")"),CONCATENATE(N131,":",M131," (",IF(H131="0","-0",-H131),",",IF(I131="0","-0",-I131),",",IF(J131="0","-0",-J131),IF(SUM(M131:N131)&gt;3,CONCATENATE(",",IF(K131="0","-0",-K131)),""),IF(SUM(M131:N131)&gt;4,CONCATENATE(",",IF(L131="0","-0",-L131)),""),")")))</f>
        <v/>
      </c>
      <c r="R131" s="3" t="str">
        <f t="shared" si="25"/>
        <v/>
      </c>
      <c r="T131" s="30">
        <f t="shared" ref="T131:X133" si="28">IF(H131="",0,IF(MID(H131,1,1)="-",-1,1))</f>
        <v>0</v>
      </c>
      <c r="U131" s="30">
        <f t="shared" si="28"/>
        <v>0</v>
      </c>
      <c r="V131" s="30">
        <f t="shared" si="28"/>
        <v>0</v>
      </c>
      <c r="W131" s="30">
        <f t="shared" si="28"/>
        <v>0</v>
      </c>
      <c r="X131" s="30">
        <f t="shared" si="28"/>
        <v>0</v>
      </c>
    </row>
    <row r="132" spans="1:24">
      <c r="A132" s="3" t="e">
        <f>CONCATENATE("Kvalifikace ",#REF!," - 2.kolo")</f>
        <v>#REF!</v>
      </c>
      <c r="B132" s="3">
        <f>O4</f>
        <v>0</v>
      </c>
      <c r="C132" s="3" t="str">
        <f>IF($B132=0,"",VLOOKUP($B132,'nejml.žákyně seznam'!$A$2:$D$269,2))</f>
        <v/>
      </c>
      <c r="D132" s="3" t="str">
        <f>IF($B132=0,"",VLOOKUP($B132,'nejml.žákyně seznam'!$A$2:$E$269,4))</f>
        <v/>
      </c>
      <c r="E132" s="3">
        <f>O5</f>
        <v>0</v>
      </c>
      <c r="F132" s="3" t="str">
        <f>IF($E132=0,"",VLOOKUP($E132,'nejml.žákyně seznam'!$A$2:$D$269,2))</f>
        <v/>
      </c>
      <c r="G132" s="3" t="str">
        <f>IF($E132=0,"",VLOOKUP($E132,'nejml.žákyně seznam'!$A$2:$E$269,5))</f>
        <v/>
      </c>
      <c r="H132" s="74"/>
      <c r="I132" s="75"/>
      <c r="J132" s="75"/>
      <c r="K132" s="75"/>
      <c r="L132" s="76"/>
      <c r="M132" s="3">
        <f>COUNTIF(T132:X132,"&gt;0")</f>
        <v>0</v>
      </c>
      <c r="N132" s="3">
        <f>COUNTIF(T132:X132,"&lt;0")</f>
        <v>0</v>
      </c>
      <c r="O132" s="3">
        <f t="shared" si="27"/>
        <v>0</v>
      </c>
      <c r="P132" s="3" t="str">
        <f>IF($O132=0,"",VLOOKUP($O132,'nejml.žákyně seznam'!$A$2:$D$269,2))</f>
        <v/>
      </c>
      <c r="Q132" s="3" t="str">
        <f>IF(M132=N132,"",IF(M132&gt;N132,CONCATENATE(M132,":",N132," (",H132,",",I132,",",J132,IF(SUM(M132:N132)&gt;3,",",""),K132,IF(SUM(M132:N132)&gt;4,",",""),L132,")"),CONCATENATE(N132,":",M132," (",IF(H132="0","-0",-H132),",",IF(I132="0","-0",-I132),",",IF(J132="0","-0",-J132),IF(SUM(M132:N132)&gt;3,CONCATENATE(",",IF(K132="0","-0",-K132)),""),IF(SUM(M132:N132)&gt;4,CONCATENATE(",",IF(L132="0","-0",-L132)),""),")")))</f>
        <v/>
      </c>
      <c r="R132" s="3" t="str">
        <f t="shared" si="25"/>
        <v/>
      </c>
      <c r="T132" s="30">
        <f t="shared" si="28"/>
        <v>0</v>
      </c>
      <c r="U132" s="30">
        <f t="shared" si="28"/>
        <v>0</v>
      </c>
      <c r="V132" s="30">
        <f t="shared" si="28"/>
        <v>0</v>
      </c>
      <c r="W132" s="30">
        <f t="shared" si="28"/>
        <v>0</v>
      </c>
      <c r="X132" s="30">
        <f t="shared" si="28"/>
        <v>0</v>
      </c>
    </row>
    <row r="133" spans="1:24">
      <c r="A133" s="3" t="e">
        <f>CONCATENATE("Kvalifikace ",#REF!," - 2.kolo")</f>
        <v>#REF!</v>
      </c>
      <c r="B133" s="3">
        <f>O6</f>
        <v>0</v>
      </c>
      <c r="C133" s="3" t="str">
        <f>IF($B133=0,"",VLOOKUP($B133,'nejml.žákyně seznam'!$A$2:$D$269,2))</f>
        <v/>
      </c>
      <c r="D133" s="3" t="str">
        <f>IF($B133=0,"",VLOOKUP($B133,'nejml.žákyně seznam'!$A$2:$E$269,4))</f>
        <v/>
      </c>
      <c r="E133" s="3">
        <f>O7</f>
        <v>0</v>
      </c>
      <c r="F133" s="3" t="str">
        <f>IF($E133=0,"",VLOOKUP($E133,'nejml.žákyně seznam'!$A$2:$D$269,2))</f>
        <v/>
      </c>
      <c r="G133" s="3" t="str">
        <f>IF($E133=0,"",VLOOKUP($E133,'nejml.žákyně seznam'!$A$2:$E$269,5))</f>
        <v/>
      </c>
      <c r="H133" s="74"/>
      <c r="I133" s="75"/>
      <c r="J133" s="75"/>
      <c r="K133" s="75"/>
      <c r="L133" s="76"/>
      <c r="M133" s="3">
        <f>COUNTIF(T133:X133,"&gt;0")</f>
        <v>0</v>
      </c>
      <c r="N133" s="3">
        <f>COUNTIF(T133:X133,"&lt;0")</f>
        <v>0</v>
      </c>
      <c r="O133" s="3">
        <f t="shared" si="27"/>
        <v>0</v>
      </c>
      <c r="P133" s="3" t="str">
        <f>IF($O133=0,"",VLOOKUP($O133,'nejml.žákyně seznam'!$A$2:$D$269,2))</f>
        <v/>
      </c>
      <c r="Q133" s="3" t="str">
        <f>IF(M133=N133,"",IF(M133&gt;N133,CONCATENATE(M133,":",N133," (",H133,",",I133,",",J133,IF(SUM(M133:N133)&gt;3,",",""),K133,IF(SUM(M133:N133)&gt;4,",",""),L133,")"),CONCATENATE(N133,":",M133," (",IF(H133="0","-0",-H133),",",IF(I133="0","-0",-I133),",",IF(J133="0","-0",-J133),IF(SUM(M133:N133)&gt;3,CONCATENATE(",",IF(K133="0","-0",-K133)),""),IF(SUM(M133:N133)&gt;4,CONCATENATE(",",IF(L133="0","-0",-L133)),""),")")))</f>
        <v/>
      </c>
      <c r="R133" s="3" t="str">
        <f t="shared" si="25"/>
        <v/>
      </c>
      <c r="T133" s="30">
        <f t="shared" si="28"/>
        <v>0</v>
      </c>
      <c r="U133" s="30">
        <f t="shared" si="28"/>
        <v>0</v>
      </c>
      <c r="V133" s="30">
        <f t="shared" si="28"/>
        <v>0</v>
      </c>
      <c r="W133" s="30">
        <f t="shared" si="28"/>
        <v>0</v>
      </c>
      <c r="X133" s="30">
        <f t="shared" si="28"/>
        <v>0</v>
      </c>
    </row>
    <row r="134" spans="1:24">
      <c r="A134" s="3" t="e">
        <f>CONCATENATE("Kvalifikace ",#REF!," - 2.kolo")</f>
        <v>#REF!</v>
      </c>
      <c r="B134" s="3">
        <f>O8</f>
        <v>0</v>
      </c>
      <c r="C134" s="3" t="str">
        <f>IF($B134=0,"",VLOOKUP($B134,'nejml.žákyně seznam'!$A$2:$D$269,2))</f>
        <v/>
      </c>
      <c r="D134" s="3" t="str">
        <f>IF($B134=0,"",VLOOKUP($B134,'nejml.žákyně seznam'!$A$2:$E$269,4))</f>
        <v/>
      </c>
      <c r="E134" s="3">
        <f>O9</f>
        <v>0</v>
      </c>
      <c r="F134" s="3" t="str">
        <f>IF($E134=0,"",VLOOKUP($E134,'nejml.žákyně seznam'!$A$2:$D$269,2))</f>
        <v/>
      </c>
      <c r="G134" s="3" t="str">
        <f>IF($E134=0,"",VLOOKUP($E134,'nejml.žákyně seznam'!$A$2:$E$269,5))</f>
        <v/>
      </c>
      <c r="H134" s="74"/>
      <c r="I134" s="75"/>
      <c r="J134" s="75"/>
      <c r="K134" s="75"/>
      <c r="L134" s="76"/>
      <c r="M134" s="3">
        <f t="shared" ref="M134:M193" si="29">COUNTIF(T134:X134,"&gt;0")</f>
        <v>0</v>
      </c>
      <c r="N134" s="3">
        <f t="shared" ref="N134:N193" si="30">COUNTIF(T134:X134,"&lt;0")</f>
        <v>0</v>
      </c>
      <c r="O134" s="3">
        <f t="shared" si="27"/>
        <v>0</v>
      </c>
      <c r="P134" s="3" t="str">
        <f>IF($O134=0,"",VLOOKUP($O134,'nejml.žákyně seznam'!$A$2:$D$269,2))</f>
        <v/>
      </c>
      <c r="Q134" s="3" t="str">
        <f t="shared" ref="Q134:Q193" si="31">IF(M134=N134,"",IF(M134&gt;N134,CONCATENATE(M134,":",N134," (",H134,",",I134,",",J134,IF(SUM(M134:N134)&gt;3,",",""),K134,IF(SUM(M134:N134)&gt;4,",",""),L134,")"),CONCATENATE(N134,":",M134," (",IF(H134="0","-0",-H134),",",IF(I134="0","-0",-I134),",",IF(J134="0","-0",-J134),IF(SUM(M134:N134)&gt;3,CONCATENATE(",",IF(K134="0","-0",-K134)),""),IF(SUM(M134:N134)&gt;4,CONCATENATE(",",IF(L134="0","-0",-L134)),""),")")))</f>
        <v/>
      </c>
      <c r="R134" s="3" t="str">
        <f t="shared" si="25"/>
        <v/>
      </c>
      <c r="T134" s="30">
        <f t="shared" ref="T134:T193" si="32">IF(H134="",0,IF(MID(H134,1,1)="-",-1,1))</f>
        <v>0</v>
      </c>
      <c r="U134" s="30">
        <f t="shared" ref="U134:U193" si="33">IF(I134="",0,IF(MID(I134,1,1)="-",-1,1))</f>
        <v>0</v>
      </c>
      <c r="V134" s="30">
        <f t="shared" ref="V134:V193" si="34">IF(J134="",0,IF(MID(J134,1,1)="-",-1,1))</f>
        <v>0</v>
      </c>
      <c r="W134" s="30">
        <f t="shared" ref="W134:W193" si="35">IF(K134="",0,IF(MID(K134,1,1)="-",-1,1))</f>
        <v>0</v>
      </c>
      <c r="X134" s="30">
        <f t="shared" ref="X134:X193" si="36">IF(L134="",0,IF(MID(L134,1,1)="-",-1,1))</f>
        <v>0</v>
      </c>
    </row>
    <row r="135" spans="1:24">
      <c r="A135" s="3" t="e">
        <f>CONCATENATE("Kvalifikace ",#REF!," - 2.kolo")</f>
        <v>#REF!</v>
      </c>
      <c r="B135" s="3">
        <f>O10</f>
        <v>0</v>
      </c>
      <c r="C135" s="3" t="str">
        <f>IF($B135=0,"",VLOOKUP($B135,'nejml.žákyně seznam'!$A$2:$D$269,2))</f>
        <v/>
      </c>
      <c r="D135" s="3" t="str">
        <f>IF($B135=0,"",VLOOKUP($B135,'nejml.žákyně seznam'!$A$2:$E$269,4))</f>
        <v/>
      </c>
      <c r="E135" s="3">
        <f>O11</f>
        <v>0</v>
      </c>
      <c r="F135" s="3" t="str">
        <f>IF($E135=0,"",VLOOKUP($E135,'nejml.žákyně seznam'!$A$2:$D$269,2))</f>
        <v/>
      </c>
      <c r="G135" s="3" t="str">
        <f>IF($E135=0,"",VLOOKUP($E135,'nejml.žákyně seznam'!$A$2:$E$269,5))</f>
        <v/>
      </c>
      <c r="H135" s="74"/>
      <c r="I135" s="75"/>
      <c r="J135" s="75"/>
      <c r="K135" s="75"/>
      <c r="L135" s="76"/>
      <c r="M135" s="3">
        <f t="shared" si="29"/>
        <v>0</v>
      </c>
      <c r="N135" s="3">
        <f t="shared" si="30"/>
        <v>0</v>
      </c>
      <c r="O135" s="3">
        <f t="shared" si="27"/>
        <v>0</v>
      </c>
      <c r="P135" s="3" t="str">
        <f>IF($O135=0,"",VLOOKUP($O135,'nejml.žákyně seznam'!$A$2:$D$269,2))</f>
        <v/>
      </c>
      <c r="Q135" s="3" t="str">
        <f t="shared" si="31"/>
        <v/>
      </c>
      <c r="R135" s="3" t="str">
        <f t="shared" si="25"/>
        <v/>
      </c>
      <c r="T135" s="30">
        <f t="shared" si="32"/>
        <v>0</v>
      </c>
      <c r="U135" s="30">
        <f t="shared" si="33"/>
        <v>0</v>
      </c>
      <c r="V135" s="30">
        <f t="shared" si="34"/>
        <v>0</v>
      </c>
      <c r="W135" s="30">
        <f t="shared" si="35"/>
        <v>0</v>
      </c>
      <c r="X135" s="30">
        <f t="shared" si="36"/>
        <v>0</v>
      </c>
    </row>
    <row r="136" spans="1:24">
      <c r="A136" s="3" t="e">
        <f>CONCATENATE("Kvalifikace ",#REF!," - 2.kolo")</f>
        <v>#REF!</v>
      </c>
      <c r="B136" s="3">
        <f>O12</f>
        <v>0</v>
      </c>
      <c r="C136" s="3" t="str">
        <f>IF($B136=0,"",VLOOKUP($B136,'nejml.žákyně seznam'!$A$2:$D$269,2))</f>
        <v/>
      </c>
      <c r="D136" s="3" t="str">
        <f>IF($B136=0,"",VLOOKUP($B136,'nejml.žákyně seznam'!$A$2:$E$269,4))</f>
        <v/>
      </c>
      <c r="E136" s="3">
        <f>O13</f>
        <v>0</v>
      </c>
      <c r="F136" s="3" t="str">
        <f>IF($E136=0,"",VLOOKUP($E136,'nejml.žákyně seznam'!$A$2:$D$269,2))</f>
        <v/>
      </c>
      <c r="G136" s="3" t="str">
        <f>IF($E136=0,"",VLOOKUP($E136,'nejml.žákyně seznam'!$A$2:$E$269,5))</f>
        <v/>
      </c>
      <c r="H136" s="74"/>
      <c r="I136" s="75"/>
      <c r="J136" s="75"/>
      <c r="K136" s="75"/>
      <c r="L136" s="76"/>
      <c r="M136" s="3">
        <f t="shared" si="29"/>
        <v>0</v>
      </c>
      <c r="N136" s="3">
        <f t="shared" si="30"/>
        <v>0</v>
      </c>
      <c r="O136" s="3">
        <f t="shared" si="27"/>
        <v>0</v>
      </c>
      <c r="P136" s="3" t="str">
        <f>IF($O136=0,"",VLOOKUP($O136,'nejml.žákyně seznam'!$A$2:$D$269,2))</f>
        <v/>
      </c>
      <c r="Q136" s="3" t="str">
        <f t="shared" si="31"/>
        <v/>
      </c>
      <c r="R136" s="3" t="str">
        <f t="shared" si="25"/>
        <v/>
      </c>
      <c r="T136" s="30">
        <f t="shared" si="32"/>
        <v>0</v>
      </c>
      <c r="U136" s="30">
        <f t="shared" si="33"/>
        <v>0</v>
      </c>
      <c r="V136" s="30">
        <f t="shared" si="34"/>
        <v>0</v>
      </c>
      <c r="W136" s="30">
        <f t="shared" si="35"/>
        <v>0</v>
      </c>
      <c r="X136" s="30">
        <f t="shared" si="36"/>
        <v>0</v>
      </c>
    </row>
    <row r="137" spans="1:24">
      <c r="A137" s="3" t="e">
        <f>CONCATENATE("Kvalifikace ",#REF!," - 2.kolo")</f>
        <v>#REF!</v>
      </c>
      <c r="B137" s="3">
        <f>O14</f>
        <v>0</v>
      </c>
      <c r="C137" s="3" t="str">
        <f>IF($B137=0,"",VLOOKUP($B137,'nejml.žákyně seznam'!$A$2:$D$269,2))</f>
        <v/>
      </c>
      <c r="D137" s="3" t="str">
        <f>IF($B137=0,"",VLOOKUP($B137,'nejml.žákyně seznam'!$A$2:$E$269,4))</f>
        <v/>
      </c>
      <c r="E137" s="3">
        <f>O15</f>
        <v>0</v>
      </c>
      <c r="F137" s="3" t="str">
        <f>IF($E137=0,"",VLOOKUP($E137,'nejml.žákyně seznam'!$A$2:$D$269,2))</f>
        <v/>
      </c>
      <c r="G137" s="3" t="str">
        <f>IF($E137=0,"",VLOOKUP($E137,'nejml.žákyně seznam'!$A$2:$E$269,5))</f>
        <v/>
      </c>
      <c r="H137" s="74"/>
      <c r="I137" s="75"/>
      <c r="J137" s="75"/>
      <c r="K137" s="75"/>
      <c r="L137" s="76"/>
      <c r="M137" s="3">
        <f t="shared" si="29"/>
        <v>0</v>
      </c>
      <c r="N137" s="3">
        <f t="shared" si="30"/>
        <v>0</v>
      </c>
      <c r="O137" s="3">
        <f t="shared" si="27"/>
        <v>0</v>
      </c>
      <c r="P137" s="3" t="str">
        <f>IF($O137=0,"",VLOOKUP($O137,'nejml.žákyně seznam'!$A$2:$D$269,2))</f>
        <v/>
      </c>
      <c r="Q137" s="3" t="str">
        <f t="shared" si="31"/>
        <v/>
      </c>
      <c r="R137" s="3" t="str">
        <f t="shared" si="25"/>
        <v/>
      </c>
      <c r="T137" s="30">
        <f t="shared" si="32"/>
        <v>0</v>
      </c>
      <c r="U137" s="30">
        <f t="shared" si="33"/>
        <v>0</v>
      </c>
      <c r="V137" s="30">
        <f t="shared" si="34"/>
        <v>0</v>
      </c>
      <c r="W137" s="30">
        <f t="shared" si="35"/>
        <v>0</v>
      </c>
      <c r="X137" s="30">
        <f t="shared" si="36"/>
        <v>0</v>
      </c>
    </row>
    <row r="138" spans="1:24">
      <c r="A138" s="3" t="e">
        <f>CONCATENATE("Kvalifikace ",#REF!," - 2.kolo")</f>
        <v>#REF!</v>
      </c>
      <c r="B138" s="3">
        <f>O16</f>
        <v>0</v>
      </c>
      <c r="C138" s="3" t="str">
        <f>IF($B138=0,"",VLOOKUP($B138,'nejml.žákyně seznam'!$A$2:$D$269,2))</f>
        <v/>
      </c>
      <c r="D138" s="3" t="str">
        <f>IF($B138=0,"",VLOOKUP($B138,'nejml.žákyně seznam'!$A$2:$E$269,4))</f>
        <v/>
      </c>
      <c r="E138" s="3">
        <f>O17</f>
        <v>0</v>
      </c>
      <c r="F138" s="3" t="str">
        <f>IF($E138=0,"",VLOOKUP($E138,'nejml.žákyně seznam'!$A$2:$D$269,2))</f>
        <v/>
      </c>
      <c r="G138" s="3" t="str">
        <f>IF($E138=0,"",VLOOKUP($E138,'nejml.žákyně seznam'!$A$2:$E$269,5))</f>
        <v/>
      </c>
      <c r="H138" s="74"/>
      <c r="I138" s="75"/>
      <c r="J138" s="75"/>
      <c r="K138" s="75"/>
      <c r="L138" s="76"/>
      <c r="M138" s="3">
        <f t="shared" si="29"/>
        <v>0</v>
      </c>
      <c r="N138" s="3">
        <f t="shared" si="30"/>
        <v>0</v>
      </c>
      <c r="O138" s="3">
        <f t="shared" si="27"/>
        <v>0</v>
      </c>
      <c r="P138" s="3" t="str">
        <f>IF($O138=0,"",VLOOKUP($O138,'nejml.žákyně seznam'!$A$2:$D$269,2))</f>
        <v/>
      </c>
      <c r="Q138" s="3" t="str">
        <f t="shared" si="31"/>
        <v/>
      </c>
      <c r="R138" s="3" t="str">
        <f t="shared" si="25"/>
        <v/>
      </c>
      <c r="T138" s="30">
        <f t="shared" si="32"/>
        <v>0</v>
      </c>
      <c r="U138" s="30">
        <f t="shared" si="33"/>
        <v>0</v>
      </c>
      <c r="V138" s="30">
        <f t="shared" si="34"/>
        <v>0</v>
      </c>
      <c r="W138" s="30">
        <f t="shared" si="35"/>
        <v>0</v>
      </c>
      <c r="X138" s="30">
        <f t="shared" si="36"/>
        <v>0</v>
      </c>
    </row>
    <row r="139" spans="1:24">
      <c r="A139" s="3" t="e">
        <f>CONCATENATE("Kvalifikace ",#REF!," - 2.kolo")</f>
        <v>#REF!</v>
      </c>
      <c r="B139" s="3">
        <f>O18</f>
        <v>0</v>
      </c>
      <c r="C139" s="3" t="str">
        <f>IF($B139=0,"",VLOOKUP($B139,'nejml.žákyně seznam'!$A$2:$D$269,2))</f>
        <v/>
      </c>
      <c r="D139" s="3" t="str">
        <f>IF($B139=0,"",VLOOKUP($B139,'nejml.žákyně seznam'!$A$2:$E$269,4))</f>
        <v/>
      </c>
      <c r="E139" s="3">
        <f>O19</f>
        <v>0</v>
      </c>
      <c r="F139" s="3" t="str">
        <f>IF($E139=0,"",VLOOKUP($E139,'nejml.žákyně seznam'!$A$2:$D$269,2))</f>
        <v/>
      </c>
      <c r="G139" s="3" t="str">
        <f>IF($E139=0,"",VLOOKUP($E139,'nejml.žákyně seznam'!$A$2:$E$269,5))</f>
        <v/>
      </c>
      <c r="H139" s="74"/>
      <c r="I139" s="75"/>
      <c r="J139" s="75"/>
      <c r="K139" s="75"/>
      <c r="L139" s="76"/>
      <c r="M139" s="3">
        <f t="shared" si="29"/>
        <v>0</v>
      </c>
      <c r="N139" s="3">
        <f t="shared" si="30"/>
        <v>0</v>
      </c>
      <c r="O139" s="3">
        <f t="shared" si="27"/>
        <v>0</v>
      </c>
      <c r="P139" s="3" t="str">
        <f>IF($O139=0,"",VLOOKUP($O139,'nejml.žákyně seznam'!$A$2:$D$269,2))</f>
        <v/>
      </c>
      <c r="Q139" s="3" t="str">
        <f t="shared" si="31"/>
        <v/>
      </c>
      <c r="R139" s="3" t="str">
        <f t="shared" si="25"/>
        <v/>
      </c>
      <c r="T139" s="30">
        <f t="shared" si="32"/>
        <v>0</v>
      </c>
      <c r="U139" s="30">
        <f t="shared" si="33"/>
        <v>0</v>
      </c>
      <c r="V139" s="30">
        <f t="shared" si="34"/>
        <v>0</v>
      </c>
      <c r="W139" s="30">
        <f t="shared" si="35"/>
        <v>0</v>
      </c>
      <c r="X139" s="30">
        <f t="shared" si="36"/>
        <v>0</v>
      </c>
    </row>
    <row r="140" spans="1:24">
      <c r="A140" s="3" t="e">
        <f>CONCATENATE("Kvalifikace ",#REF!," - 2.kolo")</f>
        <v>#REF!</v>
      </c>
      <c r="B140" s="3">
        <f>O20</f>
        <v>0</v>
      </c>
      <c r="C140" s="3" t="str">
        <f>IF($B140=0,"",VLOOKUP($B140,'nejml.žákyně seznam'!$A$2:$D$269,2))</f>
        <v/>
      </c>
      <c r="D140" s="3" t="str">
        <f>IF($B140=0,"",VLOOKUP($B140,'nejml.žákyně seznam'!$A$2:$E$269,4))</f>
        <v/>
      </c>
      <c r="E140" s="3">
        <f>O21</f>
        <v>0</v>
      </c>
      <c r="F140" s="3" t="str">
        <f>IF($E140=0,"",VLOOKUP($E140,'nejml.žákyně seznam'!$A$2:$D$269,2))</f>
        <v/>
      </c>
      <c r="G140" s="3" t="str">
        <f>IF($E140=0,"",VLOOKUP($E140,'nejml.žákyně seznam'!$A$2:$E$269,5))</f>
        <v/>
      </c>
      <c r="H140" s="74"/>
      <c r="I140" s="75"/>
      <c r="J140" s="75"/>
      <c r="K140" s="75"/>
      <c r="L140" s="76"/>
      <c r="M140" s="3">
        <f t="shared" si="29"/>
        <v>0</v>
      </c>
      <c r="N140" s="3">
        <f t="shared" si="30"/>
        <v>0</v>
      </c>
      <c r="O140" s="3">
        <f t="shared" si="27"/>
        <v>0</v>
      </c>
      <c r="P140" s="3" t="str">
        <f>IF($O140=0,"",VLOOKUP($O140,'nejml.žákyně seznam'!$A$2:$D$269,2))</f>
        <v/>
      </c>
      <c r="Q140" s="3" t="str">
        <f t="shared" si="31"/>
        <v/>
      </c>
      <c r="R140" s="3" t="str">
        <f t="shared" si="25"/>
        <v/>
      </c>
      <c r="T140" s="30">
        <f t="shared" si="32"/>
        <v>0</v>
      </c>
      <c r="U140" s="30">
        <f t="shared" si="33"/>
        <v>0</v>
      </c>
      <c r="V140" s="30">
        <f t="shared" si="34"/>
        <v>0</v>
      </c>
      <c r="W140" s="30">
        <f t="shared" si="35"/>
        <v>0</v>
      </c>
      <c r="X140" s="30">
        <f t="shared" si="36"/>
        <v>0</v>
      </c>
    </row>
    <row r="141" spans="1:24">
      <c r="A141" s="3" t="e">
        <f>CONCATENATE("Kvalifikace ",#REF!," - 2.kolo")</f>
        <v>#REF!</v>
      </c>
      <c r="B141" s="3">
        <f>O22</f>
        <v>0</v>
      </c>
      <c r="C141" s="3" t="str">
        <f>IF($B141=0,"",VLOOKUP($B141,'nejml.žákyně seznam'!$A$2:$D$269,2))</f>
        <v/>
      </c>
      <c r="D141" s="3" t="str">
        <f>IF($B141=0,"",VLOOKUP($B141,'nejml.žákyně seznam'!$A$2:$E$269,4))</f>
        <v/>
      </c>
      <c r="E141" s="3">
        <f>O23</f>
        <v>0</v>
      </c>
      <c r="F141" s="3" t="str">
        <f>IF($E141=0,"",VLOOKUP($E141,'nejml.žákyně seznam'!$A$2:$D$269,2))</f>
        <v/>
      </c>
      <c r="G141" s="3" t="str">
        <f>IF($E141=0,"",VLOOKUP($E141,'nejml.žákyně seznam'!$A$2:$E$269,5))</f>
        <v/>
      </c>
      <c r="H141" s="74"/>
      <c r="I141" s="75"/>
      <c r="J141" s="75"/>
      <c r="K141" s="75"/>
      <c r="L141" s="76"/>
      <c r="M141" s="3">
        <f t="shared" si="29"/>
        <v>0</v>
      </c>
      <c r="N141" s="3">
        <f t="shared" si="30"/>
        <v>0</v>
      </c>
      <c r="O141" s="3">
        <f t="shared" si="27"/>
        <v>0</v>
      </c>
      <c r="P141" s="3" t="str">
        <f>IF($O141=0,"",VLOOKUP($O141,'nejml.žákyně seznam'!$A$2:$D$269,2))</f>
        <v/>
      </c>
      <c r="Q141" s="3" t="str">
        <f t="shared" si="31"/>
        <v/>
      </c>
      <c r="R141" s="3" t="str">
        <f t="shared" si="25"/>
        <v/>
      </c>
      <c r="T141" s="30">
        <f t="shared" si="32"/>
        <v>0</v>
      </c>
      <c r="U141" s="30">
        <f t="shared" si="33"/>
        <v>0</v>
      </c>
      <c r="V141" s="30">
        <f t="shared" si="34"/>
        <v>0</v>
      </c>
      <c r="W141" s="30">
        <f t="shared" si="35"/>
        <v>0</v>
      </c>
      <c r="X141" s="30">
        <f t="shared" si="36"/>
        <v>0</v>
      </c>
    </row>
    <row r="142" spans="1:24">
      <c r="A142" s="3" t="e">
        <f>CONCATENATE("Kvalifikace ",#REF!," - 2.kolo")</f>
        <v>#REF!</v>
      </c>
      <c r="B142" s="3">
        <f>O24</f>
        <v>0</v>
      </c>
      <c r="C142" s="3" t="str">
        <f>IF($B142=0,"",VLOOKUP($B142,'nejml.žákyně seznam'!$A$2:$D$269,2))</f>
        <v/>
      </c>
      <c r="D142" s="3" t="str">
        <f>IF($B142=0,"",VLOOKUP($B142,'nejml.žákyně seznam'!$A$2:$E$269,4))</f>
        <v/>
      </c>
      <c r="E142" s="3">
        <f>O25</f>
        <v>0</v>
      </c>
      <c r="F142" s="3" t="str">
        <f>IF($E142=0,"",VLOOKUP($E142,'nejml.žákyně seznam'!$A$2:$D$269,2))</f>
        <v/>
      </c>
      <c r="G142" s="3" t="str">
        <f>IF($E142=0,"",VLOOKUP($E142,'nejml.žákyně seznam'!$A$2:$E$269,5))</f>
        <v/>
      </c>
      <c r="H142" s="74"/>
      <c r="I142" s="75"/>
      <c r="J142" s="75"/>
      <c r="K142" s="75"/>
      <c r="L142" s="76"/>
      <c r="M142" s="3">
        <f t="shared" si="29"/>
        <v>0</v>
      </c>
      <c r="N142" s="3">
        <f t="shared" si="30"/>
        <v>0</v>
      </c>
      <c r="O142" s="3">
        <f t="shared" si="27"/>
        <v>0</v>
      </c>
      <c r="P142" s="3" t="str">
        <f>IF($O142=0,"",VLOOKUP($O142,'nejml.žákyně seznam'!$A$2:$D$269,2))</f>
        <v/>
      </c>
      <c r="Q142" s="3" t="str">
        <f t="shared" si="31"/>
        <v/>
      </c>
      <c r="R142" s="3" t="str">
        <f t="shared" si="25"/>
        <v/>
      </c>
      <c r="T142" s="30">
        <f t="shared" si="32"/>
        <v>0</v>
      </c>
      <c r="U142" s="30">
        <f t="shared" si="33"/>
        <v>0</v>
      </c>
      <c r="V142" s="30">
        <f t="shared" si="34"/>
        <v>0</v>
      </c>
      <c r="W142" s="30">
        <f t="shared" si="35"/>
        <v>0</v>
      </c>
      <c r="X142" s="30">
        <f t="shared" si="36"/>
        <v>0</v>
      </c>
    </row>
    <row r="143" spans="1:24">
      <c r="A143" s="3" t="e">
        <f>CONCATENATE("Kvalifikace ",#REF!," - 2.kolo")</f>
        <v>#REF!</v>
      </c>
      <c r="B143" s="3">
        <f>O26</f>
        <v>0</v>
      </c>
      <c r="C143" s="3" t="str">
        <f>IF($B143=0,"",VLOOKUP($B143,'nejml.žákyně seznam'!$A$2:$D$269,2))</f>
        <v/>
      </c>
      <c r="D143" s="3" t="str">
        <f>IF($B143=0,"",VLOOKUP($B143,'nejml.žákyně seznam'!$A$2:$E$269,4))</f>
        <v/>
      </c>
      <c r="E143" s="3">
        <f>O27</f>
        <v>0</v>
      </c>
      <c r="F143" s="3" t="str">
        <f>IF($E143=0,"",VLOOKUP($E143,'nejml.žákyně seznam'!$A$2:$D$269,2))</f>
        <v/>
      </c>
      <c r="G143" s="3" t="str">
        <f>IF($E143=0,"",VLOOKUP($E143,'nejml.žákyně seznam'!$A$2:$E$269,5))</f>
        <v/>
      </c>
      <c r="H143" s="74"/>
      <c r="I143" s="75"/>
      <c r="J143" s="75"/>
      <c r="K143" s="75"/>
      <c r="L143" s="76"/>
      <c r="M143" s="3">
        <f t="shared" si="29"/>
        <v>0</v>
      </c>
      <c r="N143" s="3">
        <f t="shared" si="30"/>
        <v>0</v>
      </c>
      <c r="O143" s="3">
        <f t="shared" si="27"/>
        <v>0</v>
      </c>
      <c r="P143" s="3" t="str">
        <f>IF($O143=0,"",VLOOKUP($O143,'nejml.žákyně seznam'!$A$2:$D$269,2))</f>
        <v/>
      </c>
      <c r="Q143" s="3" t="str">
        <f t="shared" si="31"/>
        <v/>
      </c>
      <c r="R143" s="3" t="str">
        <f t="shared" si="25"/>
        <v/>
      </c>
      <c r="T143" s="30">
        <f t="shared" si="32"/>
        <v>0</v>
      </c>
      <c r="U143" s="30">
        <f t="shared" si="33"/>
        <v>0</v>
      </c>
      <c r="V143" s="30">
        <f t="shared" si="34"/>
        <v>0</v>
      </c>
      <c r="W143" s="30">
        <f t="shared" si="35"/>
        <v>0</v>
      </c>
      <c r="X143" s="30">
        <f t="shared" si="36"/>
        <v>0</v>
      </c>
    </row>
    <row r="144" spans="1:24">
      <c r="A144" s="3" t="e">
        <f>CONCATENATE("Kvalifikace ",#REF!," - 2.kolo")</f>
        <v>#REF!</v>
      </c>
      <c r="B144" s="3">
        <f>O28</f>
        <v>0</v>
      </c>
      <c r="C144" s="3" t="str">
        <f>IF($B144=0,"",VLOOKUP($B144,'nejml.žákyně seznam'!$A$2:$D$269,2))</f>
        <v/>
      </c>
      <c r="D144" s="3" t="str">
        <f>IF($B144=0,"",VLOOKUP($B144,'nejml.žákyně seznam'!$A$2:$E$269,4))</f>
        <v/>
      </c>
      <c r="E144" s="3">
        <f>O29</f>
        <v>0</v>
      </c>
      <c r="F144" s="3" t="str">
        <f>IF($E144=0,"",VLOOKUP($E144,'nejml.žákyně seznam'!$A$2:$D$269,2))</f>
        <v/>
      </c>
      <c r="G144" s="3" t="str">
        <f>IF($E144=0,"",VLOOKUP($E144,'nejml.žákyně seznam'!$A$2:$E$269,5))</f>
        <v/>
      </c>
      <c r="H144" s="74"/>
      <c r="I144" s="75"/>
      <c r="J144" s="75"/>
      <c r="K144" s="75"/>
      <c r="L144" s="76"/>
      <c r="M144" s="3">
        <f t="shared" si="29"/>
        <v>0</v>
      </c>
      <c r="N144" s="3">
        <f t="shared" si="30"/>
        <v>0</v>
      </c>
      <c r="O144" s="3">
        <f t="shared" si="27"/>
        <v>0</v>
      </c>
      <c r="P144" s="3" t="str">
        <f>IF($O144=0,"",VLOOKUP($O144,'nejml.žákyně seznam'!$A$2:$D$269,2))</f>
        <v/>
      </c>
      <c r="Q144" s="3" t="str">
        <f t="shared" si="31"/>
        <v/>
      </c>
      <c r="R144" s="3" t="str">
        <f t="shared" si="25"/>
        <v/>
      </c>
      <c r="T144" s="30">
        <f t="shared" si="32"/>
        <v>0</v>
      </c>
      <c r="U144" s="30">
        <f t="shared" si="33"/>
        <v>0</v>
      </c>
      <c r="V144" s="30">
        <f t="shared" si="34"/>
        <v>0</v>
      </c>
      <c r="W144" s="30">
        <f t="shared" si="35"/>
        <v>0</v>
      </c>
      <c r="X144" s="30">
        <f t="shared" si="36"/>
        <v>0</v>
      </c>
    </row>
    <row r="145" spans="1:24">
      <c r="A145" s="3" t="e">
        <f>CONCATENATE("Kvalifikace ",#REF!," - 2.kolo")</f>
        <v>#REF!</v>
      </c>
      <c r="B145" s="3">
        <f>O30</f>
        <v>0</v>
      </c>
      <c r="C145" s="3" t="str">
        <f>IF($B145=0,"",VLOOKUP($B145,'nejml.žákyně seznam'!$A$2:$D$269,2))</f>
        <v/>
      </c>
      <c r="D145" s="3" t="str">
        <f>IF($B145=0,"",VLOOKUP($B145,'nejml.žákyně seznam'!$A$2:$E$269,4))</f>
        <v/>
      </c>
      <c r="E145" s="3">
        <f>O31</f>
        <v>0</v>
      </c>
      <c r="F145" s="3" t="str">
        <f>IF($E145=0,"",VLOOKUP($E145,'nejml.žákyně seznam'!$A$2:$D$269,2))</f>
        <v/>
      </c>
      <c r="G145" s="3" t="str">
        <f>IF($E145=0,"",VLOOKUP($E145,'nejml.žákyně seznam'!$A$2:$E$269,5))</f>
        <v/>
      </c>
      <c r="H145" s="74"/>
      <c r="I145" s="75"/>
      <c r="J145" s="75"/>
      <c r="K145" s="75"/>
      <c r="L145" s="76"/>
      <c r="M145" s="3">
        <f t="shared" si="29"/>
        <v>0</v>
      </c>
      <c r="N145" s="3">
        <f t="shared" si="30"/>
        <v>0</v>
      </c>
      <c r="O145" s="3">
        <f t="shared" si="27"/>
        <v>0</v>
      </c>
      <c r="P145" s="3" t="str">
        <f>IF($O145=0,"",VLOOKUP($O145,'nejml.žákyně seznam'!$A$2:$D$269,2))</f>
        <v/>
      </c>
      <c r="Q145" s="3" t="str">
        <f t="shared" si="31"/>
        <v/>
      </c>
      <c r="R145" s="3" t="str">
        <f t="shared" si="25"/>
        <v/>
      </c>
      <c r="T145" s="30">
        <f t="shared" si="32"/>
        <v>0</v>
      </c>
      <c r="U145" s="30">
        <f t="shared" si="33"/>
        <v>0</v>
      </c>
      <c r="V145" s="30">
        <f t="shared" si="34"/>
        <v>0</v>
      </c>
      <c r="W145" s="30">
        <f t="shared" si="35"/>
        <v>0</v>
      </c>
      <c r="X145" s="30">
        <f t="shared" si="36"/>
        <v>0</v>
      </c>
    </row>
    <row r="146" spans="1:24">
      <c r="A146" s="3" t="e">
        <f>CONCATENATE("Kvalifikace ",#REF!," - 2.kolo")</f>
        <v>#REF!</v>
      </c>
      <c r="B146" s="3">
        <f>O32</f>
        <v>0</v>
      </c>
      <c r="C146" s="3" t="str">
        <f>IF($B146=0,"",VLOOKUP($B146,'nejml.žákyně seznam'!$A$2:$D$269,2))</f>
        <v/>
      </c>
      <c r="D146" s="3" t="str">
        <f>IF($B146=0,"",VLOOKUP($B146,'nejml.žákyně seznam'!$A$2:$E$269,4))</f>
        <v/>
      </c>
      <c r="E146" s="3">
        <f>O33</f>
        <v>0</v>
      </c>
      <c r="F146" s="3" t="str">
        <f>IF($E146=0,"",VLOOKUP($E146,'nejml.žákyně seznam'!$A$2:$D$269,2))</f>
        <v/>
      </c>
      <c r="G146" s="3" t="str">
        <f>IF($E146=0,"",VLOOKUP($E146,'nejml.žákyně seznam'!$A$2:$E$269,5))</f>
        <v/>
      </c>
      <c r="H146" s="74"/>
      <c r="I146" s="75"/>
      <c r="J146" s="75"/>
      <c r="K146" s="75"/>
      <c r="L146" s="76"/>
      <c r="M146" s="3">
        <f t="shared" si="29"/>
        <v>0</v>
      </c>
      <c r="N146" s="3">
        <f t="shared" si="30"/>
        <v>0</v>
      </c>
      <c r="O146" s="3">
        <f t="shared" si="27"/>
        <v>0</v>
      </c>
      <c r="P146" s="3" t="str">
        <f>IF($O146=0,"",VLOOKUP($O146,'nejml.žákyně seznam'!$A$2:$D$269,2))</f>
        <v/>
      </c>
      <c r="Q146" s="3" t="str">
        <f t="shared" si="31"/>
        <v/>
      </c>
      <c r="R146" s="3" t="str">
        <f t="shared" si="25"/>
        <v/>
      </c>
      <c r="T146" s="30">
        <f t="shared" si="32"/>
        <v>0</v>
      </c>
      <c r="U146" s="30">
        <f t="shared" si="33"/>
        <v>0</v>
      </c>
      <c r="V146" s="30">
        <f t="shared" si="34"/>
        <v>0</v>
      </c>
      <c r="W146" s="30">
        <f t="shared" si="35"/>
        <v>0</v>
      </c>
      <c r="X146" s="30">
        <f t="shared" si="36"/>
        <v>0</v>
      </c>
    </row>
    <row r="147" spans="1:24">
      <c r="A147" s="3" t="e">
        <f>CONCATENATE("Kvalifikace ",#REF!," - 2.kolo")</f>
        <v>#REF!</v>
      </c>
      <c r="B147" s="3">
        <f>O34</f>
        <v>0</v>
      </c>
      <c r="C147" s="3" t="str">
        <f>IF($B147=0,"",VLOOKUP($B147,'nejml.žákyně seznam'!$A$2:$D$269,2))</f>
        <v/>
      </c>
      <c r="D147" s="3" t="str">
        <f>IF($B147=0,"",VLOOKUP($B147,'nejml.žákyně seznam'!$A$2:$E$269,4))</f>
        <v/>
      </c>
      <c r="E147" s="3">
        <f>O35</f>
        <v>0</v>
      </c>
      <c r="F147" s="3" t="str">
        <f>IF($E147=0,"",VLOOKUP($E147,'nejml.žákyně seznam'!$A$2:$D$269,2))</f>
        <v/>
      </c>
      <c r="G147" s="3" t="str">
        <f>IF($E147=0,"",VLOOKUP($E147,'nejml.žákyně seznam'!$A$2:$E$269,5))</f>
        <v/>
      </c>
      <c r="H147" s="74"/>
      <c r="I147" s="75"/>
      <c r="J147" s="75"/>
      <c r="K147" s="75"/>
      <c r="L147" s="76"/>
      <c r="M147" s="3">
        <f t="shared" si="29"/>
        <v>0</v>
      </c>
      <c r="N147" s="3">
        <f t="shared" si="30"/>
        <v>0</v>
      </c>
      <c r="O147" s="3">
        <f t="shared" si="27"/>
        <v>0</v>
      </c>
      <c r="P147" s="3" t="str">
        <f>IF($O147=0,"",VLOOKUP($O147,'nejml.žákyně seznam'!$A$2:$D$269,2))</f>
        <v/>
      </c>
      <c r="Q147" s="3" t="str">
        <f t="shared" si="31"/>
        <v/>
      </c>
      <c r="R147" s="3" t="str">
        <f t="shared" si="25"/>
        <v/>
      </c>
      <c r="T147" s="30">
        <f t="shared" si="32"/>
        <v>0</v>
      </c>
      <c r="U147" s="30">
        <f t="shared" si="33"/>
        <v>0</v>
      </c>
      <c r="V147" s="30">
        <f t="shared" si="34"/>
        <v>0</v>
      </c>
      <c r="W147" s="30">
        <f t="shared" si="35"/>
        <v>0</v>
      </c>
      <c r="X147" s="30">
        <f t="shared" si="36"/>
        <v>0</v>
      </c>
    </row>
    <row r="148" spans="1:24">
      <c r="A148" s="3" t="e">
        <f>CONCATENATE("Kvalifikace ",#REF!," - 2.kolo")</f>
        <v>#REF!</v>
      </c>
      <c r="B148" s="3">
        <f>O36</f>
        <v>0</v>
      </c>
      <c r="C148" s="3" t="str">
        <f>IF($B148=0,"",VLOOKUP($B148,'nejml.žákyně seznam'!$A$2:$D$269,2))</f>
        <v/>
      </c>
      <c r="D148" s="3" t="str">
        <f>IF($B148=0,"",VLOOKUP($B148,'nejml.žákyně seznam'!$A$2:$E$269,4))</f>
        <v/>
      </c>
      <c r="E148" s="3">
        <f>O37</f>
        <v>0</v>
      </c>
      <c r="F148" s="3" t="str">
        <f>IF($E148=0,"",VLOOKUP($E148,'nejml.žákyně seznam'!$A$2:$D$269,2))</f>
        <v/>
      </c>
      <c r="G148" s="3" t="str">
        <f>IF($E148=0,"",VLOOKUP($E148,'nejml.žákyně seznam'!$A$2:$E$269,5))</f>
        <v/>
      </c>
      <c r="H148" s="74"/>
      <c r="I148" s="75"/>
      <c r="J148" s="75"/>
      <c r="K148" s="75"/>
      <c r="L148" s="76"/>
      <c r="M148" s="3">
        <f t="shared" si="29"/>
        <v>0</v>
      </c>
      <c r="N148" s="3">
        <f t="shared" si="30"/>
        <v>0</v>
      </c>
      <c r="O148" s="3">
        <f t="shared" si="27"/>
        <v>0</v>
      </c>
      <c r="P148" s="3" t="str">
        <f>IF($O148=0,"",VLOOKUP($O148,'nejml.žákyně seznam'!$A$2:$D$269,2))</f>
        <v/>
      </c>
      <c r="Q148" s="3" t="str">
        <f t="shared" si="31"/>
        <v/>
      </c>
      <c r="R148" s="3" t="str">
        <f t="shared" si="25"/>
        <v/>
      </c>
      <c r="T148" s="30">
        <f t="shared" si="32"/>
        <v>0</v>
      </c>
      <c r="U148" s="30">
        <f t="shared" si="33"/>
        <v>0</v>
      </c>
      <c r="V148" s="30">
        <f t="shared" si="34"/>
        <v>0</v>
      </c>
      <c r="W148" s="30">
        <f t="shared" si="35"/>
        <v>0</v>
      </c>
      <c r="X148" s="30">
        <f t="shared" si="36"/>
        <v>0</v>
      </c>
    </row>
    <row r="149" spans="1:24">
      <c r="A149" s="3" t="e">
        <f>CONCATENATE("Kvalifikace ",#REF!," - 2.kolo")</f>
        <v>#REF!</v>
      </c>
      <c r="B149" s="3">
        <f>O38</f>
        <v>0</v>
      </c>
      <c r="C149" s="3" t="str">
        <f>IF($B149=0,"",VLOOKUP($B149,'nejml.žákyně seznam'!$A$2:$D$269,2))</f>
        <v/>
      </c>
      <c r="D149" s="3" t="str">
        <f>IF($B149=0,"",VLOOKUP($B149,'nejml.žákyně seznam'!$A$2:$E$269,4))</f>
        <v/>
      </c>
      <c r="E149" s="3">
        <f>O39</f>
        <v>0</v>
      </c>
      <c r="F149" s="3" t="str">
        <f>IF($E149=0,"",VLOOKUP($E149,'nejml.žákyně seznam'!$A$2:$D$269,2))</f>
        <v/>
      </c>
      <c r="G149" s="3" t="str">
        <f>IF($E149=0,"",VLOOKUP($E149,'nejml.žákyně seznam'!$A$2:$E$269,5))</f>
        <v/>
      </c>
      <c r="H149" s="74"/>
      <c r="I149" s="75"/>
      <c r="J149" s="75"/>
      <c r="K149" s="75"/>
      <c r="L149" s="76"/>
      <c r="M149" s="3">
        <f t="shared" si="29"/>
        <v>0</v>
      </c>
      <c r="N149" s="3">
        <f t="shared" si="30"/>
        <v>0</v>
      </c>
      <c r="O149" s="3">
        <f t="shared" si="27"/>
        <v>0</v>
      </c>
      <c r="P149" s="3" t="str">
        <f>IF($O149=0,"",VLOOKUP($O149,'nejml.žákyně seznam'!$A$2:$D$269,2))</f>
        <v/>
      </c>
      <c r="Q149" s="3" t="str">
        <f t="shared" si="31"/>
        <v/>
      </c>
      <c r="R149" s="3" t="str">
        <f t="shared" si="25"/>
        <v/>
      </c>
      <c r="T149" s="30">
        <f t="shared" si="32"/>
        <v>0</v>
      </c>
      <c r="U149" s="30">
        <f t="shared" si="33"/>
        <v>0</v>
      </c>
      <c r="V149" s="30">
        <f t="shared" si="34"/>
        <v>0</v>
      </c>
      <c r="W149" s="30">
        <f t="shared" si="35"/>
        <v>0</v>
      </c>
      <c r="X149" s="30">
        <f t="shared" si="36"/>
        <v>0</v>
      </c>
    </row>
    <row r="150" spans="1:24">
      <c r="A150" s="3" t="e">
        <f>CONCATENATE("Kvalifikace ",#REF!," - 2.kolo")</f>
        <v>#REF!</v>
      </c>
      <c r="B150" s="3">
        <f>O40</f>
        <v>0</v>
      </c>
      <c r="C150" s="3" t="str">
        <f>IF($B150=0,"",VLOOKUP($B150,'nejml.žákyně seznam'!$A$2:$D$269,2))</f>
        <v/>
      </c>
      <c r="D150" s="3" t="str">
        <f>IF($B150=0,"",VLOOKUP($B150,'nejml.žákyně seznam'!$A$2:$E$269,4))</f>
        <v/>
      </c>
      <c r="E150" s="3">
        <f>O41</f>
        <v>0</v>
      </c>
      <c r="F150" s="3" t="str">
        <f>IF($E150=0,"",VLOOKUP($E150,'nejml.žákyně seznam'!$A$2:$D$269,2))</f>
        <v/>
      </c>
      <c r="G150" s="3" t="str">
        <f>IF($E150=0,"",VLOOKUP($E150,'nejml.žákyně seznam'!$A$2:$E$269,5))</f>
        <v/>
      </c>
      <c r="H150" s="74"/>
      <c r="I150" s="75"/>
      <c r="J150" s="75"/>
      <c r="K150" s="75"/>
      <c r="L150" s="76"/>
      <c r="M150" s="3">
        <f t="shared" si="29"/>
        <v>0</v>
      </c>
      <c r="N150" s="3">
        <f t="shared" si="30"/>
        <v>0</v>
      </c>
      <c r="O150" s="3">
        <f t="shared" si="27"/>
        <v>0</v>
      </c>
      <c r="P150" s="3" t="str">
        <f>IF($O150=0,"",VLOOKUP($O150,'nejml.žákyně seznam'!$A$2:$D$269,2))</f>
        <v/>
      </c>
      <c r="Q150" s="3" t="str">
        <f t="shared" si="31"/>
        <v/>
      </c>
      <c r="R150" s="3" t="str">
        <f t="shared" si="25"/>
        <v/>
      </c>
      <c r="T150" s="30">
        <f t="shared" si="32"/>
        <v>0</v>
      </c>
      <c r="U150" s="30">
        <f t="shared" si="33"/>
        <v>0</v>
      </c>
      <c r="V150" s="30">
        <f t="shared" si="34"/>
        <v>0</v>
      </c>
      <c r="W150" s="30">
        <f t="shared" si="35"/>
        <v>0</v>
      </c>
      <c r="X150" s="30">
        <f t="shared" si="36"/>
        <v>0</v>
      </c>
    </row>
    <row r="151" spans="1:24">
      <c r="A151" s="3" t="e">
        <f>CONCATENATE("Kvalifikace ",#REF!," - 2.kolo")</f>
        <v>#REF!</v>
      </c>
      <c r="B151" s="3">
        <f>O42</f>
        <v>0</v>
      </c>
      <c r="C151" s="3" t="str">
        <f>IF($B151=0,"",VLOOKUP($B151,'nejml.žákyně seznam'!$A$2:$D$269,2))</f>
        <v/>
      </c>
      <c r="D151" s="3" t="str">
        <f>IF($B151=0,"",VLOOKUP($B151,'nejml.žákyně seznam'!$A$2:$E$269,4))</f>
        <v/>
      </c>
      <c r="E151" s="3">
        <f>O43</f>
        <v>0</v>
      </c>
      <c r="F151" s="3" t="str">
        <f>IF($E151=0,"",VLOOKUP($E151,'nejml.žákyně seznam'!$A$2:$D$269,2))</f>
        <v/>
      </c>
      <c r="G151" s="3" t="str">
        <f>IF($E151=0,"",VLOOKUP($E151,'nejml.žákyně seznam'!$A$2:$E$269,5))</f>
        <v/>
      </c>
      <c r="H151" s="74"/>
      <c r="I151" s="75"/>
      <c r="J151" s="75"/>
      <c r="K151" s="75"/>
      <c r="L151" s="76"/>
      <c r="M151" s="3">
        <f t="shared" si="29"/>
        <v>0</v>
      </c>
      <c r="N151" s="3">
        <f t="shared" si="30"/>
        <v>0</v>
      </c>
      <c r="O151" s="3">
        <f t="shared" si="27"/>
        <v>0</v>
      </c>
      <c r="P151" s="3" t="str">
        <f>IF($O151=0,"",VLOOKUP($O151,'nejml.žákyně seznam'!$A$2:$D$269,2))</f>
        <v/>
      </c>
      <c r="Q151" s="3" t="str">
        <f t="shared" si="31"/>
        <v/>
      </c>
      <c r="R151" s="3" t="str">
        <f t="shared" ref="R151:R214" si="37">IF(MAX(M151:N151)=3,Q151,"")</f>
        <v/>
      </c>
      <c r="T151" s="30">
        <f t="shared" si="32"/>
        <v>0</v>
      </c>
      <c r="U151" s="30">
        <f t="shared" si="33"/>
        <v>0</v>
      </c>
      <c r="V151" s="30">
        <f t="shared" si="34"/>
        <v>0</v>
      </c>
      <c r="W151" s="30">
        <f t="shared" si="35"/>
        <v>0</v>
      </c>
      <c r="X151" s="30">
        <f t="shared" si="36"/>
        <v>0</v>
      </c>
    </row>
    <row r="152" spans="1:24">
      <c r="A152" s="3" t="e">
        <f>CONCATENATE("Kvalifikace ",#REF!," - 2.kolo")</f>
        <v>#REF!</v>
      </c>
      <c r="B152" s="3">
        <f>O44</f>
        <v>0</v>
      </c>
      <c r="C152" s="3" t="str">
        <f>IF($B152=0,"",VLOOKUP($B152,'nejml.žákyně seznam'!$A$2:$D$269,2))</f>
        <v/>
      </c>
      <c r="D152" s="3" t="str">
        <f>IF($B152=0,"",VLOOKUP($B152,'nejml.žákyně seznam'!$A$2:$E$269,4))</f>
        <v/>
      </c>
      <c r="E152" s="3">
        <f>O45</f>
        <v>0</v>
      </c>
      <c r="F152" s="3" t="str">
        <f>IF($E152=0,"",VLOOKUP($E152,'nejml.žákyně seznam'!$A$2:$D$269,2))</f>
        <v/>
      </c>
      <c r="G152" s="3" t="str">
        <f>IF($E152=0,"",VLOOKUP($E152,'nejml.žákyně seznam'!$A$2:$E$269,5))</f>
        <v/>
      </c>
      <c r="H152" s="74"/>
      <c r="I152" s="75"/>
      <c r="J152" s="75"/>
      <c r="K152" s="75"/>
      <c r="L152" s="76"/>
      <c r="M152" s="3">
        <f t="shared" si="29"/>
        <v>0</v>
      </c>
      <c r="N152" s="3">
        <f t="shared" si="30"/>
        <v>0</v>
      </c>
      <c r="O152" s="3">
        <f t="shared" si="27"/>
        <v>0</v>
      </c>
      <c r="P152" s="3" t="str">
        <f>IF($O152=0,"",VLOOKUP($O152,'nejml.žákyně seznam'!$A$2:$D$269,2))</f>
        <v/>
      </c>
      <c r="Q152" s="3" t="str">
        <f t="shared" si="31"/>
        <v/>
      </c>
      <c r="R152" s="3" t="str">
        <f t="shared" si="37"/>
        <v/>
      </c>
      <c r="T152" s="30">
        <f t="shared" si="32"/>
        <v>0</v>
      </c>
      <c r="U152" s="30">
        <f t="shared" si="33"/>
        <v>0</v>
      </c>
      <c r="V152" s="30">
        <f t="shared" si="34"/>
        <v>0</v>
      </c>
      <c r="W152" s="30">
        <f t="shared" si="35"/>
        <v>0</v>
      </c>
      <c r="X152" s="30">
        <f t="shared" si="36"/>
        <v>0</v>
      </c>
    </row>
    <row r="153" spans="1:24">
      <c r="A153" s="3" t="e">
        <f>CONCATENATE("Kvalifikace ",#REF!," - 2.kolo")</f>
        <v>#REF!</v>
      </c>
      <c r="B153" s="3">
        <f>O46</f>
        <v>0</v>
      </c>
      <c r="C153" s="3" t="str">
        <f>IF($B153=0,"",VLOOKUP($B153,'nejml.žákyně seznam'!$A$2:$D$269,2))</f>
        <v/>
      </c>
      <c r="D153" s="3" t="str">
        <f>IF($B153=0,"",VLOOKUP($B153,'nejml.žákyně seznam'!$A$2:$E$269,4))</f>
        <v/>
      </c>
      <c r="E153" s="3">
        <f>O47</f>
        <v>0</v>
      </c>
      <c r="F153" s="3" t="str">
        <f>IF($E153=0,"",VLOOKUP($E153,'nejml.žákyně seznam'!$A$2:$D$269,2))</f>
        <v/>
      </c>
      <c r="G153" s="3" t="str">
        <f>IF($E153=0,"",VLOOKUP($E153,'nejml.žákyně seznam'!$A$2:$E$269,5))</f>
        <v/>
      </c>
      <c r="H153" s="74"/>
      <c r="I153" s="75"/>
      <c r="J153" s="75"/>
      <c r="K153" s="75"/>
      <c r="L153" s="76"/>
      <c r="M153" s="3">
        <f t="shared" si="29"/>
        <v>0</v>
      </c>
      <c r="N153" s="3">
        <f t="shared" si="30"/>
        <v>0</v>
      </c>
      <c r="O153" s="3">
        <f t="shared" si="27"/>
        <v>0</v>
      </c>
      <c r="P153" s="3" t="str">
        <f>IF($O153=0,"",VLOOKUP($O153,'nejml.žákyně seznam'!$A$2:$D$269,2))</f>
        <v/>
      </c>
      <c r="Q153" s="3" t="str">
        <f t="shared" si="31"/>
        <v/>
      </c>
      <c r="R153" s="3" t="str">
        <f t="shared" si="37"/>
        <v/>
      </c>
      <c r="T153" s="30">
        <f t="shared" si="32"/>
        <v>0</v>
      </c>
      <c r="U153" s="30">
        <f t="shared" si="33"/>
        <v>0</v>
      </c>
      <c r="V153" s="30">
        <f t="shared" si="34"/>
        <v>0</v>
      </c>
      <c r="W153" s="30">
        <f t="shared" si="35"/>
        <v>0</v>
      </c>
      <c r="X153" s="30">
        <f t="shared" si="36"/>
        <v>0</v>
      </c>
    </row>
    <row r="154" spans="1:24">
      <c r="A154" s="3" t="e">
        <f>CONCATENATE("Kvalifikace ",#REF!," - 2.kolo")</f>
        <v>#REF!</v>
      </c>
      <c r="B154" s="3">
        <f>O48</f>
        <v>0</v>
      </c>
      <c r="C154" s="3" t="str">
        <f>IF($B154=0,"",VLOOKUP($B154,'nejml.žákyně seznam'!$A$2:$D$269,2))</f>
        <v/>
      </c>
      <c r="D154" s="3" t="str">
        <f>IF($B154=0,"",VLOOKUP($B154,'nejml.žákyně seznam'!$A$2:$E$269,4))</f>
        <v/>
      </c>
      <c r="E154" s="3">
        <f>O49</f>
        <v>0</v>
      </c>
      <c r="F154" s="3" t="str">
        <f>IF($E154=0,"",VLOOKUP($E154,'nejml.žákyně seznam'!$A$2:$D$269,2))</f>
        <v/>
      </c>
      <c r="G154" s="3" t="str">
        <f>IF($E154=0,"",VLOOKUP($E154,'nejml.žákyně seznam'!$A$2:$E$269,5))</f>
        <v/>
      </c>
      <c r="H154" s="74"/>
      <c r="I154" s="75"/>
      <c r="J154" s="75"/>
      <c r="K154" s="75"/>
      <c r="L154" s="76"/>
      <c r="M154" s="3">
        <f t="shared" si="29"/>
        <v>0</v>
      </c>
      <c r="N154" s="3">
        <f t="shared" si="30"/>
        <v>0</v>
      </c>
      <c r="O154" s="3">
        <f t="shared" si="27"/>
        <v>0</v>
      </c>
      <c r="P154" s="3" t="str">
        <f>IF($O154=0,"",VLOOKUP($O154,'nejml.žákyně seznam'!$A$2:$D$269,2))</f>
        <v/>
      </c>
      <c r="Q154" s="3" t="str">
        <f t="shared" si="31"/>
        <v/>
      </c>
      <c r="R154" s="3" t="str">
        <f t="shared" si="37"/>
        <v/>
      </c>
      <c r="T154" s="30">
        <f t="shared" si="32"/>
        <v>0</v>
      </c>
      <c r="U154" s="30">
        <f t="shared" si="33"/>
        <v>0</v>
      </c>
      <c r="V154" s="30">
        <f t="shared" si="34"/>
        <v>0</v>
      </c>
      <c r="W154" s="30">
        <f t="shared" si="35"/>
        <v>0</v>
      </c>
      <c r="X154" s="30">
        <f t="shared" si="36"/>
        <v>0</v>
      </c>
    </row>
    <row r="155" spans="1:24">
      <c r="A155" s="3" t="e">
        <f>CONCATENATE("Kvalifikace ",#REF!," - 2.kolo")</f>
        <v>#REF!</v>
      </c>
      <c r="B155" s="3">
        <f>O50</f>
        <v>0</v>
      </c>
      <c r="C155" s="3" t="str">
        <f>IF($B155=0,"",VLOOKUP($B155,'nejml.žákyně seznam'!$A$2:$D$269,2))</f>
        <v/>
      </c>
      <c r="D155" s="3" t="str">
        <f>IF($B155=0,"",VLOOKUP($B155,'nejml.žákyně seznam'!$A$2:$E$269,4))</f>
        <v/>
      </c>
      <c r="E155" s="3">
        <f>O51</f>
        <v>0</v>
      </c>
      <c r="F155" s="3" t="str">
        <f>IF($E155=0,"",VLOOKUP($E155,'nejml.žákyně seznam'!$A$2:$D$269,2))</f>
        <v/>
      </c>
      <c r="G155" s="3" t="str">
        <f>IF($E155=0,"",VLOOKUP($E155,'nejml.žákyně seznam'!$A$2:$E$269,5))</f>
        <v/>
      </c>
      <c r="H155" s="74"/>
      <c r="I155" s="75"/>
      <c r="J155" s="75"/>
      <c r="K155" s="75"/>
      <c r="L155" s="76"/>
      <c r="M155" s="3">
        <f t="shared" si="29"/>
        <v>0</v>
      </c>
      <c r="N155" s="3">
        <f t="shared" si="30"/>
        <v>0</v>
      </c>
      <c r="O155" s="3">
        <f t="shared" si="27"/>
        <v>0</v>
      </c>
      <c r="P155" s="3" t="str">
        <f>IF($O155=0,"",VLOOKUP($O155,'nejml.žákyně seznam'!$A$2:$D$269,2))</f>
        <v/>
      </c>
      <c r="Q155" s="3" t="str">
        <f t="shared" si="31"/>
        <v/>
      </c>
      <c r="R155" s="3" t="str">
        <f t="shared" si="37"/>
        <v/>
      </c>
      <c r="T155" s="30">
        <f t="shared" si="32"/>
        <v>0</v>
      </c>
      <c r="U155" s="30">
        <f t="shared" si="33"/>
        <v>0</v>
      </c>
      <c r="V155" s="30">
        <f t="shared" si="34"/>
        <v>0</v>
      </c>
      <c r="W155" s="30">
        <f t="shared" si="35"/>
        <v>0</v>
      </c>
      <c r="X155" s="30">
        <f t="shared" si="36"/>
        <v>0</v>
      </c>
    </row>
    <row r="156" spans="1:24">
      <c r="A156" s="3" t="e">
        <f>CONCATENATE("Kvalifikace ",#REF!," - 2.kolo")</f>
        <v>#REF!</v>
      </c>
      <c r="B156" s="3">
        <f>O52</f>
        <v>0</v>
      </c>
      <c r="C156" s="3" t="str">
        <f>IF($B156=0,"",VLOOKUP($B156,'nejml.žákyně seznam'!$A$2:$D$269,2))</f>
        <v/>
      </c>
      <c r="D156" s="3" t="str">
        <f>IF($B156=0,"",VLOOKUP($B156,'nejml.žákyně seznam'!$A$2:$E$269,4))</f>
        <v/>
      </c>
      <c r="E156" s="3">
        <f>O53</f>
        <v>0</v>
      </c>
      <c r="F156" s="3" t="str">
        <f>IF($E156=0,"",VLOOKUP($E156,'nejml.žákyně seznam'!$A$2:$D$269,2))</f>
        <v/>
      </c>
      <c r="G156" s="3" t="str">
        <f>IF($E156=0,"",VLOOKUP($E156,'nejml.žákyně seznam'!$A$2:$E$269,5))</f>
        <v/>
      </c>
      <c r="H156" s="74"/>
      <c r="I156" s="75"/>
      <c r="J156" s="75"/>
      <c r="K156" s="75"/>
      <c r="L156" s="76"/>
      <c r="M156" s="3">
        <f t="shared" si="29"/>
        <v>0</v>
      </c>
      <c r="N156" s="3">
        <f t="shared" si="30"/>
        <v>0</v>
      </c>
      <c r="O156" s="3">
        <f t="shared" si="27"/>
        <v>0</v>
      </c>
      <c r="P156" s="3" t="str">
        <f>IF($O156=0,"",VLOOKUP($O156,'nejml.žákyně seznam'!$A$2:$D$269,2))</f>
        <v/>
      </c>
      <c r="Q156" s="3" t="str">
        <f t="shared" si="31"/>
        <v/>
      </c>
      <c r="R156" s="3" t="str">
        <f t="shared" si="37"/>
        <v/>
      </c>
      <c r="T156" s="30">
        <f t="shared" si="32"/>
        <v>0</v>
      </c>
      <c r="U156" s="30">
        <f t="shared" si="33"/>
        <v>0</v>
      </c>
      <c r="V156" s="30">
        <f t="shared" si="34"/>
        <v>0</v>
      </c>
      <c r="W156" s="30">
        <f t="shared" si="35"/>
        <v>0</v>
      </c>
      <c r="X156" s="30">
        <f t="shared" si="36"/>
        <v>0</v>
      </c>
    </row>
    <row r="157" spans="1:24">
      <c r="A157" s="3" t="e">
        <f>CONCATENATE("Kvalifikace ",#REF!," - 2.kolo")</f>
        <v>#REF!</v>
      </c>
      <c r="B157" s="3">
        <f>O54</f>
        <v>0</v>
      </c>
      <c r="C157" s="3" t="str">
        <f>IF($B157=0,"",VLOOKUP($B157,'nejml.žákyně seznam'!$A$2:$D$269,2))</f>
        <v/>
      </c>
      <c r="D157" s="3" t="str">
        <f>IF($B157=0,"",VLOOKUP($B157,'nejml.žákyně seznam'!$A$2:$E$269,4))</f>
        <v/>
      </c>
      <c r="E157" s="3">
        <f>O55</f>
        <v>0</v>
      </c>
      <c r="F157" s="3" t="str">
        <f>IF($E157=0,"",VLOOKUP($E157,'nejml.žákyně seznam'!$A$2:$D$269,2))</f>
        <v/>
      </c>
      <c r="G157" s="3" t="str">
        <f>IF($E157=0,"",VLOOKUP($E157,'nejml.žákyně seznam'!$A$2:$E$269,5))</f>
        <v/>
      </c>
      <c r="H157" s="74"/>
      <c r="I157" s="75"/>
      <c r="J157" s="75"/>
      <c r="K157" s="75"/>
      <c r="L157" s="76"/>
      <c r="M157" s="3">
        <f t="shared" si="29"/>
        <v>0</v>
      </c>
      <c r="N157" s="3">
        <f t="shared" si="30"/>
        <v>0</v>
      </c>
      <c r="O157" s="3">
        <f t="shared" si="27"/>
        <v>0</v>
      </c>
      <c r="P157" s="3" t="str">
        <f>IF($O157=0,"",VLOOKUP($O157,'nejml.žákyně seznam'!$A$2:$D$269,2))</f>
        <v/>
      </c>
      <c r="Q157" s="3" t="str">
        <f t="shared" si="31"/>
        <v/>
      </c>
      <c r="R157" s="3" t="str">
        <f t="shared" si="37"/>
        <v/>
      </c>
      <c r="T157" s="30">
        <f t="shared" si="32"/>
        <v>0</v>
      </c>
      <c r="U157" s="30">
        <f t="shared" si="33"/>
        <v>0</v>
      </c>
      <c r="V157" s="30">
        <f t="shared" si="34"/>
        <v>0</v>
      </c>
      <c r="W157" s="30">
        <f t="shared" si="35"/>
        <v>0</v>
      </c>
      <c r="X157" s="30">
        <f t="shared" si="36"/>
        <v>0</v>
      </c>
    </row>
    <row r="158" spans="1:24">
      <c r="A158" s="3" t="e">
        <f>CONCATENATE("Kvalifikace ",#REF!," - 2.kolo")</f>
        <v>#REF!</v>
      </c>
      <c r="B158" s="3">
        <f>O56</f>
        <v>0</v>
      </c>
      <c r="C158" s="3" t="str">
        <f>IF($B158=0,"",VLOOKUP($B158,'nejml.žákyně seznam'!$A$2:$D$269,2))</f>
        <v/>
      </c>
      <c r="D158" s="3" t="str">
        <f>IF($B158=0,"",VLOOKUP($B158,'nejml.žákyně seznam'!$A$2:$E$269,4))</f>
        <v/>
      </c>
      <c r="E158" s="3">
        <f>O57</f>
        <v>0</v>
      </c>
      <c r="F158" s="3" t="str">
        <f>IF($E158=0,"",VLOOKUP($E158,'nejml.žákyně seznam'!$A$2:$D$269,2))</f>
        <v/>
      </c>
      <c r="G158" s="3" t="str">
        <f>IF($E158=0,"",VLOOKUP($E158,'nejml.žákyně seznam'!$A$2:$E$269,5))</f>
        <v/>
      </c>
      <c r="H158" s="74"/>
      <c r="I158" s="75"/>
      <c r="J158" s="75"/>
      <c r="K158" s="75"/>
      <c r="L158" s="76"/>
      <c r="M158" s="3">
        <f t="shared" si="29"/>
        <v>0</v>
      </c>
      <c r="N158" s="3">
        <f t="shared" si="30"/>
        <v>0</v>
      </c>
      <c r="O158" s="3">
        <f t="shared" si="27"/>
        <v>0</v>
      </c>
      <c r="P158" s="3" t="str">
        <f>IF($O158=0,"",VLOOKUP($O158,'nejml.žákyně seznam'!$A$2:$D$269,2))</f>
        <v/>
      </c>
      <c r="Q158" s="3" t="str">
        <f t="shared" si="31"/>
        <v/>
      </c>
      <c r="R158" s="3" t="str">
        <f t="shared" si="37"/>
        <v/>
      </c>
      <c r="T158" s="30">
        <f t="shared" si="32"/>
        <v>0</v>
      </c>
      <c r="U158" s="30">
        <f t="shared" si="33"/>
        <v>0</v>
      </c>
      <c r="V158" s="30">
        <f t="shared" si="34"/>
        <v>0</v>
      </c>
      <c r="W158" s="30">
        <f t="shared" si="35"/>
        <v>0</v>
      </c>
      <c r="X158" s="30">
        <f t="shared" si="36"/>
        <v>0</v>
      </c>
    </row>
    <row r="159" spans="1:24">
      <c r="A159" s="3" t="e">
        <f>CONCATENATE("Kvalifikace ",#REF!," - 2.kolo")</f>
        <v>#REF!</v>
      </c>
      <c r="B159" s="3">
        <f>O58</f>
        <v>0</v>
      </c>
      <c r="C159" s="3" t="str">
        <f>IF($B159=0,"",VLOOKUP($B159,'nejml.žákyně seznam'!$A$2:$D$269,2))</f>
        <v/>
      </c>
      <c r="D159" s="3" t="str">
        <f>IF($B159=0,"",VLOOKUP($B159,'nejml.žákyně seznam'!$A$2:$E$269,4))</f>
        <v/>
      </c>
      <c r="E159" s="3">
        <f>O59</f>
        <v>0</v>
      </c>
      <c r="F159" s="3" t="str">
        <f>IF($E159=0,"",VLOOKUP($E159,'nejml.žákyně seznam'!$A$2:$D$269,2))</f>
        <v/>
      </c>
      <c r="G159" s="3" t="str">
        <f>IF($E159=0,"",VLOOKUP($E159,'nejml.žákyně seznam'!$A$2:$E$269,5))</f>
        <v/>
      </c>
      <c r="H159" s="74"/>
      <c r="I159" s="75"/>
      <c r="J159" s="75"/>
      <c r="K159" s="75"/>
      <c r="L159" s="76"/>
      <c r="M159" s="3">
        <f t="shared" si="29"/>
        <v>0</v>
      </c>
      <c r="N159" s="3">
        <f t="shared" si="30"/>
        <v>0</v>
      </c>
      <c r="O159" s="3">
        <f t="shared" si="27"/>
        <v>0</v>
      </c>
      <c r="P159" s="3" t="str">
        <f>IF($O159=0,"",VLOOKUP($O159,'nejml.žákyně seznam'!$A$2:$D$269,2))</f>
        <v/>
      </c>
      <c r="Q159" s="3" t="str">
        <f t="shared" si="31"/>
        <v/>
      </c>
      <c r="R159" s="3" t="str">
        <f t="shared" si="37"/>
        <v/>
      </c>
      <c r="T159" s="30">
        <f t="shared" si="32"/>
        <v>0</v>
      </c>
      <c r="U159" s="30">
        <f t="shared" si="33"/>
        <v>0</v>
      </c>
      <c r="V159" s="30">
        <f t="shared" si="34"/>
        <v>0</v>
      </c>
      <c r="W159" s="30">
        <f t="shared" si="35"/>
        <v>0</v>
      </c>
      <c r="X159" s="30">
        <f t="shared" si="36"/>
        <v>0</v>
      </c>
    </row>
    <row r="160" spans="1:24">
      <c r="A160" s="3" t="e">
        <f>CONCATENATE("Kvalifikace ",#REF!," - 2.kolo")</f>
        <v>#REF!</v>
      </c>
      <c r="B160" s="3">
        <f>O60</f>
        <v>0</v>
      </c>
      <c r="C160" s="3" t="str">
        <f>IF($B160=0,"",VLOOKUP($B160,'nejml.žákyně seznam'!$A$2:$D$269,2))</f>
        <v/>
      </c>
      <c r="D160" s="3" t="str">
        <f>IF($B160=0,"",VLOOKUP($B160,'nejml.žákyně seznam'!$A$2:$E$269,4))</f>
        <v/>
      </c>
      <c r="E160" s="3">
        <f>O61</f>
        <v>0</v>
      </c>
      <c r="F160" s="3" t="str">
        <f>IF($E160=0,"",VLOOKUP($E160,'nejml.žákyně seznam'!$A$2:$D$269,2))</f>
        <v/>
      </c>
      <c r="G160" s="3" t="str">
        <f>IF($E160=0,"",VLOOKUP($E160,'nejml.žákyně seznam'!$A$2:$E$269,5))</f>
        <v/>
      </c>
      <c r="H160" s="74"/>
      <c r="I160" s="75"/>
      <c r="J160" s="75"/>
      <c r="K160" s="75"/>
      <c r="L160" s="76"/>
      <c r="M160" s="3">
        <f t="shared" si="29"/>
        <v>0</v>
      </c>
      <c r="N160" s="3">
        <f t="shared" si="30"/>
        <v>0</v>
      </c>
      <c r="O160" s="3">
        <f t="shared" si="27"/>
        <v>0</v>
      </c>
      <c r="P160" s="3" t="str">
        <f>IF($O160=0,"",VLOOKUP($O160,'nejml.žákyně seznam'!$A$2:$D$269,2))</f>
        <v/>
      </c>
      <c r="Q160" s="3" t="str">
        <f t="shared" si="31"/>
        <v/>
      </c>
      <c r="R160" s="3" t="str">
        <f t="shared" si="37"/>
        <v/>
      </c>
      <c r="T160" s="30">
        <f t="shared" si="32"/>
        <v>0</v>
      </c>
      <c r="U160" s="30">
        <f t="shared" si="33"/>
        <v>0</v>
      </c>
      <c r="V160" s="30">
        <f t="shared" si="34"/>
        <v>0</v>
      </c>
      <c r="W160" s="30">
        <f t="shared" si="35"/>
        <v>0</v>
      </c>
      <c r="X160" s="30">
        <f t="shared" si="36"/>
        <v>0</v>
      </c>
    </row>
    <row r="161" spans="1:24">
      <c r="A161" s="3" t="e">
        <f>CONCATENATE("Kvalifikace ",#REF!," - 2.kolo")</f>
        <v>#REF!</v>
      </c>
      <c r="B161" s="3">
        <f>O62</f>
        <v>0</v>
      </c>
      <c r="C161" s="3" t="str">
        <f>IF($B161=0,"",VLOOKUP($B161,'nejml.žákyně seznam'!$A$2:$D$269,2))</f>
        <v/>
      </c>
      <c r="D161" s="3" t="str">
        <f>IF($B161=0,"",VLOOKUP($B161,'nejml.žákyně seznam'!$A$2:$E$269,4))</f>
        <v/>
      </c>
      <c r="E161" s="3">
        <f>O63</f>
        <v>0</v>
      </c>
      <c r="F161" s="3" t="str">
        <f>IF($E161=0,"",VLOOKUP($E161,'nejml.žákyně seznam'!$A$2:$D$269,2))</f>
        <v/>
      </c>
      <c r="G161" s="3" t="str">
        <f>IF($E161=0,"",VLOOKUP($E161,'nejml.žákyně seznam'!$A$2:$E$269,5))</f>
        <v/>
      </c>
      <c r="H161" s="74"/>
      <c r="I161" s="75"/>
      <c r="J161" s="75"/>
      <c r="K161" s="75"/>
      <c r="L161" s="76"/>
      <c r="M161" s="3">
        <f t="shared" si="29"/>
        <v>0</v>
      </c>
      <c r="N161" s="3">
        <f t="shared" si="30"/>
        <v>0</v>
      </c>
      <c r="O161" s="3">
        <f t="shared" si="27"/>
        <v>0</v>
      </c>
      <c r="P161" s="3" t="str">
        <f>IF($O161=0,"",VLOOKUP($O161,'nejml.žákyně seznam'!$A$2:$D$269,2))</f>
        <v/>
      </c>
      <c r="Q161" s="3" t="str">
        <f t="shared" si="31"/>
        <v/>
      </c>
      <c r="R161" s="3" t="str">
        <f t="shared" si="37"/>
        <v/>
      </c>
      <c r="T161" s="30">
        <f t="shared" si="32"/>
        <v>0</v>
      </c>
      <c r="U161" s="30">
        <f t="shared" si="33"/>
        <v>0</v>
      </c>
      <c r="V161" s="30">
        <f t="shared" si="34"/>
        <v>0</v>
      </c>
      <c r="W161" s="30">
        <f t="shared" si="35"/>
        <v>0</v>
      </c>
      <c r="X161" s="30">
        <f t="shared" si="36"/>
        <v>0</v>
      </c>
    </row>
    <row r="162" spans="1:24">
      <c r="A162" s="3" t="e">
        <f>CONCATENATE("Kvalifikace ",#REF!," - 2.kolo")</f>
        <v>#REF!</v>
      </c>
      <c r="B162" s="3">
        <f>O64</f>
        <v>0</v>
      </c>
      <c r="C162" s="3" t="str">
        <f>IF($B162=0,"",VLOOKUP($B162,'nejml.žákyně seznam'!$A$2:$D$269,2))</f>
        <v/>
      </c>
      <c r="D162" s="3" t="str">
        <f>IF($B162=0,"",VLOOKUP($B162,'nejml.žákyně seznam'!$A$2:$E$269,4))</f>
        <v/>
      </c>
      <c r="E162" s="3">
        <f>O65</f>
        <v>0</v>
      </c>
      <c r="F162" s="3" t="str">
        <f>IF($E162=0,"",VLOOKUP($E162,'nejml.žákyně seznam'!$A$2:$D$269,2))</f>
        <v/>
      </c>
      <c r="G162" s="3" t="str">
        <f>IF($E162=0,"",VLOOKUP($E162,'nejml.žákyně seznam'!$A$2:$E$269,5))</f>
        <v/>
      </c>
      <c r="H162" s="74"/>
      <c r="I162" s="75"/>
      <c r="J162" s="75"/>
      <c r="K162" s="75"/>
      <c r="L162" s="76"/>
      <c r="M162" s="3">
        <f t="shared" si="29"/>
        <v>0</v>
      </c>
      <c r="N162" s="3">
        <f t="shared" si="30"/>
        <v>0</v>
      </c>
      <c r="O162" s="3">
        <f t="shared" si="27"/>
        <v>0</v>
      </c>
      <c r="P162" s="3" t="str">
        <f>IF($O162=0,"",VLOOKUP($O162,'nejml.žákyně seznam'!$A$2:$D$269,2))</f>
        <v/>
      </c>
      <c r="Q162" s="3" t="str">
        <f t="shared" si="31"/>
        <v/>
      </c>
      <c r="R162" s="3" t="str">
        <f t="shared" si="37"/>
        <v/>
      </c>
      <c r="T162" s="30">
        <f t="shared" si="32"/>
        <v>0</v>
      </c>
      <c r="U162" s="30">
        <f t="shared" si="33"/>
        <v>0</v>
      </c>
      <c r="V162" s="30">
        <f t="shared" si="34"/>
        <v>0</v>
      </c>
      <c r="W162" s="30">
        <f t="shared" si="35"/>
        <v>0</v>
      </c>
      <c r="X162" s="30">
        <f t="shared" si="36"/>
        <v>0</v>
      </c>
    </row>
    <row r="163" spans="1:24">
      <c r="A163" s="3" t="e">
        <f>CONCATENATE("Kvalifikace ",#REF!," - 2.kolo")</f>
        <v>#REF!</v>
      </c>
      <c r="B163" s="3">
        <f>O66</f>
        <v>0</v>
      </c>
      <c r="C163" s="3" t="str">
        <f>IF($B163=0,"",VLOOKUP($B163,'nejml.žákyně seznam'!$A$2:$D$269,2))</f>
        <v/>
      </c>
      <c r="D163" s="3" t="str">
        <f>IF($B163=0,"",VLOOKUP($B163,'nejml.žákyně seznam'!$A$2:$E$269,4))</f>
        <v/>
      </c>
      <c r="E163" s="3">
        <f>O67</f>
        <v>0</v>
      </c>
      <c r="F163" s="3" t="str">
        <f>IF($E163=0,"",VLOOKUP($E163,'nejml.žákyně seznam'!$A$2:$D$269,2))</f>
        <v/>
      </c>
      <c r="G163" s="3" t="str">
        <f>IF($E163=0,"",VLOOKUP($E163,'nejml.žákyně seznam'!$A$2:$E$269,5))</f>
        <v/>
      </c>
      <c r="H163" s="74"/>
      <c r="I163" s="75"/>
      <c r="J163" s="75"/>
      <c r="K163" s="75"/>
      <c r="L163" s="76"/>
      <c r="M163" s="3">
        <f t="shared" si="29"/>
        <v>0</v>
      </c>
      <c r="N163" s="3">
        <f t="shared" si="30"/>
        <v>0</v>
      </c>
      <c r="O163" s="3">
        <f t="shared" ref="O163:O194" si="38">IF(M163=N163,0,IF(M163&gt;N163,B163,E163))</f>
        <v>0</v>
      </c>
      <c r="P163" s="3" t="str">
        <f>IF($O163=0,"",VLOOKUP($O163,'nejml.žákyně seznam'!$A$2:$D$269,2))</f>
        <v/>
      </c>
      <c r="Q163" s="3" t="str">
        <f t="shared" si="31"/>
        <v/>
      </c>
      <c r="R163" s="3" t="str">
        <f t="shared" si="37"/>
        <v/>
      </c>
      <c r="T163" s="30">
        <f t="shared" si="32"/>
        <v>0</v>
      </c>
      <c r="U163" s="30">
        <f t="shared" si="33"/>
        <v>0</v>
      </c>
      <c r="V163" s="30">
        <f t="shared" si="34"/>
        <v>0</v>
      </c>
      <c r="W163" s="30">
        <f t="shared" si="35"/>
        <v>0</v>
      </c>
      <c r="X163" s="30">
        <f t="shared" si="36"/>
        <v>0</v>
      </c>
    </row>
    <row r="164" spans="1:24">
      <c r="A164" s="3" t="e">
        <f>CONCATENATE("Kvalifikace ",#REF!," - 2.kolo")</f>
        <v>#REF!</v>
      </c>
      <c r="B164" s="3">
        <f>O68</f>
        <v>0</v>
      </c>
      <c r="C164" s="3" t="str">
        <f>IF($B164=0,"",VLOOKUP($B164,'nejml.žákyně seznam'!$A$2:$D$269,2))</f>
        <v/>
      </c>
      <c r="D164" s="3" t="str">
        <f>IF($B164=0,"",VLOOKUP($B164,'nejml.žákyně seznam'!$A$2:$E$269,4))</f>
        <v/>
      </c>
      <c r="E164" s="3">
        <f>O69</f>
        <v>0</v>
      </c>
      <c r="F164" s="3" t="str">
        <f>IF($E164=0,"",VLOOKUP($E164,'nejml.žákyně seznam'!$A$2:$D$269,2))</f>
        <v/>
      </c>
      <c r="G164" s="3" t="str">
        <f>IF($E164=0,"",VLOOKUP($E164,'nejml.žákyně seznam'!$A$2:$E$269,5))</f>
        <v/>
      </c>
      <c r="H164" s="74"/>
      <c r="I164" s="75"/>
      <c r="J164" s="75"/>
      <c r="K164" s="75"/>
      <c r="L164" s="76"/>
      <c r="M164" s="3">
        <f t="shared" si="29"/>
        <v>0</v>
      </c>
      <c r="N164" s="3">
        <f t="shared" si="30"/>
        <v>0</v>
      </c>
      <c r="O164" s="3">
        <f t="shared" si="38"/>
        <v>0</v>
      </c>
      <c r="P164" s="3" t="str">
        <f>IF($O164=0,"",VLOOKUP($O164,'nejml.žákyně seznam'!$A$2:$D$269,2))</f>
        <v/>
      </c>
      <c r="Q164" s="3" t="str">
        <f t="shared" si="31"/>
        <v/>
      </c>
      <c r="R164" s="3" t="str">
        <f t="shared" si="37"/>
        <v/>
      </c>
      <c r="T164" s="30">
        <f t="shared" si="32"/>
        <v>0</v>
      </c>
      <c r="U164" s="30">
        <f t="shared" si="33"/>
        <v>0</v>
      </c>
      <c r="V164" s="30">
        <f t="shared" si="34"/>
        <v>0</v>
      </c>
      <c r="W164" s="30">
        <f t="shared" si="35"/>
        <v>0</v>
      </c>
      <c r="X164" s="30">
        <f t="shared" si="36"/>
        <v>0</v>
      </c>
    </row>
    <row r="165" spans="1:24">
      <c r="A165" s="3" t="e">
        <f>CONCATENATE("Kvalifikace ",#REF!," - 2.kolo")</f>
        <v>#REF!</v>
      </c>
      <c r="B165" s="3">
        <f>O70</f>
        <v>0</v>
      </c>
      <c r="C165" s="3" t="str">
        <f>IF($B165=0,"",VLOOKUP($B165,'nejml.žákyně seznam'!$A$2:$D$269,2))</f>
        <v/>
      </c>
      <c r="D165" s="3" t="str">
        <f>IF($B165=0,"",VLOOKUP($B165,'nejml.žákyně seznam'!$A$2:$E$269,4))</f>
        <v/>
      </c>
      <c r="E165" s="3">
        <f>O71</f>
        <v>0</v>
      </c>
      <c r="F165" s="3" t="str">
        <f>IF($E165=0,"",VLOOKUP($E165,'nejml.žákyně seznam'!$A$2:$D$269,2))</f>
        <v/>
      </c>
      <c r="G165" s="3" t="str">
        <f>IF($E165=0,"",VLOOKUP($E165,'nejml.žákyně seznam'!$A$2:$E$269,5))</f>
        <v/>
      </c>
      <c r="H165" s="74"/>
      <c r="I165" s="75"/>
      <c r="J165" s="75"/>
      <c r="K165" s="75"/>
      <c r="L165" s="76"/>
      <c r="M165" s="3">
        <f t="shared" si="29"/>
        <v>0</v>
      </c>
      <c r="N165" s="3">
        <f t="shared" si="30"/>
        <v>0</v>
      </c>
      <c r="O165" s="3">
        <f t="shared" si="38"/>
        <v>0</v>
      </c>
      <c r="P165" s="3" t="str">
        <f>IF($O165=0,"",VLOOKUP($O165,'nejml.žákyně seznam'!$A$2:$D$269,2))</f>
        <v/>
      </c>
      <c r="Q165" s="3" t="str">
        <f t="shared" si="31"/>
        <v/>
      </c>
      <c r="R165" s="3" t="str">
        <f t="shared" si="37"/>
        <v/>
      </c>
      <c r="T165" s="30">
        <f t="shared" si="32"/>
        <v>0</v>
      </c>
      <c r="U165" s="30">
        <f t="shared" si="33"/>
        <v>0</v>
      </c>
      <c r="V165" s="30">
        <f t="shared" si="34"/>
        <v>0</v>
      </c>
      <c r="W165" s="30">
        <f t="shared" si="35"/>
        <v>0</v>
      </c>
      <c r="X165" s="30">
        <f t="shared" si="36"/>
        <v>0</v>
      </c>
    </row>
    <row r="166" spans="1:24">
      <c r="A166" s="3" t="e">
        <f>CONCATENATE("Kvalifikace ",#REF!," - 2.kolo")</f>
        <v>#REF!</v>
      </c>
      <c r="B166" s="3">
        <f>O72</f>
        <v>0</v>
      </c>
      <c r="C166" s="3" t="str">
        <f>IF($B166=0,"",VLOOKUP($B166,'nejml.žákyně seznam'!$A$2:$D$269,2))</f>
        <v/>
      </c>
      <c r="D166" s="3" t="str">
        <f>IF($B166=0,"",VLOOKUP($B166,'nejml.žákyně seznam'!$A$2:$E$269,4))</f>
        <v/>
      </c>
      <c r="E166" s="3">
        <f>O73</f>
        <v>0</v>
      </c>
      <c r="F166" s="3" t="str">
        <f>IF($E166=0,"",VLOOKUP($E166,'nejml.žákyně seznam'!$A$2:$D$269,2))</f>
        <v/>
      </c>
      <c r="G166" s="3" t="str">
        <f>IF($E166=0,"",VLOOKUP($E166,'nejml.žákyně seznam'!$A$2:$E$269,5))</f>
        <v/>
      </c>
      <c r="H166" s="74"/>
      <c r="I166" s="75"/>
      <c r="J166" s="75"/>
      <c r="K166" s="75"/>
      <c r="L166" s="76"/>
      <c r="M166" s="3">
        <f t="shared" si="29"/>
        <v>0</v>
      </c>
      <c r="N166" s="3">
        <f t="shared" si="30"/>
        <v>0</v>
      </c>
      <c r="O166" s="3">
        <f t="shared" si="38"/>
        <v>0</v>
      </c>
      <c r="P166" s="3" t="str">
        <f>IF($O166=0,"",VLOOKUP($O166,'nejml.žákyně seznam'!$A$2:$D$269,2))</f>
        <v/>
      </c>
      <c r="Q166" s="3" t="str">
        <f t="shared" si="31"/>
        <v/>
      </c>
      <c r="R166" s="3" t="str">
        <f t="shared" si="37"/>
        <v/>
      </c>
      <c r="T166" s="30">
        <f t="shared" si="32"/>
        <v>0</v>
      </c>
      <c r="U166" s="30">
        <f t="shared" si="33"/>
        <v>0</v>
      </c>
      <c r="V166" s="30">
        <f t="shared" si="34"/>
        <v>0</v>
      </c>
      <c r="W166" s="30">
        <f t="shared" si="35"/>
        <v>0</v>
      </c>
      <c r="X166" s="30">
        <f t="shared" si="36"/>
        <v>0</v>
      </c>
    </row>
    <row r="167" spans="1:24">
      <c r="A167" s="3" t="e">
        <f>CONCATENATE("Kvalifikace ",#REF!," - 2.kolo")</f>
        <v>#REF!</v>
      </c>
      <c r="B167" s="3">
        <f>O74</f>
        <v>0</v>
      </c>
      <c r="C167" s="3" t="str">
        <f>IF($B167=0,"",VLOOKUP($B167,'nejml.žákyně seznam'!$A$2:$D$269,2))</f>
        <v/>
      </c>
      <c r="D167" s="3" t="str">
        <f>IF($B167=0,"",VLOOKUP($B167,'nejml.žákyně seznam'!$A$2:$E$269,4))</f>
        <v/>
      </c>
      <c r="E167" s="3">
        <f>O75</f>
        <v>0</v>
      </c>
      <c r="F167" s="3" t="str">
        <f>IF($E167=0,"",VLOOKUP($E167,'nejml.žákyně seznam'!$A$2:$D$269,2))</f>
        <v/>
      </c>
      <c r="G167" s="3" t="str">
        <f>IF($E167=0,"",VLOOKUP($E167,'nejml.žákyně seznam'!$A$2:$E$269,5))</f>
        <v/>
      </c>
      <c r="H167" s="74"/>
      <c r="I167" s="75"/>
      <c r="J167" s="75"/>
      <c r="K167" s="75"/>
      <c r="L167" s="76"/>
      <c r="M167" s="3">
        <f t="shared" si="29"/>
        <v>0</v>
      </c>
      <c r="N167" s="3">
        <f t="shared" si="30"/>
        <v>0</v>
      </c>
      <c r="O167" s="3">
        <f t="shared" si="38"/>
        <v>0</v>
      </c>
      <c r="P167" s="3" t="str">
        <f>IF($O167=0,"",VLOOKUP($O167,'nejml.žákyně seznam'!$A$2:$D$269,2))</f>
        <v/>
      </c>
      <c r="Q167" s="3" t="str">
        <f t="shared" si="31"/>
        <v/>
      </c>
      <c r="R167" s="3" t="str">
        <f t="shared" si="37"/>
        <v/>
      </c>
      <c r="T167" s="30">
        <f t="shared" si="32"/>
        <v>0</v>
      </c>
      <c r="U167" s="30">
        <f t="shared" si="33"/>
        <v>0</v>
      </c>
      <c r="V167" s="30">
        <f t="shared" si="34"/>
        <v>0</v>
      </c>
      <c r="W167" s="30">
        <f t="shared" si="35"/>
        <v>0</v>
      </c>
      <c r="X167" s="30">
        <f t="shared" si="36"/>
        <v>0</v>
      </c>
    </row>
    <row r="168" spans="1:24">
      <c r="A168" s="3" t="e">
        <f>CONCATENATE("Kvalifikace ",#REF!," - 2.kolo")</f>
        <v>#REF!</v>
      </c>
      <c r="B168" s="3">
        <f>O76</f>
        <v>0</v>
      </c>
      <c r="C168" s="3" t="str">
        <f>IF($B168=0,"",VLOOKUP($B168,'nejml.žákyně seznam'!$A$2:$D$269,2))</f>
        <v/>
      </c>
      <c r="D168" s="3" t="str">
        <f>IF($B168=0,"",VLOOKUP($B168,'nejml.žákyně seznam'!$A$2:$E$269,4))</f>
        <v/>
      </c>
      <c r="E168" s="3">
        <f>O77</f>
        <v>0</v>
      </c>
      <c r="F168" s="3" t="str">
        <f>IF($E168=0,"",VLOOKUP($E168,'nejml.žákyně seznam'!$A$2:$D$269,2))</f>
        <v/>
      </c>
      <c r="G168" s="3" t="str">
        <f>IF($E168=0,"",VLOOKUP($E168,'nejml.žákyně seznam'!$A$2:$E$269,5))</f>
        <v/>
      </c>
      <c r="H168" s="74"/>
      <c r="I168" s="75"/>
      <c r="J168" s="75"/>
      <c r="K168" s="75"/>
      <c r="L168" s="76"/>
      <c r="M168" s="3">
        <f t="shared" si="29"/>
        <v>0</v>
      </c>
      <c r="N168" s="3">
        <f t="shared" si="30"/>
        <v>0</v>
      </c>
      <c r="O168" s="3">
        <f t="shared" si="38"/>
        <v>0</v>
      </c>
      <c r="P168" s="3" t="str">
        <f>IF($O168=0,"",VLOOKUP($O168,'nejml.žákyně seznam'!$A$2:$D$269,2))</f>
        <v/>
      </c>
      <c r="Q168" s="3" t="str">
        <f t="shared" si="31"/>
        <v/>
      </c>
      <c r="R168" s="3" t="str">
        <f t="shared" si="37"/>
        <v/>
      </c>
      <c r="T168" s="30">
        <f t="shared" si="32"/>
        <v>0</v>
      </c>
      <c r="U168" s="30">
        <f t="shared" si="33"/>
        <v>0</v>
      </c>
      <c r="V168" s="30">
        <f t="shared" si="34"/>
        <v>0</v>
      </c>
      <c r="W168" s="30">
        <f t="shared" si="35"/>
        <v>0</v>
      </c>
      <c r="X168" s="30">
        <f t="shared" si="36"/>
        <v>0</v>
      </c>
    </row>
    <row r="169" spans="1:24">
      <c r="A169" s="3" t="e">
        <f>CONCATENATE("Kvalifikace ",#REF!," - 2.kolo")</f>
        <v>#REF!</v>
      </c>
      <c r="B169" s="3">
        <f>O78</f>
        <v>0</v>
      </c>
      <c r="C169" s="3" t="str">
        <f>IF($B169=0,"",VLOOKUP($B169,'nejml.žákyně seznam'!$A$2:$D$269,2))</f>
        <v/>
      </c>
      <c r="D169" s="3" t="str">
        <f>IF($B169=0,"",VLOOKUP($B169,'nejml.žákyně seznam'!$A$2:$E$269,4))</f>
        <v/>
      </c>
      <c r="E169" s="3">
        <f>O79</f>
        <v>0</v>
      </c>
      <c r="F169" s="3" t="str">
        <f>IF($E169=0,"",VLOOKUP($E169,'nejml.žákyně seznam'!$A$2:$D$269,2))</f>
        <v/>
      </c>
      <c r="G169" s="3" t="str">
        <f>IF($E169=0,"",VLOOKUP($E169,'nejml.žákyně seznam'!$A$2:$E$269,5))</f>
        <v/>
      </c>
      <c r="H169" s="74"/>
      <c r="I169" s="75"/>
      <c r="J169" s="75"/>
      <c r="K169" s="75"/>
      <c r="L169" s="76"/>
      <c r="M169" s="3">
        <f t="shared" si="29"/>
        <v>0</v>
      </c>
      <c r="N169" s="3">
        <f t="shared" si="30"/>
        <v>0</v>
      </c>
      <c r="O169" s="3">
        <f t="shared" si="38"/>
        <v>0</v>
      </c>
      <c r="P169" s="3" t="str">
        <f>IF($O169=0,"",VLOOKUP($O169,'nejml.žákyně seznam'!$A$2:$D$269,2))</f>
        <v/>
      </c>
      <c r="Q169" s="3" t="str">
        <f t="shared" si="31"/>
        <v/>
      </c>
      <c r="R169" s="3" t="str">
        <f t="shared" si="37"/>
        <v/>
      </c>
      <c r="T169" s="30">
        <f t="shared" si="32"/>
        <v>0</v>
      </c>
      <c r="U169" s="30">
        <f t="shared" si="33"/>
        <v>0</v>
      </c>
      <c r="V169" s="30">
        <f t="shared" si="34"/>
        <v>0</v>
      </c>
      <c r="W169" s="30">
        <f t="shared" si="35"/>
        <v>0</v>
      </c>
      <c r="X169" s="30">
        <f t="shared" si="36"/>
        <v>0</v>
      </c>
    </row>
    <row r="170" spans="1:24">
      <c r="A170" s="3" t="e">
        <f>CONCATENATE("Kvalifikace ",#REF!," - 2.kolo")</f>
        <v>#REF!</v>
      </c>
      <c r="B170" s="3">
        <f>O80</f>
        <v>0</v>
      </c>
      <c r="C170" s="3" t="str">
        <f>IF($B170=0,"",VLOOKUP($B170,'nejml.žákyně seznam'!$A$2:$D$269,2))</f>
        <v/>
      </c>
      <c r="D170" s="3" t="str">
        <f>IF($B170=0,"",VLOOKUP($B170,'nejml.žákyně seznam'!$A$2:$E$269,4))</f>
        <v/>
      </c>
      <c r="E170" s="3">
        <f>O81</f>
        <v>0</v>
      </c>
      <c r="F170" s="3" t="str">
        <f>IF($E170=0,"",VLOOKUP($E170,'nejml.žákyně seznam'!$A$2:$D$269,2))</f>
        <v/>
      </c>
      <c r="G170" s="3" t="str">
        <f>IF($E170=0,"",VLOOKUP($E170,'nejml.žákyně seznam'!$A$2:$E$269,5))</f>
        <v/>
      </c>
      <c r="H170" s="74"/>
      <c r="I170" s="75"/>
      <c r="J170" s="75"/>
      <c r="K170" s="75"/>
      <c r="L170" s="76"/>
      <c r="M170" s="3">
        <f t="shared" si="29"/>
        <v>0</v>
      </c>
      <c r="N170" s="3">
        <f t="shared" si="30"/>
        <v>0</v>
      </c>
      <c r="O170" s="3">
        <f t="shared" si="38"/>
        <v>0</v>
      </c>
      <c r="P170" s="3" t="str">
        <f>IF($O170=0,"",VLOOKUP($O170,'nejml.žákyně seznam'!$A$2:$D$269,2))</f>
        <v/>
      </c>
      <c r="Q170" s="3" t="str">
        <f t="shared" si="31"/>
        <v/>
      </c>
      <c r="R170" s="3" t="str">
        <f t="shared" si="37"/>
        <v/>
      </c>
      <c r="T170" s="30">
        <f t="shared" si="32"/>
        <v>0</v>
      </c>
      <c r="U170" s="30">
        <f t="shared" si="33"/>
        <v>0</v>
      </c>
      <c r="V170" s="30">
        <f t="shared" si="34"/>
        <v>0</v>
      </c>
      <c r="W170" s="30">
        <f t="shared" si="35"/>
        <v>0</v>
      </c>
      <c r="X170" s="30">
        <f t="shared" si="36"/>
        <v>0</v>
      </c>
    </row>
    <row r="171" spans="1:24">
      <c r="A171" s="3" t="e">
        <f>CONCATENATE("Kvalifikace ",#REF!," - 2.kolo")</f>
        <v>#REF!</v>
      </c>
      <c r="B171" s="3">
        <f>O82</f>
        <v>0</v>
      </c>
      <c r="C171" s="3" t="str">
        <f>IF($B171=0,"",VLOOKUP($B171,'nejml.žákyně seznam'!$A$2:$D$269,2))</f>
        <v/>
      </c>
      <c r="D171" s="3" t="str">
        <f>IF($B171=0,"",VLOOKUP($B171,'nejml.žákyně seznam'!$A$2:$E$269,4))</f>
        <v/>
      </c>
      <c r="E171" s="3">
        <f>O83</f>
        <v>0</v>
      </c>
      <c r="F171" s="3" t="str">
        <f>IF($E171=0,"",VLOOKUP($E171,'nejml.žákyně seznam'!$A$2:$D$269,2))</f>
        <v/>
      </c>
      <c r="G171" s="3" t="str">
        <f>IF($E171=0,"",VLOOKUP($E171,'nejml.žákyně seznam'!$A$2:$E$269,5))</f>
        <v/>
      </c>
      <c r="H171" s="74"/>
      <c r="I171" s="75"/>
      <c r="J171" s="75"/>
      <c r="K171" s="75"/>
      <c r="L171" s="76"/>
      <c r="M171" s="3">
        <f t="shared" si="29"/>
        <v>0</v>
      </c>
      <c r="N171" s="3">
        <f t="shared" si="30"/>
        <v>0</v>
      </c>
      <c r="O171" s="3">
        <f t="shared" si="38"/>
        <v>0</v>
      </c>
      <c r="P171" s="3" t="str">
        <f>IF($O171=0,"",VLOOKUP($O171,'nejml.žákyně seznam'!$A$2:$D$269,2))</f>
        <v/>
      </c>
      <c r="Q171" s="3" t="str">
        <f t="shared" si="31"/>
        <v/>
      </c>
      <c r="R171" s="3" t="str">
        <f t="shared" si="37"/>
        <v/>
      </c>
      <c r="T171" s="30">
        <f t="shared" si="32"/>
        <v>0</v>
      </c>
      <c r="U171" s="30">
        <f t="shared" si="33"/>
        <v>0</v>
      </c>
      <c r="V171" s="30">
        <f t="shared" si="34"/>
        <v>0</v>
      </c>
      <c r="W171" s="30">
        <f t="shared" si="35"/>
        <v>0</v>
      </c>
      <c r="X171" s="30">
        <f t="shared" si="36"/>
        <v>0</v>
      </c>
    </row>
    <row r="172" spans="1:24">
      <c r="A172" s="3" t="e">
        <f>CONCATENATE("Kvalifikace ",#REF!," - 2.kolo")</f>
        <v>#REF!</v>
      </c>
      <c r="B172" s="3">
        <f>O84</f>
        <v>0</v>
      </c>
      <c r="C172" s="3" t="str">
        <f>IF($B172=0,"",VLOOKUP($B172,'nejml.žákyně seznam'!$A$2:$D$269,2))</f>
        <v/>
      </c>
      <c r="D172" s="3" t="str">
        <f>IF($B172=0,"",VLOOKUP($B172,'nejml.žákyně seznam'!$A$2:$E$269,4))</f>
        <v/>
      </c>
      <c r="E172" s="3">
        <f>O85</f>
        <v>0</v>
      </c>
      <c r="F172" s="3" t="str">
        <f>IF($E172=0,"",VLOOKUP($E172,'nejml.žákyně seznam'!$A$2:$D$269,2))</f>
        <v/>
      </c>
      <c r="G172" s="3" t="str">
        <f>IF($E172=0,"",VLOOKUP($E172,'nejml.žákyně seznam'!$A$2:$E$269,5))</f>
        <v/>
      </c>
      <c r="H172" s="74"/>
      <c r="I172" s="75"/>
      <c r="J172" s="75"/>
      <c r="K172" s="75"/>
      <c r="L172" s="76"/>
      <c r="M172" s="3">
        <f t="shared" si="29"/>
        <v>0</v>
      </c>
      <c r="N172" s="3">
        <f t="shared" si="30"/>
        <v>0</v>
      </c>
      <c r="O172" s="3">
        <f t="shared" si="38"/>
        <v>0</v>
      </c>
      <c r="P172" s="3" t="str">
        <f>IF($O172=0,"",VLOOKUP($O172,'nejml.žákyně seznam'!$A$2:$D$269,2))</f>
        <v/>
      </c>
      <c r="Q172" s="3" t="str">
        <f t="shared" si="31"/>
        <v/>
      </c>
      <c r="R172" s="3" t="str">
        <f t="shared" si="37"/>
        <v/>
      </c>
      <c r="T172" s="30">
        <f t="shared" si="32"/>
        <v>0</v>
      </c>
      <c r="U172" s="30">
        <f t="shared" si="33"/>
        <v>0</v>
      </c>
      <c r="V172" s="30">
        <f t="shared" si="34"/>
        <v>0</v>
      </c>
      <c r="W172" s="30">
        <f t="shared" si="35"/>
        <v>0</v>
      </c>
      <c r="X172" s="30">
        <f t="shared" si="36"/>
        <v>0</v>
      </c>
    </row>
    <row r="173" spans="1:24">
      <c r="A173" s="3" t="e">
        <f>CONCATENATE("Kvalifikace ",#REF!," - 2.kolo")</f>
        <v>#REF!</v>
      </c>
      <c r="B173" s="3">
        <f>O86</f>
        <v>0</v>
      </c>
      <c r="C173" s="3" t="str">
        <f>IF($B173=0,"",VLOOKUP($B173,'nejml.žákyně seznam'!$A$2:$D$269,2))</f>
        <v/>
      </c>
      <c r="D173" s="3" t="str">
        <f>IF($B173=0,"",VLOOKUP($B173,'nejml.žákyně seznam'!$A$2:$E$269,4))</f>
        <v/>
      </c>
      <c r="E173" s="3">
        <f>O87</f>
        <v>0</v>
      </c>
      <c r="F173" s="3" t="str">
        <f>IF($E173=0,"",VLOOKUP($E173,'nejml.žákyně seznam'!$A$2:$D$269,2))</f>
        <v/>
      </c>
      <c r="G173" s="3" t="str">
        <f>IF($E173=0,"",VLOOKUP($E173,'nejml.žákyně seznam'!$A$2:$E$269,5))</f>
        <v/>
      </c>
      <c r="H173" s="74"/>
      <c r="I173" s="75"/>
      <c r="J173" s="75"/>
      <c r="K173" s="75"/>
      <c r="L173" s="76"/>
      <c r="M173" s="3">
        <f t="shared" si="29"/>
        <v>0</v>
      </c>
      <c r="N173" s="3">
        <f t="shared" si="30"/>
        <v>0</v>
      </c>
      <c r="O173" s="3">
        <f t="shared" si="38"/>
        <v>0</v>
      </c>
      <c r="P173" s="3" t="str">
        <f>IF($O173=0,"",VLOOKUP($O173,'nejml.žákyně seznam'!$A$2:$D$269,2))</f>
        <v/>
      </c>
      <c r="Q173" s="3" t="str">
        <f t="shared" si="31"/>
        <v/>
      </c>
      <c r="R173" s="3" t="str">
        <f t="shared" si="37"/>
        <v/>
      </c>
      <c r="T173" s="30">
        <f t="shared" si="32"/>
        <v>0</v>
      </c>
      <c r="U173" s="30">
        <f t="shared" si="33"/>
        <v>0</v>
      </c>
      <c r="V173" s="30">
        <f t="shared" si="34"/>
        <v>0</v>
      </c>
      <c r="W173" s="30">
        <f t="shared" si="35"/>
        <v>0</v>
      </c>
      <c r="X173" s="30">
        <f t="shared" si="36"/>
        <v>0</v>
      </c>
    </row>
    <row r="174" spans="1:24">
      <c r="A174" s="3" t="e">
        <f>CONCATENATE("Kvalifikace ",#REF!," - 2.kolo")</f>
        <v>#REF!</v>
      </c>
      <c r="B174" s="3">
        <f>O88</f>
        <v>0</v>
      </c>
      <c r="C174" s="3" t="str">
        <f>IF($B174=0,"",VLOOKUP($B174,'nejml.žákyně seznam'!$A$2:$D$269,2))</f>
        <v/>
      </c>
      <c r="D174" s="3" t="str">
        <f>IF($B174=0,"",VLOOKUP($B174,'nejml.žákyně seznam'!$A$2:$E$269,4))</f>
        <v/>
      </c>
      <c r="E174" s="3">
        <f>O89</f>
        <v>0</v>
      </c>
      <c r="F174" s="3" t="str">
        <f>IF($E174=0,"",VLOOKUP($E174,'nejml.žákyně seznam'!$A$2:$D$269,2))</f>
        <v/>
      </c>
      <c r="G174" s="3" t="str">
        <f>IF($E174=0,"",VLOOKUP($E174,'nejml.žákyně seznam'!$A$2:$E$269,5))</f>
        <v/>
      </c>
      <c r="H174" s="74"/>
      <c r="I174" s="75"/>
      <c r="J174" s="75"/>
      <c r="K174" s="75"/>
      <c r="L174" s="76"/>
      <c r="M174" s="3">
        <f t="shared" si="29"/>
        <v>0</v>
      </c>
      <c r="N174" s="3">
        <f t="shared" si="30"/>
        <v>0</v>
      </c>
      <c r="O174" s="3">
        <f t="shared" si="38"/>
        <v>0</v>
      </c>
      <c r="P174" s="3" t="str">
        <f>IF($O174=0,"",VLOOKUP($O174,'nejml.žákyně seznam'!$A$2:$D$269,2))</f>
        <v/>
      </c>
      <c r="Q174" s="3" t="str">
        <f t="shared" si="31"/>
        <v/>
      </c>
      <c r="R174" s="3" t="str">
        <f t="shared" si="37"/>
        <v/>
      </c>
      <c r="T174" s="30">
        <f t="shared" si="32"/>
        <v>0</v>
      </c>
      <c r="U174" s="30">
        <f t="shared" si="33"/>
        <v>0</v>
      </c>
      <c r="V174" s="30">
        <f t="shared" si="34"/>
        <v>0</v>
      </c>
      <c r="W174" s="30">
        <f t="shared" si="35"/>
        <v>0</v>
      </c>
      <c r="X174" s="30">
        <f t="shared" si="36"/>
        <v>0</v>
      </c>
    </row>
    <row r="175" spans="1:24">
      <c r="A175" s="3" t="e">
        <f>CONCATENATE("Kvalifikace ",#REF!," - 2.kolo")</f>
        <v>#REF!</v>
      </c>
      <c r="B175" s="3">
        <f>O90</f>
        <v>0</v>
      </c>
      <c r="C175" s="3" t="str">
        <f>IF($B175=0,"",VLOOKUP($B175,'nejml.žákyně seznam'!$A$2:$D$269,2))</f>
        <v/>
      </c>
      <c r="D175" s="3" t="str">
        <f>IF($B175=0,"",VLOOKUP($B175,'nejml.žákyně seznam'!$A$2:$E$269,4))</f>
        <v/>
      </c>
      <c r="E175" s="3">
        <f>O91</f>
        <v>0</v>
      </c>
      <c r="F175" s="3" t="str">
        <f>IF($E175=0,"",VLOOKUP($E175,'nejml.žákyně seznam'!$A$2:$D$269,2))</f>
        <v/>
      </c>
      <c r="G175" s="3" t="str">
        <f>IF($E175=0,"",VLOOKUP($E175,'nejml.žákyně seznam'!$A$2:$E$269,5))</f>
        <v/>
      </c>
      <c r="H175" s="74"/>
      <c r="I175" s="75"/>
      <c r="J175" s="75"/>
      <c r="K175" s="75"/>
      <c r="L175" s="76"/>
      <c r="M175" s="3">
        <f t="shared" si="29"/>
        <v>0</v>
      </c>
      <c r="N175" s="3">
        <f t="shared" si="30"/>
        <v>0</v>
      </c>
      <c r="O175" s="3">
        <f t="shared" si="38"/>
        <v>0</v>
      </c>
      <c r="P175" s="3" t="str">
        <f>IF($O175=0,"",VLOOKUP($O175,'nejml.žákyně seznam'!$A$2:$D$269,2))</f>
        <v/>
      </c>
      <c r="Q175" s="3" t="str">
        <f t="shared" si="31"/>
        <v/>
      </c>
      <c r="R175" s="3" t="str">
        <f t="shared" si="37"/>
        <v/>
      </c>
      <c r="T175" s="30">
        <f t="shared" si="32"/>
        <v>0</v>
      </c>
      <c r="U175" s="30">
        <f t="shared" si="33"/>
        <v>0</v>
      </c>
      <c r="V175" s="30">
        <f t="shared" si="34"/>
        <v>0</v>
      </c>
      <c r="W175" s="30">
        <f t="shared" si="35"/>
        <v>0</v>
      </c>
      <c r="X175" s="30">
        <f t="shared" si="36"/>
        <v>0</v>
      </c>
    </row>
    <row r="176" spans="1:24">
      <c r="A176" s="3" t="e">
        <f>CONCATENATE("Kvalifikace ",#REF!," - 2.kolo")</f>
        <v>#REF!</v>
      </c>
      <c r="B176" s="3">
        <f>O92</f>
        <v>0</v>
      </c>
      <c r="C176" s="3" t="str">
        <f>IF($B176=0,"",VLOOKUP($B176,'nejml.žákyně seznam'!$A$2:$D$269,2))</f>
        <v/>
      </c>
      <c r="D176" s="3" t="str">
        <f>IF($B176=0,"",VLOOKUP($B176,'nejml.žákyně seznam'!$A$2:$E$269,4))</f>
        <v/>
      </c>
      <c r="E176" s="3">
        <f>O93</f>
        <v>0</v>
      </c>
      <c r="F176" s="3" t="str">
        <f>IF($E176=0,"",VLOOKUP($E176,'nejml.žákyně seznam'!$A$2:$D$269,2))</f>
        <v/>
      </c>
      <c r="G176" s="3" t="str">
        <f>IF($E176=0,"",VLOOKUP($E176,'nejml.žákyně seznam'!$A$2:$E$269,5))</f>
        <v/>
      </c>
      <c r="H176" s="74"/>
      <c r="I176" s="75"/>
      <c r="J176" s="75"/>
      <c r="K176" s="75"/>
      <c r="L176" s="76"/>
      <c r="M176" s="3">
        <f t="shared" si="29"/>
        <v>0</v>
      </c>
      <c r="N176" s="3">
        <f t="shared" si="30"/>
        <v>0</v>
      </c>
      <c r="O176" s="3">
        <f t="shared" si="38"/>
        <v>0</v>
      </c>
      <c r="P176" s="3" t="str">
        <f>IF($O176=0,"",VLOOKUP($O176,'nejml.žákyně seznam'!$A$2:$D$269,2))</f>
        <v/>
      </c>
      <c r="Q176" s="3" t="str">
        <f t="shared" si="31"/>
        <v/>
      </c>
      <c r="R176" s="3" t="str">
        <f t="shared" si="37"/>
        <v/>
      </c>
      <c r="T176" s="30">
        <f t="shared" si="32"/>
        <v>0</v>
      </c>
      <c r="U176" s="30">
        <f t="shared" si="33"/>
        <v>0</v>
      </c>
      <c r="V176" s="30">
        <f t="shared" si="34"/>
        <v>0</v>
      </c>
      <c r="W176" s="30">
        <f t="shared" si="35"/>
        <v>0</v>
      </c>
      <c r="X176" s="30">
        <f t="shared" si="36"/>
        <v>0</v>
      </c>
    </row>
    <row r="177" spans="1:24">
      <c r="A177" s="3" t="e">
        <f>CONCATENATE("Kvalifikace ",#REF!," - 2.kolo")</f>
        <v>#REF!</v>
      </c>
      <c r="B177" s="3">
        <f>O94</f>
        <v>0</v>
      </c>
      <c r="C177" s="3" t="str">
        <f>IF($B177=0,"",VLOOKUP($B177,'nejml.žákyně seznam'!$A$2:$D$269,2))</f>
        <v/>
      </c>
      <c r="D177" s="3" t="str">
        <f>IF($B177=0,"",VLOOKUP($B177,'nejml.žákyně seznam'!$A$2:$E$269,4))</f>
        <v/>
      </c>
      <c r="E177" s="3">
        <f>O95</f>
        <v>0</v>
      </c>
      <c r="F177" s="3" t="str">
        <f>IF($E177=0,"",VLOOKUP($E177,'nejml.žákyně seznam'!$A$2:$D$269,2))</f>
        <v/>
      </c>
      <c r="G177" s="3" t="str">
        <f>IF($E177=0,"",VLOOKUP($E177,'nejml.žákyně seznam'!$A$2:$E$269,5))</f>
        <v/>
      </c>
      <c r="H177" s="74"/>
      <c r="I177" s="75"/>
      <c r="J177" s="75"/>
      <c r="K177" s="75"/>
      <c r="L177" s="76"/>
      <c r="M177" s="3">
        <f t="shared" si="29"/>
        <v>0</v>
      </c>
      <c r="N177" s="3">
        <f t="shared" si="30"/>
        <v>0</v>
      </c>
      <c r="O177" s="3">
        <f t="shared" si="38"/>
        <v>0</v>
      </c>
      <c r="P177" s="3" t="str">
        <f>IF($O177=0,"",VLOOKUP($O177,'nejml.žákyně seznam'!$A$2:$D$269,2))</f>
        <v/>
      </c>
      <c r="Q177" s="3" t="str">
        <f t="shared" si="31"/>
        <v/>
      </c>
      <c r="R177" s="3" t="str">
        <f t="shared" si="37"/>
        <v/>
      </c>
      <c r="T177" s="30">
        <f t="shared" si="32"/>
        <v>0</v>
      </c>
      <c r="U177" s="30">
        <f t="shared" si="33"/>
        <v>0</v>
      </c>
      <c r="V177" s="30">
        <f t="shared" si="34"/>
        <v>0</v>
      </c>
      <c r="W177" s="30">
        <f t="shared" si="35"/>
        <v>0</v>
      </c>
      <c r="X177" s="30">
        <f t="shared" si="36"/>
        <v>0</v>
      </c>
    </row>
    <row r="178" spans="1:24">
      <c r="A178" s="3" t="e">
        <f>CONCATENATE("Kvalifikace ",#REF!," - 2.kolo")</f>
        <v>#REF!</v>
      </c>
      <c r="B178" s="3">
        <f>O96</f>
        <v>0</v>
      </c>
      <c r="C178" s="3" t="str">
        <f>IF($B178=0,"",VLOOKUP($B178,'nejml.žákyně seznam'!$A$2:$D$269,2))</f>
        <v/>
      </c>
      <c r="D178" s="3" t="str">
        <f>IF($B178=0,"",VLOOKUP($B178,'nejml.žákyně seznam'!$A$2:$E$269,4))</f>
        <v/>
      </c>
      <c r="E178" s="3">
        <f>O97</f>
        <v>0</v>
      </c>
      <c r="F178" s="3" t="str">
        <f>IF($E178=0,"",VLOOKUP($E178,'nejml.žákyně seznam'!$A$2:$D$269,2))</f>
        <v/>
      </c>
      <c r="G178" s="3" t="str">
        <f>IF($E178=0,"",VLOOKUP($E178,'nejml.žákyně seznam'!$A$2:$E$269,5))</f>
        <v/>
      </c>
      <c r="H178" s="74"/>
      <c r="I178" s="75"/>
      <c r="J178" s="75"/>
      <c r="K178" s="75"/>
      <c r="L178" s="76"/>
      <c r="M178" s="3">
        <f t="shared" si="29"/>
        <v>0</v>
      </c>
      <c r="N178" s="3">
        <f t="shared" si="30"/>
        <v>0</v>
      </c>
      <c r="O178" s="3">
        <f t="shared" si="38"/>
        <v>0</v>
      </c>
      <c r="P178" s="3" t="str">
        <f>IF($O178=0,"",VLOOKUP($O178,'nejml.žákyně seznam'!$A$2:$D$269,2))</f>
        <v/>
      </c>
      <c r="Q178" s="3" t="str">
        <f t="shared" si="31"/>
        <v/>
      </c>
      <c r="R178" s="3" t="str">
        <f t="shared" si="37"/>
        <v/>
      </c>
      <c r="T178" s="30">
        <f t="shared" si="32"/>
        <v>0</v>
      </c>
      <c r="U178" s="30">
        <f t="shared" si="33"/>
        <v>0</v>
      </c>
      <c r="V178" s="30">
        <f t="shared" si="34"/>
        <v>0</v>
      </c>
      <c r="W178" s="30">
        <f t="shared" si="35"/>
        <v>0</v>
      </c>
      <c r="X178" s="30">
        <f t="shared" si="36"/>
        <v>0</v>
      </c>
    </row>
    <row r="179" spans="1:24">
      <c r="A179" s="3" t="e">
        <f>CONCATENATE("Kvalifikace ",#REF!," - 2.kolo")</f>
        <v>#REF!</v>
      </c>
      <c r="B179" s="3">
        <f>O98</f>
        <v>0</v>
      </c>
      <c r="C179" s="3" t="str">
        <f>IF($B179=0,"",VLOOKUP($B179,'nejml.žákyně seznam'!$A$2:$D$269,2))</f>
        <v/>
      </c>
      <c r="D179" s="3" t="str">
        <f>IF($B179=0,"",VLOOKUP($B179,'nejml.žákyně seznam'!$A$2:$E$269,4))</f>
        <v/>
      </c>
      <c r="E179" s="3">
        <f>O99</f>
        <v>0</v>
      </c>
      <c r="F179" s="3" t="str">
        <f>IF($E179=0,"",VLOOKUP($E179,'nejml.žákyně seznam'!$A$2:$D$269,2))</f>
        <v/>
      </c>
      <c r="G179" s="3" t="str">
        <f>IF($E179=0,"",VLOOKUP($E179,'nejml.žákyně seznam'!$A$2:$E$269,5))</f>
        <v/>
      </c>
      <c r="H179" s="74"/>
      <c r="I179" s="75"/>
      <c r="J179" s="75"/>
      <c r="K179" s="75"/>
      <c r="L179" s="76"/>
      <c r="M179" s="3">
        <f t="shared" si="29"/>
        <v>0</v>
      </c>
      <c r="N179" s="3">
        <f t="shared" si="30"/>
        <v>0</v>
      </c>
      <c r="O179" s="3">
        <f t="shared" si="38"/>
        <v>0</v>
      </c>
      <c r="P179" s="3" t="str">
        <f>IF($O179=0,"",VLOOKUP($O179,'nejml.žákyně seznam'!$A$2:$D$269,2))</f>
        <v/>
      </c>
      <c r="Q179" s="3" t="str">
        <f t="shared" si="31"/>
        <v/>
      </c>
      <c r="R179" s="3" t="str">
        <f t="shared" si="37"/>
        <v/>
      </c>
      <c r="T179" s="30">
        <f t="shared" si="32"/>
        <v>0</v>
      </c>
      <c r="U179" s="30">
        <f t="shared" si="33"/>
        <v>0</v>
      </c>
      <c r="V179" s="30">
        <f t="shared" si="34"/>
        <v>0</v>
      </c>
      <c r="W179" s="30">
        <f t="shared" si="35"/>
        <v>0</v>
      </c>
      <c r="X179" s="30">
        <f t="shared" si="36"/>
        <v>0</v>
      </c>
    </row>
    <row r="180" spans="1:24">
      <c r="A180" s="3" t="e">
        <f>CONCATENATE("Kvalifikace ",#REF!," - 2.kolo")</f>
        <v>#REF!</v>
      </c>
      <c r="B180" s="3">
        <f>O100</f>
        <v>0</v>
      </c>
      <c r="C180" s="3" t="str">
        <f>IF($B180=0,"",VLOOKUP($B180,'nejml.žákyně seznam'!$A$2:$D$269,2))</f>
        <v/>
      </c>
      <c r="D180" s="3" t="str">
        <f>IF($B180=0,"",VLOOKUP($B180,'nejml.žákyně seznam'!$A$2:$E$269,4))</f>
        <v/>
      </c>
      <c r="E180" s="3">
        <f>O101</f>
        <v>0</v>
      </c>
      <c r="F180" s="3" t="str">
        <f>IF($E180=0,"",VLOOKUP($E180,'nejml.žákyně seznam'!$A$2:$D$269,2))</f>
        <v/>
      </c>
      <c r="G180" s="3" t="str">
        <f>IF($E180=0,"",VLOOKUP($E180,'nejml.žákyně seznam'!$A$2:$E$269,5))</f>
        <v/>
      </c>
      <c r="H180" s="74"/>
      <c r="I180" s="75"/>
      <c r="J180" s="75"/>
      <c r="K180" s="75"/>
      <c r="L180" s="76"/>
      <c r="M180" s="3">
        <f t="shared" si="29"/>
        <v>0</v>
      </c>
      <c r="N180" s="3">
        <f t="shared" si="30"/>
        <v>0</v>
      </c>
      <c r="O180" s="3">
        <f t="shared" si="38"/>
        <v>0</v>
      </c>
      <c r="P180" s="3" t="str">
        <f>IF($O180=0,"",VLOOKUP($O180,'nejml.žákyně seznam'!$A$2:$D$269,2))</f>
        <v/>
      </c>
      <c r="Q180" s="3" t="str">
        <f t="shared" si="31"/>
        <v/>
      </c>
      <c r="R180" s="3" t="str">
        <f t="shared" si="37"/>
        <v/>
      </c>
      <c r="T180" s="30">
        <f t="shared" si="32"/>
        <v>0</v>
      </c>
      <c r="U180" s="30">
        <f t="shared" si="33"/>
        <v>0</v>
      </c>
      <c r="V180" s="30">
        <f t="shared" si="34"/>
        <v>0</v>
      </c>
      <c r="W180" s="30">
        <f t="shared" si="35"/>
        <v>0</v>
      </c>
      <c r="X180" s="30">
        <f t="shared" si="36"/>
        <v>0</v>
      </c>
    </row>
    <row r="181" spans="1:24">
      <c r="A181" s="3" t="e">
        <f>CONCATENATE("Kvalifikace ",#REF!," - 2.kolo")</f>
        <v>#REF!</v>
      </c>
      <c r="B181" s="3">
        <f>O102</f>
        <v>0</v>
      </c>
      <c r="C181" s="3" t="str">
        <f>IF($B181=0,"",VLOOKUP($B181,'nejml.žákyně seznam'!$A$2:$D$269,2))</f>
        <v/>
      </c>
      <c r="D181" s="3" t="str">
        <f>IF($B181=0,"",VLOOKUP($B181,'nejml.žákyně seznam'!$A$2:$E$269,4))</f>
        <v/>
      </c>
      <c r="E181" s="3">
        <f>O103</f>
        <v>0</v>
      </c>
      <c r="F181" s="3" t="str">
        <f>IF($E181=0,"",VLOOKUP($E181,'nejml.žákyně seznam'!$A$2:$D$269,2))</f>
        <v/>
      </c>
      <c r="G181" s="3" t="str">
        <f>IF($E181=0,"",VLOOKUP($E181,'nejml.žákyně seznam'!$A$2:$E$269,5))</f>
        <v/>
      </c>
      <c r="H181" s="74"/>
      <c r="I181" s="75"/>
      <c r="J181" s="75"/>
      <c r="K181" s="75"/>
      <c r="L181" s="76"/>
      <c r="M181" s="3">
        <f t="shared" si="29"/>
        <v>0</v>
      </c>
      <c r="N181" s="3">
        <f t="shared" si="30"/>
        <v>0</v>
      </c>
      <c r="O181" s="3">
        <f t="shared" si="38"/>
        <v>0</v>
      </c>
      <c r="P181" s="3" t="str">
        <f>IF($O181=0,"",VLOOKUP($O181,'nejml.žákyně seznam'!$A$2:$D$269,2))</f>
        <v/>
      </c>
      <c r="Q181" s="3" t="str">
        <f t="shared" si="31"/>
        <v/>
      </c>
      <c r="R181" s="3" t="str">
        <f t="shared" si="37"/>
        <v/>
      </c>
      <c r="T181" s="30">
        <f t="shared" si="32"/>
        <v>0</v>
      </c>
      <c r="U181" s="30">
        <f t="shared" si="33"/>
        <v>0</v>
      </c>
      <c r="V181" s="30">
        <f t="shared" si="34"/>
        <v>0</v>
      </c>
      <c r="W181" s="30">
        <f t="shared" si="35"/>
        <v>0</v>
      </c>
      <c r="X181" s="30">
        <f t="shared" si="36"/>
        <v>0</v>
      </c>
    </row>
    <row r="182" spans="1:24">
      <c r="A182" s="3" t="e">
        <f>CONCATENATE("Kvalifikace ",#REF!," - 2.kolo")</f>
        <v>#REF!</v>
      </c>
      <c r="B182" s="3">
        <f>O104</f>
        <v>0</v>
      </c>
      <c r="C182" s="3" t="str">
        <f>IF($B182=0,"",VLOOKUP($B182,'nejml.žákyně seznam'!$A$2:$D$269,2))</f>
        <v/>
      </c>
      <c r="D182" s="3" t="str">
        <f>IF($B182=0,"",VLOOKUP($B182,'nejml.žákyně seznam'!$A$2:$E$269,4))</f>
        <v/>
      </c>
      <c r="E182" s="3">
        <f>O105</f>
        <v>0</v>
      </c>
      <c r="F182" s="3" t="str">
        <f>IF($E182=0,"",VLOOKUP($E182,'nejml.žákyně seznam'!$A$2:$D$269,2))</f>
        <v/>
      </c>
      <c r="G182" s="3" t="str">
        <f>IF($E182=0,"",VLOOKUP($E182,'nejml.žákyně seznam'!$A$2:$E$269,5))</f>
        <v/>
      </c>
      <c r="H182" s="74"/>
      <c r="I182" s="75"/>
      <c r="J182" s="75"/>
      <c r="K182" s="75"/>
      <c r="L182" s="76"/>
      <c r="M182" s="3">
        <f t="shared" si="29"/>
        <v>0</v>
      </c>
      <c r="N182" s="3">
        <f t="shared" si="30"/>
        <v>0</v>
      </c>
      <c r="O182" s="3">
        <f t="shared" si="38"/>
        <v>0</v>
      </c>
      <c r="P182" s="3" t="str">
        <f>IF($O182=0,"",VLOOKUP($O182,'nejml.žákyně seznam'!$A$2:$D$269,2))</f>
        <v/>
      </c>
      <c r="Q182" s="3" t="str">
        <f t="shared" si="31"/>
        <v/>
      </c>
      <c r="R182" s="3" t="str">
        <f t="shared" si="37"/>
        <v/>
      </c>
      <c r="T182" s="30">
        <f t="shared" si="32"/>
        <v>0</v>
      </c>
      <c r="U182" s="30">
        <f t="shared" si="33"/>
        <v>0</v>
      </c>
      <c r="V182" s="30">
        <f t="shared" si="34"/>
        <v>0</v>
      </c>
      <c r="W182" s="30">
        <f t="shared" si="35"/>
        <v>0</v>
      </c>
      <c r="X182" s="30">
        <f t="shared" si="36"/>
        <v>0</v>
      </c>
    </row>
    <row r="183" spans="1:24">
      <c r="A183" s="3" t="e">
        <f>CONCATENATE("Kvalifikace ",#REF!," - 2.kolo")</f>
        <v>#REF!</v>
      </c>
      <c r="B183" s="3">
        <f>O106</f>
        <v>0</v>
      </c>
      <c r="C183" s="3" t="str">
        <f>IF($B183=0,"",VLOOKUP($B183,'nejml.žákyně seznam'!$A$2:$D$269,2))</f>
        <v/>
      </c>
      <c r="D183" s="3" t="str">
        <f>IF($B183=0,"",VLOOKUP($B183,'nejml.žákyně seznam'!$A$2:$E$269,4))</f>
        <v/>
      </c>
      <c r="E183" s="3">
        <f>O107</f>
        <v>0</v>
      </c>
      <c r="F183" s="3" t="str">
        <f>IF($E183=0,"",VLOOKUP($E183,'nejml.žákyně seznam'!$A$2:$D$269,2))</f>
        <v/>
      </c>
      <c r="G183" s="3" t="str">
        <f>IF($E183=0,"",VLOOKUP($E183,'nejml.žákyně seznam'!$A$2:$E$269,5))</f>
        <v/>
      </c>
      <c r="H183" s="74"/>
      <c r="I183" s="75"/>
      <c r="J183" s="75"/>
      <c r="K183" s="75"/>
      <c r="L183" s="76"/>
      <c r="M183" s="3">
        <f t="shared" si="29"/>
        <v>0</v>
      </c>
      <c r="N183" s="3">
        <f t="shared" si="30"/>
        <v>0</v>
      </c>
      <c r="O183" s="3">
        <f t="shared" si="38"/>
        <v>0</v>
      </c>
      <c r="P183" s="3" t="str">
        <f>IF($O183=0,"",VLOOKUP($O183,'nejml.žákyně seznam'!$A$2:$D$269,2))</f>
        <v/>
      </c>
      <c r="Q183" s="3" t="str">
        <f t="shared" si="31"/>
        <v/>
      </c>
      <c r="R183" s="3" t="str">
        <f t="shared" si="37"/>
        <v/>
      </c>
      <c r="T183" s="30">
        <f t="shared" si="32"/>
        <v>0</v>
      </c>
      <c r="U183" s="30">
        <f t="shared" si="33"/>
        <v>0</v>
      </c>
      <c r="V183" s="30">
        <f t="shared" si="34"/>
        <v>0</v>
      </c>
      <c r="W183" s="30">
        <f t="shared" si="35"/>
        <v>0</v>
      </c>
      <c r="X183" s="30">
        <f t="shared" si="36"/>
        <v>0</v>
      </c>
    </row>
    <row r="184" spans="1:24">
      <c r="A184" s="3" t="e">
        <f>CONCATENATE("Kvalifikace ",#REF!," - 2.kolo")</f>
        <v>#REF!</v>
      </c>
      <c r="B184" s="3">
        <f>O108</f>
        <v>0</v>
      </c>
      <c r="C184" s="3" t="str">
        <f>IF($B184=0,"",VLOOKUP($B184,'nejml.žákyně seznam'!$A$2:$D$269,2))</f>
        <v/>
      </c>
      <c r="D184" s="3" t="str">
        <f>IF($B184=0,"",VLOOKUP($B184,'nejml.žákyně seznam'!$A$2:$E$269,4))</f>
        <v/>
      </c>
      <c r="E184" s="3">
        <f>O109</f>
        <v>0</v>
      </c>
      <c r="F184" s="3" t="str">
        <f>IF($E184=0,"",VLOOKUP($E184,'nejml.žákyně seznam'!$A$2:$D$269,2))</f>
        <v/>
      </c>
      <c r="G184" s="3" t="str">
        <f>IF($E184=0,"",VLOOKUP($E184,'nejml.žákyně seznam'!$A$2:$E$269,5))</f>
        <v/>
      </c>
      <c r="H184" s="74"/>
      <c r="I184" s="75"/>
      <c r="J184" s="75"/>
      <c r="K184" s="75"/>
      <c r="L184" s="76"/>
      <c r="M184" s="3">
        <f t="shared" si="29"/>
        <v>0</v>
      </c>
      <c r="N184" s="3">
        <f t="shared" si="30"/>
        <v>0</v>
      </c>
      <c r="O184" s="3">
        <f t="shared" si="38"/>
        <v>0</v>
      </c>
      <c r="P184" s="3" t="str">
        <f>IF($O184=0,"",VLOOKUP($O184,'nejml.žákyně seznam'!$A$2:$D$269,2))</f>
        <v/>
      </c>
      <c r="Q184" s="3" t="str">
        <f t="shared" si="31"/>
        <v/>
      </c>
      <c r="R184" s="3" t="str">
        <f t="shared" si="37"/>
        <v/>
      </c>
      <c r="T184" s="30">
        <f t="shared" si="32"/>
        <v>0</v>
      </c>
      <c r="U184" s="30">
        <f t="shared" si="33"/>
        <v>0</v>
      </c>
      <c r="V184" s="30">
        <f t="shared" si="34"/>
        <v>0</v>
      </c>
      <c r="W184" s="30">
        <f t="shared" si="35"/>
        <v>0</v>
      </c>
      <c r="X184" s="30">
        <f t="shared" si="36"/>
        <v>0</v>
      </c>
    </row>
    <row r="185" spans="1:24">
      <c r="A185" s="3" t="e">
        <f>CONCATENATE("Kvalifikace ",#REF!," - 2.kolo")</f>
        <v>#REF!</v>
      </c>
      <c r="B185" s="3">
        <f>O110</f>
        <v>0</v>
      </c>
      <c r="C185" s="3" t="str">
        <f>IF($B185=0,"",VLOOKUP($B185,'nejml.žákyně seznam'!$A$2:$D$269,2))</f>
        <v/>
      </c>
      <c r="D185" s="3" t="str">
        <f>IF($B185=0,"",VLOOKUP($B185,'nejml.žákyně seznam'!$A$2:$E$269,4))</f>
        <v/>
      </c>
      <c r="E185" s="3">
        <f>O111</f>
        <v>0</v>
      </c>
      <c r="F185" s="3" t="str">
        <f>IF($E185=0,"",VLOOKUP($E185,'nejml.žákyně seznam'!$A$2:$D$269,2))</f>
        <v/>
      </c>
      <c r="G185" s="3" t="str">
        <f>IF($E185=0,"",VLOOKUP($E185,'nejml.žákyně seznam'!$A$2:$E$269,5))</f>
        <v/>
      </c>
      <c r="H185" s="74"/>
      <c r="I185" s="75"/>
      <c r="J185" s="75"/>
      <c r="K185" s="75"/>
      <c r="L185" s="76"/>
      <c r="M185" s="3">
        <f t="shared" si="29"/>
        <v>0</v>
      </c>
      <c r="N185" s="3">
        <f t="shared" si="30"/>
        <v>0</v>
      </c>
      <c r="O185" s="3">
        <f t="shared" si="38"/>
        <v>0</v>
      </c>
      <c r="P185" s="3" t="str">
        <f>IF($O185=0,"",VLOOKUP($O185,'nejml.žákyně seznam'!$A$2:$D$269,2))</f>
        <v/>
      </c>
      <c r="Q185" s="3" t="str">
        <f t="shared" si="31"/>
        <v/>
      </c>
      <c r="R185" s="3" t="str">
        <f t="shared" si="37"/>
        <v/>
      </c>
      <c r="T185" s="30">
        <f t="shared" si="32"/>
        <v>0</v>
      </c>
      <c r="U185" s="30">
        <f t="shared" si="33"/>
        <v>0</v>
      </c>
      <c r="V185" s="30">
        <f t="shared" si="34"/>
        <v>0</v>
      </c>
      <c r="W185" s="30">
        <f t="shared" si="35"/>
        <v>0</v>
      </c>
      <c r="X185" s="30">
        <f t="shared" si="36"/>
        <v>0</v>
      </c>
    </row>
    <row r="186" spans="1:24">
      <c r="A186" s="3" t="e">
        <f>CONCATENATE("Kvalifikace ",#REF!," - 2.kolo")</f>
        <v>#REF!</v>
      </c>
      <c r="B186" s="3">
        <f>O112</f>
        <v>0</v>
      </c>
      <c r="C186" s="3" t="str">
        <f>IF($B186=0,"",VLOOKUP($B186,'nejml.žákyně seznam'!$A$2:$D$269,2))</f>
        <v/>
      </c>
      <c r="D186" s="3" t="str">
        <f>IF($B186=0,"",VLOOKUP($B186,'nejml.žákyně seznam'!$A$2:$E$269,4))</f>
        <v/>
      </c>
      <c r="E186" s="3">
        <f>O113</f>
        <v>0</v>
      </c>
      <c r="F186" s="3" t="str">
        <f>IF($E186=0,"",VLOOKUP($E186,'nejml.žákyně seznam'!$A$2:$D$269,2))</f>
        <v/>
      </c>
      <c r="G186" s="3" t="str">
        <f>IF($E186=0,"",VLOOKUP($E186,'nejml.žákyně seznam'!$A$2:$E$269,5))</f>
        <v/>
      </c>
      <c r="H186" s="74"/>
      <c r="I186" s="75"/>
      <c r="J186" s="75"/>
      <c r="K186" s="75"/>
      <c r="L186" s="76"/>
      <c r="M186" s="3">
        <f t="shared" si="29"/>
        <v>0</v>
      </c>
      <c r="N186" s="3">
        <f t="shared" si="30"/>
        <v>0</v>
      </c>
      <c r="O186" s="3">
        <f t="shared" si="38"/>
        <v>0</v>
      </c>
      <c r="P186" s="3" t="str">
        <f>IF($O186=0,"",VLOOKUP($O186,'nejml.žákyně seznam'!$A$2:$D$269,2))</f>
        <v/>
      </c>
      <c r="Q186" s="3" t="str">
        <f t="shared" si="31"/>
        <v/>
      </c>
      <c r="R186" s="3" t="str">
        <f t="shared" si="37"/>
        <v/>
      </c>
      <c r="T186" s="30">
        <f t="shared" si="32"/>
        <v>0</v>
      </c>
      <c r="U186" s="30">
        <f t="shared" si="33"/>
        <v>0</v>
      </c>
      <c r="V186" s="30">
        <f t="shared" si="34"/>
        <v>0</v>
      </c>
      <c r="W186" s="30">
        <f t="shared" si="35"/>
        <v>0</v>
      </c>
      <c r="X186" s="30">
        <f t="shared" si="36"/>
        <v>0</v>
      </c>
    </row>
    <row r="187" spans="1:24">
      <c r="A187" s="3" t="e">
        <f>CONCATENATE("Kvalifikace ",#REF!," - 2.kolo")</f>
        <v>#REF!</v>
      </c>
      <c r="B187" s="3">
        <f>O114</f>
        <v>0</v>
      </c>
      <c r="C187" s="3" t="str">
        <f>IF($B187=0,"",VLOOKUP($B187,'nejml.žákyně seznam'!$A$2:$D$269,2))</f>
        <v/>
      </c>
      <c r="D187" s="3" t="str">
        <f>IF($B187=0,"",VLOOKUP($B187,'nejml.žákyně seznam'!$A$2:$E$269,4))</f>
        <v/>
      </c>
      <c r="E187" s="3">
        <f>O115</f>
        <v>0</v>
      </c>
      <c r="F187" s="3" t="str">
        <f>IF($E187=0,"",VLOOKUP($E187,'nejml.žákyně seznam'!$A$2:$D$269,2))</f>
        <v/>
      </c>
      <c r="G187" s="3" t="str">
        <f>IF($E187=0,"",VLOOKUP($E187,'nejml.žákyně seznam'!$A$2:$E$269,5))</f>
        <v/>
      </c>
      <c r="H187" s="74"/>
      <c r="I187" s="75"/>
      <c r="J187" s="75"/>
      <c r="K187" s="75"/>
      <c r="L187" s="76"/>
      <c r="M187" s="3">
        <f t="shared" si="29"/>
        <v>0</v>
      </c>
      <c r="N187" s="3">
        <f t="shared" si="30"/>
        <v>0</v>
      </c>
      <c r="O187" s="3">
        <f t="shared" si="38"/>
        <v>0</v>
      </c>
      <c r="P187" s="3" t="str">
        <f>IF($O187=0,"",VLOOKUP($O187,'nejml.žákyně seznam'!$A$2:$D$269,2))</f>
        <v/>
      </c>
      <c r="Q187" s="3" t="str">
        <f t="shared" si="31"/>
        <v/>
      </c>
      <c r="R187" s="3" t="str">
        <f t="shared" si="37"/>
        <v/>
      </c>
      <c r="T187" s="30">
        <f t="shared" si="32"/>
        <v>0</v>
      </c>
      <c r="U187" s="30">
        <f t="shared" si="33"/>
        <v>0</v>
      </c>
      <c r="V187" s="30">
        <f t="shared" si="34"/>
        <v>0</v>
      </c>
      <c r="W187" s="30">
        <f t="shared" si="35"/>
        <v>0</v>
      </c>
      <c r="X187" s="30">
        <f t="shared" si="36"/>
        <v>0</v>
      </c>
    </row>
    <row r="188" spans="1:24">
      <c r="A188" s="3" t="e">
        <f>CONCATENATE("Kvalifikace ",#REF!," - 2.kolo")</f>
        <v>#REF!</v>
      </c>
      <c r="B188" s="3">
        <f>O116</f>
        <v>0</v>
      </c>
      <c r="C188" s="3" t="str">
        <f>IF($B188=0,"",VLOOKUP($B188,'nejml.žákyně seznam'!$A$2:$D$269,2))</f>
        <v/>
      </c>
      <c r="D188" s="3" t="str">
        <f>IF($B188=0,"",VLOOKUP($B188,'nejml.žákyně seznam'!$A$2:$E$269,4))</f>
        <v/>
      </c>
      <c r="E188" s="3">
        <f>O117</f>
        <v>0</v>
      </c>
      <c r="F188" s="3" t="str">
        <f>IF($E188=0,"",VLOOKUP($E188,'nejml.žákyně seznam'!$A$2:$D$269,2))</f>
        <v/>
      </c>
      <c r="G188" s="3" t="str">
        <f>IF($E188=0,"",VLOOKUP($E188,'nejml.žákyně seznam'!$A$2:$E$269,5))</f>
        <v/>
      </c>
      <c r="H188" s="74"/>
      <c r="I188" s="75"/>
      <c r="J188" s="75"/>
      <c r="K188" s="75"/>
      <c r="L188" s="76"/>
      <c r="M188" s="3">
        <f t="shared" si="29"/>
        <v>0</v>
      </c>
      <c r="N188" s="3">
        <f t="shared" si="30"/>
        <v>0</v>
      </c>
      <c r="O188" s="3">
        <f t="shared" si="38"/>
        <v>0</v>
      </c>
      <c r="P188" s="3" t="str">
        <f>IF($O188=0,"",VLOOKUP($O188,'nejml.žákyně seznam'!$A$2:$D$269,2))</f>
        <v/>
      </c>
      <c r="Q188" s="3" t="str">
        <f t="shared" si="31"/>
        <v/>
      </c>
      <c r="R188" s="3" t="str">
        <f t="shared" si="37"/>
        <v/>
      </c>
      <c r="T188" s="30">
        <f t="shared" si="32"/>
        <v>0</v>
      </c>
      <c r="U188" s="30">
        <f t="shared" si="33"/>
        <v>0</v>
      </c>
      <c r="V188" s="30">
        <f t="shared" si="34"/>
        <v>0</v>
      </c>
      <c r="W188" s="30">
        <f t="shared" si="35"/>
        <v>0</v>
      </c>
      <c r="X188" s="30">
        <f t="shared" si="36"/>
        <v>0</v>
      </c>
    </row>
    <row r="189" spans="1:24">
      <c r="A189" s="3" t="e">
        <f>CONCATENATE("Kvalifikace ",#REF!," - 2.kolo")</f>
        <v>#REF!</v>
      </c>
      <c r="B189" s="3">
        <f>O118</f>
        <v>0</v>
      </c>
      <c r="C189" s="3" t="str">
        <f>IF($B189=0,"",VLOOKUP($B189,'nejml.žákyně seznam'!$A$2:$D$269,2))</f>
        <v/>
      </c>
      <c r="D189" s="3" t="str">
        <f>IF($B189=0,"",VLOOKUP($B189,'nejml.žákyně seznam'!$A$2:$E$269,4))</f>
        <v/>
      </c>
      <c r="E189" s="3">
        <f>O119</f>
        <v>0</v>
      </c>
      <c r="F189" s="3" t="str">
        <f>IF($E189=0,"",VLOOKUP($E189,'nejml.žákyně seznam'!$A$2:$D$269,2))</f>
        <v/>
      </c>
      <c r="G189" s="3" t="str">
        <f>IF($E189=0,"",VLOOKUP($E189,'nejml.žákyně seznam'!$A$2:$E$269,5))</f>
        <v/>
      </c>
      <c r="H189" s="74"/>
      <c r="I189" s="75"/>
      <c r="J189" s="75"/>
      <c r="K189" s="75"/>
      <c r="L189" s="76"/>
      <c r="M189" s="3">
        <f t="shared" si="29"/>
        <v>0</v>
      </c>
      <c r="N189" s="3">
        <f t="shared" si="30"/>
        <v>0</v>
      </c>
      <c r="O189" s="3">
        <f t="shared" si="38"/>
        <v>0</v>
      </c>
      <c r="P189" s="3" t="str">
        <f>IF($O189=0,"",VLOOKUP($O189,'nejml.žákyně seznam'!$A$2:$D$269,2))</f>
        <v/>
      </c>
      <c r="Q189" s="3" t="str">
        <f t="shared" si="31"/>
        <v/>
      </c>
      <c r="R189" s="3" t="str">
        <f t="shared" si="37"/>
        <v/>
      </c>
      <c r="T189" s="30">
        <f t="shared" si="32"/>
        <v>0</v>
      </c>
      <c r="U189" s="30">
        <f t="shared" si="33"/>
        <v>0</v>
      </c>
      <c r="V189" s="30">
        <f t="shared" si="34"/>
        <v>0</v>
      </c>
      <c r="W189" s="30">
        <f t="shared" si="35"/>
        <v>0</v>
      </c>
      <c r="X189" s="30">
        <f t="shared" si="36"/>
        <v>0</v>
      </c>
    </row>
    <row r="190" spans="1:24">
      <c r="A190" s="3" t="e">
        <f>CONCATENATE("Kvalifikace ",#REF!," - 2.kolo")</f>
        <v>#REF!</v>
      </c>
      <c r="B190" s="3">
        <f>O120</f>
        <v>0</v>
      </c>
      <c r="C190" s="3" t="str">
        <f>IF($B190=0,"",VLOOKUP($B190,'nejml.žákyně seznam'!$A$2:$D$269,2))</f>
        <v/>
      </c>
      <c r="D190" s="3" t="str">
        <f>IF($B190=0,"",VLOOKUP($B190,'nejml.žákyně seznam'!$A$2:$E$269,4))</f>
        <v/>
      </c>
      <c r="E190" s="3">
        <f>O121</f>
        <v>0</v>
      </c>
      <c r="F190" s="3" t="str">
        <f>IF($E190=0,"",VLOOKUP($E190,'nejml.žákyně seznam'!$A$2:$D$269,2))</f>
        <v/>
      </c>
      <c r="G190" s="3" t="str">
        <f>IF($E190=0,"",VLOOKUP($E190,'nejml.žákyně seznam'!$A$2:$E$269,5))</f>
        <v/>
      </c>
      <c r="H190" s="74"/>
      <c r="I190" s="75"/>
      <c r="J190" s="75"/>
      <c r="K190" s="75"/>
      <c r="L190" s="76"/>
      <c r="M190" s="3">
        <f t="shared" si="29"/>
        <v>0</v>
      </c>
      <c r="N190" s="3">
        <f t="shared" si="30"/>
        <v>0</v>
      </c>
      <c r="O190" s="3">
        <f t="shared" si="38"/>
        <v>0</v>
      </c>
      <c r="P190" s="3" t="str">
        <f>IF($O190=0,"",VLOOKUP($O190,'nejml.žákyně seznam'!$A$2:$D$269,2))</f>
        <v/>
      </c>
      <c r="Q190" s="3" t="str">
        <f t="shared" si="31"/>
        <v/>
      </c>
      <c r="R190" s="3" t="str">
        <f t="shared" si="37"/>
        <v/>
      </c>
      <c r="T190" s="30">
        <f t="shared" si="32"/>
        <v>0</v>
      </c>
      <c r="U190" s="30">
        <f t="shared" si="33"/>
        <v>0</v>
      </c>
      <c r="V190" s="30">
        <f t="shared" si="34"/>
        <v>0</v>
      </c>
      <c r="W190" s="30">
        <f t="shared" si="35"/>
        <v>0</v>
      </c>
      <c r="X190" s="30">
        <f t="shared" si="36"/>
        <v>0</v>
      </c>
    </row>
    <row r="191" spans="1:24">
      <c r="A191" s="3" t="e">
        <f>CONCATENATE("Kvalifikace ",#REF!," - 2.kolo")</f>
        <v>#REF!</v>
      </c>
      <c r="B191" s="3">
        <f>O122</f>
        <v>0</v>
      </c>
      <c r="C191" s="3" t="str">
        <f>IF($B191=0,"",VLOOKUP($B191,'nejml.žákyně seznam'!$A$2:$D$269,2))</f>
        <v/>
      </c>
      <c r="D191" s="3" t="str">
        <f>IF($B191=0,"",VLOOKUP($B191,'nejml.žákyně seznam'!$A$2:$E$269,4))</f>
        <v/>
      </c>
      <c r="E191" s="3">
        <f>O123</f>
        <v>0</v>
      </c>
      <c r="F191" s="3" t="str">
        <f>IF($E191=0,"",VLOOKUP($E191,'nejml.žákyně seznam'!$A$2:$D$269,2))</f>
        <v/>
      </c>
      <c r="G191" s="3" t="str">
        <f>IF($E191=0,"",VLOOKUP($E191,'nejml.žákyně seznam'!$A$2:$E$269,5))</f>
        <v/>
      </c>
      <c r="H191" s="74"/>
      <c r="I191" s="75"/>
      <c r="J191" s="75"/>
      <c r="K191" s="75"/>
      <c r="L191" s="76"/>
      <c r="M191" s="3">
        <f t="shared" si="29"/>
        <v>0</v>
      </c>
      <c r="N191" s="3">
        <f t="shared" si="30"/>
        <v>0</v>
      </c>
      <c r="O191" s="3">
        <f t="shared" si="38"/>
        <v>0</v>
      </c>
      <c r="P191" s="3" t="str">
        <f>IF($O191=0,"",VLOOKUP($O191,'nejml.žákyně seznam'!$A$2:$D$269,2))</f>
        <v/>
      </c>
      <c r="Q191" s="3" t="str">
        <f t="shared" si="31"/>
        <v/>
      </c>
      <c r="R191" s="3" t="str">
        <f t="shared" si="37"/>
        <v/>
      </c>
      <c r="T191" s="30">
        <f t="shared" si="32"/>
        <v>0</v>
      </c>
      <c r="U191" s="30">
        <f t="shared" si="33"/>
        <v>0</v>
      </c>
      <c r="V191" s="30">
        <f t="shared" si="34"/>
        <v>0</v>
      </c>
      <c r="W191" s="30">
        <f t="shared" si="35"/>
        <v>0</v>
      </c>
      <c r="X191" s="30">
        <f t="shared" si="36"/>
        <v>0</v>
      </c>
    </row>
    <row r="192" spans="1:24">
      <c r="A192" s="3" t="e">
        <f>CONCATENATE("Kvalifikace ",#REF!," - 2.kolo")</f>
        <v>#REF!</v>
      </c>
      <c r="B192" s="3">
        <f>O124</f>
        <v>0</v>
      </c>
      <c r="C192" s="3" t="str">
        <f>IF($B192=0,"",VLOOKUP($B192,'nejml.žákyně seznam'!$A$2:$D$269,2))</f>
        <v/>
      </c>
      <c r="D192" s="3" t="str">
        <f>IF($B192=0,"",VLOOKUP($B192,'nejml.žákyně seznam'!$A$2:$E$269,4))</f>
        <v/>
      </c>
      <c r="E192" s="3">
        <f>O125</f>
        <v>0</v>
      </c>
      <c r="F192" s="3" t="str">
        <f>IF($E192=0,"",VLOOKUP($E192,'nejml.žákyně seznam'!$A$2:$D$269,2))</f>
        <v/>
      </c>
      <c r="G192" s="3" t="str">
        <f>IF($E192=0,"",VLOOKUP($E192,'nejml.žákyně seznam'!$A$2:$E$269,5))</f>
        <v/>
      </c>
      <c r="H192" s="74"/>
      <c r="I192" s="75"/>
      <c r="J192" s="75"/>
      <c r="K192" s="75"/>
      <c r="L192" s="76"/>
      <c r="M192" s="3">
        <f t="shared" si="29"/>
        <v>0</v>
      </c>
      <c r="N192" s="3">
        <f t="shared" si="30"/>
        <v>0</v>
      </c>
      <c r="O192" s="3">
        <f t="shared" si="38"/>
        <v>0</v>
      </c>
      <c r="P192" s="3" t="str">
        <f>IF($O192=0,"",VLOOKUP($O192,'nejml.žákyně seznam'!$A$2:$D$269,2))</f>
        <v/>
      </c>
      <c r="Q192" s="3" t="str">
        <f t="shared" si="31"/>
        <v/>
      </c>
      <c r="R192" s="3" t="str">
        <f t="shared" si="37"/>
        <v/>
      </c>
      <c r="T192" s="30">
        <f t="shared" si="32"/>
        <v>0</v>
      </c>
      <c r="U192" s="30">
        <f t="shared" si="33"/>
        <v>0</v>
      </c>
      <c r="V192" s="30">
        <f t="shared" si="34"/>
        <v>0</v>
      </c>
      <c r="W192" s="30">
        <f t="shared" si="35"/>
        <v>0</v>
      </c>
      <c r="X192" s="30">
        <f t="shared" si="36"/>
        <v>0</v>
      </c>
    </row>
    <row r="193" spans="1:24">
      <c r="A193" s="3" t="e">
        <f>CONCATENATE("Kvalifikace ",#REF!," - 2.kolo")</f>
        <v>#REF!</v>
      </c>
      <c r="B193" s="3">
        <f>O126</f>
        <v>0</v>
      </c>
      <c r="C193" s="3" t="str">
        <f>IF($B193=0,"",VLOOKUP($B193,'nejml.žákyně seznam'!$A$2:$D$269,2))</f>
        <v/>
      </c>
      <c r="D193" s="3" t="str">
        <f>IF($B193=0,"",VLOOKUP($B193,'nejml.žákyně seznam'!$A$2:$E$269,4))</f>
        <v/>
      </c>
      <c r="E193" s="3">
        <f>O127</f>
        <v>0</v>
      </c>
      <c r="F193" s="3" t="str">
        <f>IF($E193=0,"",VLOOKUP($E193,'nejml.žákyně seznam'!$A$2:$D$269,2))</f>
        <v/>
      </c>
      <c r="G193" s="3" t="str">
        <f>IF($E193=0,"",VLOOKUP($E193,'nejml.žákyně seznam'!$A$2:$E$269,5))</f>
        <v/>
      </c>
      <c r="H193" s="74"/>
      <c r="I193" s="75"/>
      <c r="J193" s="75"/>
      <c r="K193" s="75"/>
      <c r="L193" s="76"/>
      <c r="M193" s="3">
        <f t="shared" si="29"/>
        <v>0</v>
      </c>
      <c r="N193" s="3">
        <f t="shared" si="30"/>
        <v>0</v>
      </c>
      <c r="O193" s="3">
        <f t="shared" si="38"/>
        <v>0</v>
      </c>
      <c r="P193" s="3" t="str">
        <f>IF($O193=0,"",VLOOKUP($O193,'nejml.žákyně seznam'!$A$2:$D$269,2))</f>
        <v/>
      </c>
      <c r="Q193" s="3" t="str">
        <f t="shared" si="31"/>
        <v/>
      </c>
      <c r="R193" s="3" t="str">
        <f t="shared" si="37"/>
        <v/>
      </c>
      <c r="T193" s="30">
        <f t="shared" si="32"/>
        <v>0</v>
      </c>
      <c r="U193" s="30">
        <f t="shared" si="33"/>
        <v>0</v>
      </c>
      <c r="V193" s="30">
        <f t="shared" si="34"/>
        <v>0</v>
      </c>
      <c r="W193" s="30">
        <f t="shared" si="35"/>
        <v>0</v>
      </c>
      <c r="X193" s="30">
        <f t="shared" si="36"/>
        <v>0</v>
      </c>
    </row>
    <row r="194" spans="1:24" ht="13.5" thickBot="1">
      <c r="A194" s="3" t="e">
        <f>CONCATENATE("Kvalifikace ",#REF!," - 2.kolo")</f>
        <v>#REF!</v>
      </c>
      <c r="B194" s="3">
        <f>O128</f>
        <v>0</v>
      </c>
      <c r="C194" s="3" t="str">
        <f>IF($B194=0,"",VLOOKUP($B194,'nejml.žákyně seznam'!$A$2:$D$269,2))</f>
        <v/>
      </c>
      <c r="D194" s="3" t="str">
        <f>IF($B194=0,"",VLOOKUP($B194,'nejml.žákyně seznam'!$A$2:$E$269,4))</f>
        <v/>
      </c>
      <c r="E194" s="3">
        <f>O129</f>
        <v>0</v>
      </c>
      <c r="F194" s="3" t="str">
        <f>IF($E194=0,"",VLOOKUP($E194,'nejml.žákyně seznam'!$A$2:$D$269,2))</f>
        <v/>
      </c>
      <c r="G194" s="3" t="str">
        <f>IF($E194=0,"",VLOOKUP($E194,'nejml.žákyně seznam'!$A$2:$E$269,5))</f>
        <v/>
      </c>
      <c r="H194" s="77"/>
      <c r="I194" s="78"/>
      <c r="J194" s="78"/>
      <c r="K194" s="78"/>
      <c r="L194" s="79"/>
      <c r="M194" s="3">
        <f>COUNTIF(T194:X194,"&gt;0")</f>
        <v>0</v>
      </c>
      <c r="N194" s="3">
        <f>COUNTIF(T194:X194,"&lt;0")</f>
        <v>0</v>
      </c>
      <c r="O194" s="3">
        <f t="shared" si="38"/>
        <v>0</v>
      </c>
      <c r="P194" s="3" t="str">
        <f>IF($O194=0,"",VLOOKUP($O194,'nejml.žákyně seznam'!$A$2:$D$269,2))</f>
        <v/>
      </c>
      <c r="Q194" s="3" t="str">
        <f>IF(M194=N194,"",IF(M194&gt;N194,CONCATENATE(M194,":",N194," (",H194,",",I194,",",J194,IF(SUM(M194:N194)&gt;3,",",""),K194,IF(SUM(M194:N194)&gt;4,",",""),L194,")"),CONCATENATE(N194,":",M194," (",IF(H194="0","-0",-H194),",",IF(I194="0","-0",-I194),",",IF(J194="0","-0",-J194),IF(SUM(M194:N194)&gt;3,CONCATENATE(",",IF(K194="0","-0",-K194)),""),IF(SUM(M194:N194)&gt;4,CONCATENATE(",",IF(L194="0","-0",-L194)),""),")")))</f>
        <v/>
      </c>
      <c r="R194" s="3" t="str">
        <f t="shared" si="37"/>
        <v/>
      </c>
      <c r="T194" s="30">
        <f>IF(H194="",0,IF(MID(H194,1,1)="-",-1,1))</f>
        <v>0</v>
      </c>
      <c r="U194" s="30">
        <f>IF(I194="",0,IF(MID(I194,1,1)="-",-1,1))</f>
        <v>0</v>
      </c>
      <c r="V194" s="30">
        <f>IF(J194="",0,IF(MID(J194,1,1)="-",-1,1))</f>
        <v>0</v>
      </c>
      <c r="W194" s="30">
        <f>IF(K194="",0,IF(MID(K194,1,1)="-",-1,1))</f>
        <v>0</v>
      </c>
      <c r="X194" s="30">
        <f>IF(L194="",0,IF(MID(L194,1,1)="-",-1,1))</f>
        <v>0</v>
      </c>
    </row>
    <row r="195" spans="1:24" ht="14.25" thickTop="1" thickBot="1">
      <c r="H195" s="21"/>
      <c r="I195" s="21"/>
      <c r="J195" s="21"/>
      <c r="K195" s="21"/>
      <c r="L195" s="21"/>
    </row>
    <row r="196" spans="1:24" ht="13.5" thickTop="1">
      <c r="A196" s="3" t="e">
        <f>CONCATENATE("Kvalifikace ",#REF!," - 3.kolo")</f>
        <v>#REF!</v>
      </c>
      <c r="B196" s="3">
        <f>O131</f>
        <v>0</v>
      </c>
      <c r="C196" s="3" t="str">
        <f>IF($B196=0,"",VLOOKUP($B196,'nejml.žákyně seznam'!$A$2:$D$269,2))</f>
        <v/>
      </c>
      <c r="D196" s="3" t="str">
        <f>IF($B196=0,"",VLOOKUP($B196,'nejml.žákyně seznam'!$A$2:$E$269,4))</f>
        <v/>
      </c>
      <c r="E196" s="3">
        <f>O132</f>
        <v>0</v>
      </c>
      <c r="F196" s="3" t="str">
        <f>IF($E196=0,"",VLOOKUP($E196,'nejml.žákyně seznam'!$A$2:$D$269,2))</f>
        <v/>
      </c>
      <c r="G196" s="3" t="str">
        <f>IF($E196=0,"",VLOOKUP($E196,'nejml.žákyně seznam'!$A$2:$E$269,5))</f>
        <v/>
      </c>
      <c r="H196" s="71"/>
      <c r="I196" s="72"/>
      <c r="J196" s="72"/>
      <c r="K196" s="72"/>
      <c r="L196" s="73"/>
      <c r="M196" s="3">
        <f>COUNTIF(T196:X196,"&gt;0")</f>
        <v>0</v>
      </c>
      <c r="N196" s="3">
        <f>COUNTIF(T196:X196,"&lt;0")</f>
        <v>0</v>
      </c>
      <c r="O196" s="3">
        <f t="shared" ref="O196:O227" si="39">IF(M196=N196,0,IF(M196&gt;N196,B196,E196))</f>
        <v>0</v>
      </c>
      <c r="P196" s="3" t="str">
        <f>IF($O196=0,"",VLOOKUP($O196,'nejml.žákyně seznam'!$A$2:$D$269,2))</f>
        <v/>
      </c>
      <c r="Q196" s="3" t="str">
        <f>IF(M196=N196,"",IF(M196&gt;N196,CONCATENATE(M196,":",N196," (",H196,",",I196,",",J196,IF(SUM(M196:N196)&gt;3,",",""),K196,IF(SUM(M196:N196)&gt;4,",",""),L196,")"),CONCATENATE(N196,":",M196," (",IF(H196="0","-0",-H196),",",IF(I196="0","-0",-I196),",",IF(J196="0","-0",-J196),IF(SUM(M196:N196)&gt;3,CONCATENATE(",",IF(K196="0","-0",-K196)),""),IF(SUM(M196:N196)&gt;4,CONCATENATE(",",IF(L196="0","-0",-L196)),""),")")))</f>
        <v/>
      </c>
      <c r="R196" s="3" t="str">
        <f t="shared" si="37"/>
        <v/>
      </c>
      <c r="T196" s="30">
        <f t="shared" ref="T196:X197" si="40">IF(H196="",0,IF(MID(H196,1,1)="-",-1,1))</f>
        <v>0</v>
      </c>
      <c r="U196" s="30">
        <f t="shared" si="40"/>
        <v>0</v>
      </c>
      <c r="V196" s="30">
        <f t="shared" si="40"/>
        <v>0</v>
      </c>
      <c r="W196" s="30">
        <f t="shared" si="40"/>
        <v>0</v>
      </c>
      <c r="X196" s="30">
        <f t="shared" si="40"/>
        <v>0</v>
      </c>
    </row>
    <row r="197" spans="1:24">
      <c r="A197" s="3" t="e">
        <f>CONCATENATE("Kvalifikace ",#REF!," - 3.kolo")</f>
        <v>#REF!</v>
      </c>
      <c r="B197" s="3">
        <f>O133</f>
        <v>0</v>
      </c>
      <c r="C197" s="3" t="str">
        <f>IF($B197=0,"",VLOOKUP($B197,'nejml.žákyně seznam'!$A$2:$D$269,2))</f>
        <v/>
      </c>
      <c r="D197" s="3" t="str">
        <f>IF($B197=0,"",VLOOKUP($B197,'nejml.žákyně seznam'!$A$2:$E$269,4))</f>
        <v/>
      </c>
      <c r="E197" s="3">
        <f>O134</f>
        <v>0</v>
      </c>
      <c r="F197" s="3" t="str">
        <f>IF($E197=0,"",VLOOKUP($E197,'nejml.žákyně seznam'!$A$2:$D$269,2))</f>
        <v/>
      </c>
      <c r="G197" s="3" t="str">
        <f>IF($E197=0,"",VLOOKUP($E197,'nejml.žákyně seznam'!$A$2:$E$269,5))</f>
        <v/>
      </c>
      <c r="H197" s="74"/>
      <c r="I197" s="75"/>
      <c r="J197" s="75"/>
      <c r="K197" s="75"/>
      <c r="L197" s="76"/>
      <c r="M197" s="3">
        <f>COUNTIF(T197:X197,"&gt;0")</f>
        <v>0</v>
      </c>
      <c r="N197" s="3">
        <f>COUNTIF(T197:X197,"&lt;0")</f>
        <v>0</v>
      </c>
      <c r="O197" s="3">
        <f t="shared" si="39"/>
        <v>0</v>
      </c>
      <c r="P197" s="3" t="str">
        <f>IF($O197=0,"",VLOOKUP($O197,'nejml.žákyně seznam'!$A$2:$D$269,2))</f>
        <v/>
      </c>
      <c r="Q197" s="3" t="str">
        <f>IF(M197=N197,"",IF(M197&gt;N197,CONCATENATE(M197,":",N197," (",H197,",",I197,",",J197,IF(SUM(M197:N197)&gt;3,",",""),K197,IF(SUM(M197:N197)&gt;4,",",""),L197,")"),CONCATENATE(N197,":",M197," (",IF(H197="0","-0",-H197),",",IF(I197="0","-0",-I197),",",IF(J197="0","-0",-J197),IF(SUM(M197:N197)&gt;3,CONCATENATE(",",IF(K197="0","-0",-K197)),""),IF(SUM(M197:N197)&gt;4,CONCATENATE(",",IF(L197="0","-0",-L197)),""),")")))</f>
        <v/>
      </c>
      <c r="R197" s="3" t="str">
        <f t="shared" si="37"/>
        <v/>
      </c>
      <c r="T197" s="30">
        <f t="shared" si="40"/>
        <v>0</v>
      </c>
      <c r="U197" s="30">
        <f t="shared" si="40"/>
        <v>0</v>
      </c>
      <c r="V197" s="30">
        <f t="shared" si="40"/>
        <v>0</v>
      </c>
      <c r="W197" s="30">
        <f t="shared" si="40"/>
        <v>0</v>
      </c>
      <c r="X197" s="30">
        <f t="shared" si="40"/>
        <v>0</v>
      </c>
    </row>
    <row r="198" spans="1:24">
      <c r="A198" s="3" t="e">
        <f>CONCATENATE("Kvalifikace ",#REF!," - 3.kolo")</f>
        <v>#REF!</v>
      </c>
      <c r="B198" s="3">
        <f>O135</f>
        <v>0</v>
      </c>
      <c r="C198" s="3" t="str">
        <f>IF($B198=0,"",VLOOKUP($B198,'nejml.žákyně seznam'!$A$2:$D$269,2))</f>
        <v/>
      </c>
      <c r="D198" s="3" t="str">
        <f>IF($B198=0,"",VLOOKUP($B198,'nejml.žákyně seznam'!$A$2:$E$269,4))</f>
        <v/>
      </c>
      <c r="E198" s="3">
        <f>O136</f>
        <v>0</v>
      </c>
      <c r="F198" s="3" t="str">
        <f>IF($E198=0,"",VLOOKUP($E198,'nejml.žákyně seznam'!$A$2:$D$269,2))</f>
        <v/>
      </c>
      <c r="G198" s="3" t="str">
        <f>IF($E198=0,"",VLOOKUP($E198,'nejml.žákyně seznam'!$A$2:$E$269,5))</f>
        <v/>
      </c>
      <c r="H198" s="74"/>
      <c r="I198" s="75"/>
      <c r="J198" s="75"/>
      <c r="K198" s="75"/>
      <c r="L198" s="76"/>
      <c r="M198" s="3">
        <f t="shared" ref="M198:M226" si="41">COUNTIF(T198:X198,"&gt;0")</f>
        <v>0</v>
      </c>
      <c r="N198" s="3">
        <f t="shared" ref="N198:N226" si="42">COUNTIF(T198:X198,"&lt;0")</f>
        <v>0</v>
      </c>
      <c r="O198" s="3">
        <f t="shared" si="39"/>
        <v>0</v>
      </c>
      <c r="P198" s="3" t="str">
        <f>IF($O198=0,"",VLOOKUP($O198,'nejml.žákyně seznam'!$A$2:$D$269,2))</f>
        <v/>
      </c>
      <c r="Q198" s="3" t="str">
        <f t="shared" ref="Q198:Q226" si="43">IF(M198=N198,"",IF(M198&gt;N198,CONCATENATE(M198,":",N198," (",H198,",",I198,",",J198,IF(SUM(M198:N198)&gt;3,",",""),K198,IF(SUM(M198:N198)&gt;4,",",""),L198,")"),CONCATENATE(N198,":",M198," (",IF(H198="0","-0",-H198),",",IF(I198="0","-0",-I198),",",IF(J198="0","-0",-J198),IF(SUM(M198:N198)&gt;3,CONCATENATE(",",IF(K198="0","-0",-K198)),""),IF(SUM(M198:N198)&gt;4,CONCATENATE(",",IF(L198="0","-0",-L198)),""),")")))</f>
        <v/>
      </c>
      <c r="R198" s="3" t="str">
        <f t="shared" si="37"/>
        <v/>
      </c>
      <c r="T198" s="30">
        <f t="shared" ref="T198:T226" si="44">IF(H198="",0,IF(MID(H198,1,1)="-",-1,1))</f>
        <v>0</v>
      </c>
      <c r="U198" s="30">
        <f t="shared" ref="U198:U226" si="45">IF(I198="",0,IF(MID(I198,1,1)="-",-1,1))</f>
        <v>0</v>
      </c>
      <c r="V198" s="30">
        <f t="shared" ref="V198:V226" si="46">IF(J198="",0,IF(MID(J198,1,1)="-",-1,1))</f>
        <v>0</v>
      </c>
      <c r="W198" s="30">
        <f t="shared" ref="W198:W226" si="47">IF(K198="",0,IF(MID(K198,1,1)="-",-1,1))</f>
        <v>0</v>
      </c>
      <c r="X198" s="30">
        <f t="shared" ref="X198:X226" si="48">IF(L198="",0,IF(MID(L198,1,1)="-",-1,1))</f>
        <v>0</v>
      </c>
    </row>
    <row r="199" spans="1:24">
      <c r="A199" s="3" t="e">
        <f>CONCATENATE("Kvalifikace ",#REF!," - 3.kolo")</f>
        <v>#REF!</v>
      </c>
      <c r="B199" s="3">
        <f>O137</f>
        <v>0</v>
      </c>
      <c r="C199" s="3" t="str">
        <f>IF($B199=0,"",VLOOKUP($B199,'nejml.žákyně seznam'!$A$2:$D$269,2))</f>
        <v/>
      </c>
      <c r="D199" s="3" t="str">
        <f>IF($B199=0,"",VLOOKUP($B199,'nejml.žákyně seznam'!$A$2:$E$269,4))</f>
        <v/>
      </c>
      <c r="E199" s="3">
        <f>O138</f>
        <v>0</v>
      </c>
      <c r="F199" s="3" t="str">
        <f>IF($E199=0,"",VLOOKUP($E199,'nejml.žákyně seznam'!$A$2:$D$269,2))</f>
        <v/>
      </c>
      <c r="G199" s="3" t="str">
        <f>IF($E199=0,"",VLOOKUP($E199,'nejml.žákyně seznam'!$A$2:$E$269,5))</f>
        <v/>
      </c>
      <c r="H199" s="74"/>
      <c r="I199" s="75"/>
      <c r="J199" s="75"/>
      <c r="K199" s="75"/>
      <c r="L199" s="76"/>
      <c r="M199" s="3">
        <f t="shared" si="41"/>
        <v>0</v>
      </c>
      <c r="N199" s="3">
        <f t="shared" si="42"/>
        <v>0</v>
      </c>
      <c r="O199" s="3">
        <f t="shared" si="39"/>
        <v>0</v>
      </c>
      <c r="P199" s="3" t="str">
        <f>IF($O199=0,"",VLOOKUP($O199,'nejml.žákyně seznam'!$A$2:$D$269,2))</f>
        <v/>
      </c>
      <c r="Q199" s="3" t="str">
        <f t="shared" si="43"/>
        <v/>
      </c>
      <c r="R199" s="3" t="str">
        <f t="shared" si="37"/>
        <v/>
      </c>
      <c r="T199" s="30">
        <f t="shared" si="44"/>
        <v>0</v>
      </c>
      <c r="U199" s="30">
        <f t="shared" si="45"/>
        <v>0</v>
      </c>
      <c r="V199" s="30">
        <f t="shared" si="46"/>
        <v>0</v>
      </c>
      <c r="W199" s="30">
        <f t="shared" si="47"/>
        <v>0</v>
      </c>
      <c r="X199" s="30">
        <f t="shared" si="48"/>
        <v>0</v>
      </c>
    </row>
    <row r="200" spans="1:24">
      <c r="A200" s="3" t="e">
        <f>CONCATENATE("Kvalifikace ",#REF!," - 3.kolo")</f>
        <v>#REF!</v>
      </c>
      <c r="B200" s="3">
        <f>O139</f>
        <v>0</v>
      </c>
      <c r="C200" s="3" t="str">
        <f>IF($B200=0,"",VLOOKUP($B200,'nejml.žákyně seznam'!$A$2:$D$269,2))</f>
        <v/>
      </c>
      <c r="D200" s="3" t="str">
        <f>IF($B200=0,"",VLOOKUP($B200,'nejml.žákyně seznam'!$A$2:$E$269,4))</f>
        <v/>
      </c>
      <c r="E200" s="3">
        <f>O140</f>
        <v>0</v>
      </c>
      <c r="F200" s="3" t="str">
        <f>IF($E200=0,"",VLOOKUP($E200,'nejml.žákyně seznam'!$A$2:$D$269,2))</f>
        <v/>
      </c>
      <c r="G200" s="3" t="str">
        <f>IF($E200=0,"",VLOOKUP($E200,'nejml.žákyně seznam'!$A$2:$E$269,5))</f>
        <v/>
      </c>
      <c r="H200" s="74"/>
      <c r="I200" s="75"/>
      <c r="J200" s="75"/>
      <c r="K200" s="75"/>
      <c r="L200" s="76"/>
      <c r="M200" s="3">
        <f t="shared" si="41"/>
        <v>0</v>
      </c>
      <c r="N200" s="3">
        <f t="shared" si="42"/>
        <v>0</v>
      </c>
      <c r="O200" s="3">
        <f t="shared" si="39"/>
        <v>0</v>
      </c>
      <c r="P200" s="3" t="str">
        <f>IF($O200=0,"",VLOOKUP($O200,'nejml.žákyně seznam'!$A$2:$D$269,2))</f>
        <v/>
      </c>
      <c r="Q200" s="3" t="str">
        <f t="shared" si="43"/>
        <v/>
      </c>
      <c r="R200" s="3" t="str">
        <f t="shared" si="37"/>
        <v/>
      </c>
      <c r="T200" s="30">
        <f t="shared" si="44"/>
        <v>0</v>
      </c>
      <c r="U200" s="30">
        <f t="shared" si="45"/>
        <v>0</v>
      </c>
      <c r="V200" s="30">
        <f t="shared" si="46"/>
        <v>0</v>
      </c>
      <c r="W200" s="30">
        <f t="shared" si="47"/>
        <v>0</v>
      </c>
      <c r="X200" s="30">
        <f t="shared" si="48"/>
        <v>0</v>
      </c>
    </row>
    <row r="201" spans="1:24">
      <c r="A201" s="3" t="e">
        <f>CONCATENATE("Kvalifikace ",#REF!," - 3.kolo")</f>
        <v>#REF!</v>
      </c>
      <c r="B201" s="3">
        <f>O141</f>
        <v>0</v>
      </c>
      <c r="C201" s="3" t="str">
        <f>IF($B201=0,"",VLOOKUP($B201,'nejml.žákyně seznam'!$A$2:$D$269,2))</f>
        <v/>
      </c>
      <c r="D201" s="3" t="str">
        <f>IF($B201=0,"",VLOOKUP($B201,'nejml.žákyně seznam'!$A$2:$E$269,4))</f>
        <v/>
      </c>
      <c r="E201" s="3">
        <f>O142</f>
        <v>0</v>
      </c>
      <c r="F201" s="3" t="str">
        <f>IF($E201=0,"",VLOOKUP($E201,'nejml.žákyně seznam'!$A$2:$D$269,2))</f>
        <v/>
      </c>
      <c r="G201" s="3" t="str">
        <f>IF($E201=0,"",VLOOKUP($E201,'nejml.žákyně seznam'!$A$2:$E$269,5))</f>
        <v/>
      </c>
      <c r="H201" s="74"/>
      <c r="I201" s="75"/>
      <c r="J201" s="75"/>
      <c r="K201" s="75"/>
      <c r="L201" s="76"/>
      <c r="M201" s="3">
        <f t="shared" si="41"/>
        <v>0</v>
      </c>
      <c r="N201" s="3">
        <f t="shared" si="42"/>
        <v>0</v>
      </c>
      <c r="O201" s="3">
        <f t="shared" si="39"/>
        <v>0</v>
      </c>
      <c r="P201" s="3" t="str">
        <f>IF($O201=0,"",VLOOKUP($O201,'nejml.žákyně seznam'!$A$2:$D$269,2))</f>
        <v/>
      </c>
      <c r="Q201" s="3" t="str">
        <f t="shared" si="43"/>
        <v/>
      </c>
      <c r="R201" s="3" t="str">
        <f t="shared" si="37"/>
        <v/>
      </c>
      <c r="T201" s="30">
        <f t="shared" si="44"/>
        <v>0</v>
      </c>
      <c r="U201" s="30">
        <f t="shared" si="45"/>
        <v>0</v>
      </c>
      <c r="V201" s="30">
        <f t="shared" si="46"/>
        <v>0</v>
      </c>
      <c r="W201" s="30">
        <f t="shared" si="47"/>
        <v>0</v>
      </c>
      <c r="X201" s="30">
        <f t="shared" si="48"/>
        <v>0</v>
      </c>
    </row>
    <row r="202" spans="1:24">
      <c r="A202" s="3" t="e">
        <f>CONCATENATE("Kvalifikace ",#REF!," - 3.kolo")</f>
        <v>#REF!</v>
      </c>
      <c r="B202" s="3">
        <f>O143</f>
        <v>0</v>
      </c>
      <c r="C202" s="3" t="str">
        <f>IF($B202=0,"",VLOOKUP($B202,'nejml.žákyně seznam'!$A$2:$D$269,2))</f>
        <v/>
      </c>
      <c r="D202" s="3" t="str">
        <f>IF($B202=0,"",VLOOKUP($B202,'nejml.žákyně seznam'!$A$2:$E$269,4))</f>
        <v/>
      </c>
      <c r="E202" s="3">
        <f>O144</f>
        <v>0</v>
      </c>
      <c r="F202" s="3" t="str">
        <f>IF($E202=0,"",VLOOKUP($E202,'nejml.žákyně seznam'!$A$2:$D$269,2))</f>
        <v/>
      </c>
      <c r="G202" s="3" t="str">
        <f>IF($E202=0,"",VLOOKUP($E202,'nejml.žákyně seznam'!$A$2:$E$269,5))</f>
        <v/>
      </c>
      <c r="H202" s="74"/>
      <c r="I202" s="75"/>
      <c r="J202" s="75"/>
      <c r="K202" s="75"/>
      <c r="L202" s="76"/>
      <c r="M202" s="3">
        <f t="shared" si="41"/>
        <v>0</v>
      </c>
      <c r="N202" s="3">
        <f t="shared" si="42"/>
        <v>0</v>
      </c>
      <c r="O202" s="3">
        <f t="shared" si="39"/>
        <v>0</v>
      </c>
      <c r="P202" s="3" t="str">
        <f>IF($O202=0,"",VLOOKUP($O202,'nejml.žákyně seznam'!$A$2:$D$269,2))</f>
        <v/>
      </c>
      <c r="Q202" s="3" t="str">
        <f t="shared" si="43"/>
        <v/>
      </c>
      <c r="R202" s="3" t="str">
        <f t="shared" si="37"/>
        <v/>
      </c>
      <c r="T202" s="30">
        <f t="shared" si="44"/>
        <v>0</v>
      </c>
      <c r="U202" s="30">
        <f t="shared" si="45"/>
        <v>0</v>
      </c>
      <c r="V202" s="30">
        <f t="shared" si="46"/>
        <v>0</v>
      </c>
      <c r="W202" s="30">
        <f t="shared" si="47"/>
        <v>0</v>
      </c>
      <c r="X202" s="30">
        <f t="shared" si="48"/>
        <v>0</v>
      </c>
    </row>
    <row r="203" spans="1:24">
      <c r="A203" s="3" t="e">
        <f>CONCATENATE("Kvalifikace ",#REF!," - 3.kolo")</f>
        <v>#REF!</v>
      </c>
      <c r="B203" s="3">
        <f>O145</f>
        <v>0</v>
      </c>
      <c r="C203" s="3" t="str">
        <f>IF($B203=0,"",VLOOKUP($B203,'nejml.žákyně seznam'!$A$2:$D$269,2))</f>
        <v/>
      </c>
      <c r="D203" s="3" t="str">
        <f>IF($B203=0,"",VLOOKUP($B203,'nejml.žákyně seznam'!$A$2:$E$269,4))</f>
        <v/>
      </c>
      <c r="E203" s="3">
        <f>O146</f>
        <v>0</v>
      </c>
      <c r="F203" s="3" t="str">
        <f>IF($E203=0,"",VLOOKUP($E203,'nejml.žákyně seznam'!$A$2:$D$269,2))</f>
        <v/>
      </c>
      <c r="G203" s="3" t="str">
        <f>IF($E203=0,"",VLOOKUP($E203,'nejml.žákyně seznam'!$A$2:$E$269,5))</f>
        <v/>
      </c>
      <c r="H203" s="74"/>
      <c r="I203" s="75"/>
      <c r="J203" s="75"/>
      <c r="K203" s="75"/>
      <c r="L203" s="76"/>
      <c r="M203" s="3">
        <f t="shared" si="41"/>
        <v>0</v>
      </c>
      <c r="N203" s="3">
        <f t="shared" si="42"/>
        <v>0</v>
      </c>
      <c r="O203" s="3">
        <f t="shared" si="39"/>
        <v>0</v>
      </c>
      <c r="P203" s="3" t="str">
        <f>IF($O203=0,"",VLOOKUP($O203,'nejml.žákyně seznam'!$A$2:$D$269,2))</f>
        <v/>
      </c>
      <c r="Q203" s="3" t="str">
        <f t="shared" si="43"/>
        <v/>
      </c>
      <c r="R203" s="3" t="str">
        <f t="shared" si="37"/>
        <v/>
      </c>
      <c r="T203" s="30">
        <f t="shared" si="44"/>
        <v>0</v>
      </c>
      <c r="U203" s="30">
        <f t="shared" si="45"/>
        <v>0</v>
      </c>
      <c r="V203" s="30">
        <f t="shared" si="46"/>
        <v>0</v>
      </c>
      <c r="W203" s="30">
        <f t="shared" si="47"/>
        <v>0</v>
      </c>
      <c r="X203" s="30">
        <f t="shared" si="48"/>
        <v>0</v>
      </c>
    </row>
    <row r="204" spans="1:24">
      <c r="A204" s="3" t="e">
        <f>CONCATENATE("Kvalifikace ",#REF!," - 3.kolo")</f>
        <v>#REF!</v>
      </c>
      <c r="B204" s="3">
        <f>O147</f>
        <v>0</v>
      </c>
      <c r="C204" s="3" t="str">
        <f>IF($B204=0,"",VLOOKUP($B204,'nejml.žákyně seznam'!$A$2:$D$269,2))</f>
        <v/>
      </c>
      <c r="D204" s="3" t="str">
        <f>IF($B204=0,"",VLOOKUP($B204,'nejml.žákyně seznam'!$A$2:$E$269,4))</f>
        <v/>
      </c>
      <c r="E204" s="3">
        <f>O148</f>
        <v>0</v>
      </c>
      <c r="F204" s="3" t="str">
        <f>IF($E204=0,"",VLOOKUP($E204,'nejml.žákyně seznam'!$A$2:$D$269,2))</f>
        <v/>
      </c>
      <c r="G204" s="3" t="str">
        <f>IF($E204=0,"",VLOOKUP($E204,'nejml.žákyně seznam'!$A$2:$E$269,5))</f>
        <v/>
      </c>
      <c r="H204" s="74"/>
      <c r="I204" s="75"/>
      <c r="J204" s="75"/>
      <c r="K204" s="75"/>
      <c r="L204" s="76"/>
      <c r="M204" s="3">
        <f t="shared" si="41"/>
        <v>0</v>
      </c>
      <c r="N204" s="3">
        <f t="shared" si="42"/>
        <v>0</v>
      </c>
      <c r="O204" s="3">
        <f t="shared" si="39"/>
        <v>0</v>
      </c>
      <c r="P204" s="3" t="str">
        <f>IF($O204=0,"",VLOOKUP($O204,'nejml.žákyně seznam'!$A$2:$D$269,2))</f>
        <v/>
      </c>
      <c r="Q204" s="3" t="str">
        <f t="shared" si="43"/>
        <v/>
      </c>
      <c r="R204" s="3" t="str">
        <f t="shared" si="37"/>
        <v/>
      </c>
      <c r="T204" s="30">
        <f t="shared" si="44"/>
        <v>0</v>
      </c>
      <c r="U204" s="30">
        <f t="shared" si="45"/>
        <v>0</v>
      </c>
      <c r="V204" s="30">
        <f t="shared" si="46"/>
        <v>0</v>
      </c>
      <c r="W204" s="30">
        <f t="shared" si="47"/>
        <v>0</v>
      </c>
      <c r="X204" s="30">
        <f t="shared" si="48"/>
        <v>0</v>
      </c>
    </row>
    <row r="205" spans="1:24">
      <c r="A205" s="3" t="e">
        <f>CONCATENATE("Kvalifikace ",#REF!," - 3.kolo")</f>
        <v>#REF!</v>
      </c>
      <c r="B205" s="3">
        <f>O149</f>
        <v>0</v>
      </c>
      <c r="C205" s="3" t="str">
        <f>IF($B205=0,"",VLOOKUP($B205,'nejml.žákyně seznam'!$A$2:$D$269,2))</f>
        <v/>
      </c>
      <c r="D205" s="3" t="str">
        <f>IF($B205=0,"",VLOOKUP($B205,'nejml.žákyně seznam'!$A$2:$E$269,4))</f>
        <v/>
      </c>
      <c r="E205" s="3">
        <f>O150</f>
        <v>0</v>
      </c>
      <c r="F205" s="3" t="str">
        <f>IF($E205=0,"",VLOOKUP($E205,'nejml.žákyně seznam'!$A$2:$D$269,2))</f>
        <v/>
      </c>
      <c r="G205" s="3" t="str">
        <f>IF($E205=0,"",VLOOKUP($E205,'nejml.žákyně seznam'!$A$2:$E$269,5))</f>
        <v/>
      </c>
      <c r="H205" s="74"/>
      <c r="I205" s="75"/>
      <c r="J205" s="75"/>
      <c r="K205" s="75"/>
      <c r="L205" s="76"/>
      <c r="M205" s="3">
        <f t="shared" si="41"/>
        <v>0</v>
      </c>
      <c r="N205" s="3">
        <f t="shared" si="42"/>
        <v>0</v>
      </c>
      <c r="O205" s="3">
        <f t="shared" si="39"/>
        <v>0</v>
      </c>
      <c r="P205" s="3" t="str">
        <f>IF($O205=0,"",VLOOKUP($O205,'nejml.žákyně seznam'!$A$2:$D$269,2))</f>
        <v/>
      </c>
      <c r="Q205" s="3" t="str">
        <f t="shared" si="43"/>
        <v/>
      </c>
      <c r="R205" s="3" t="str">
        <f t="shared" si="37"/>
        <v/>
      </c>
      <c r="T205" s="30">
        <f t="shared" si="44"/>
        <v>0</v>
      </c>
      <c r="U205" s="30">
        <f t="shared" si="45"/>
        <v>0</v>
      </c>
      <c r="V205" s="30">
        <f t="shared" si="46"/>
        <v>0</v>
      </c>
      <c r="W205" s="30">
        <f t="shared" si="47"/>
        <v>0</v>
      </c>
      <c r="X205" s="30">
        <f t="shared" si="48"/>
        <v>0</v>
      </c>
    </row>
    <row r="206" spans="1:24">
      <c r="A206" s="3" t="e">
        <f>CONCATENATE("Kvalifikace ",#REF!," - 3.kolo")</f>
        <v>#REF!</v>
      </c>
      <c r="B206" s="3">
        <f>O151</f>
        <v>0</v>
      </c>
      <c r="C206" s="3" t="str">
        <f>IF($B206=0,"",VLOOKUP($B206,'nejml.žákyně seznam'!$A$2:$D$269,2))</f>
        <v/>
      </c>
      <c r="D206" s="3" t="str">
        <f>IF($B206=0,"",VLOOKUP($B206,'nejml.žákyně seznam'!$A$2:$E$269,4))</f>
        <v/>
      </c>
      <c r="E206" s="3">
        <f>O152</f>
        <v>0</v>
      </c>
      <c r="F206" s="3" t="str">
        <f>IF($E206=0,"",VLOOKUP($E206,'nejml.žákyně seznam'!$A$2:$D$269,2))</f>
        <v/>
      </c>
      <c r="G206" s="3" t="str">
        <f>IF($E206=0,"",VLOOKUP($E206,'nejml.žákyně seznam'!$A$2:$E$269,5))</f>
        <v/>
      </c>
      <c r="H206" s="74"/>
      <c r="I206" s="75"/>
      <c r="J206" s="75"/>
      <c r="K206" s="75"/>
      <c r="L206" s="76"/>
      <c r="M206" s="3">
        <f t="shared" si="41"/>
        <v>0</v>
      </c>
      <c r="N206" s="3">
        <f t="shared" si="42"/>
        <v>0</v>
      </c>
      <c r="O206" s="3">
        <f t="shared" si="39"/>
        <v>0</v>
      </c>
      <c r="P206" s="3" t="str">
        <f>IF($O206=0,"",VLOOKUP($O206,'nejml.žákyně seznam'!$A$2:$D$269,2))</f>
        <v/>
      </c>
      <c r="Q206" s="3" t="str">
        <f t="shared" si="43"/>
        <v/>
      </c>
      <c r="R206" s="3" t="str">
        <f t="shared" si="37"/>
        <v/>
      </c>
      <c r="T206" s="30">
        <f t="shared" si="44"/>
        <v>0</v>
      </c>
      <c r="U206" s="30">
        <f t="shared" si="45"/>
        <v>0</v>
      </c>
      <c r="V206" s="30">
        <f t="shared" si="46"/>
        <v>0</v>
      </c>
      <c r="W206" s="30">
        <f t="shared" si="47"/>
        <v>0</v>
      </c>
      <c r="X206" s="30">
        <f t="shared" si="48"/>
        <v>0</v>
      </c>
    </row>
    <row r="207" spans="1:24">
      <c r="A207" s="3" t="e">
        <f>CONCATENATE("Kvalifikace ",#REF!," - 3.kolo")</f>
        <v>#REF!</v>
      </c>
      <c r="B207" s="3">
        <f>O153</f>
        <v>0</v>
      </c>
      <c r="C207" s="3" t="str">
        <f>IF($B207=0,"",VLOOKUP($B207,'nejml.žákyně seznam'!$A$2:$D$269,2))</f>
        <v/>
      </c>
      <c r="D207" s="3" t="str">
        <f>IF($B207=0,"",VLOOKUP($B207,'nejml.žákyně seznam'!$A$2:$E$269,4))</f>
        <v/>
      </c>
      <c r="E207" s="3">
        <f>O154</f>
        <v>0</v>
      </c>
      <c r="F207" s="3" t="str">
        <f>IF($E207=0,"",VLOOKUP($E207,'nejml.žákyně seznam'!$A$2:$D$269,2))</f>
        <v/>
      </c>
      <c r="G207" s="3" t="str">
        <f>IF($E207=0,"",VLOOKUP($E207,'nejml.žákyně seznam'!$A$2:$E$269,5))</f>
        <v/>
      </c>
      <c r="H207" s="74"/>
      <c r="I207" s="75"/>
      <c r="J207" s="75"/>
      <c r="K207" s="75"/>
      <c r="L207" s="76"/>
      <c r="M207" s="3">
        <f t="shared" si="41"/>
        <v>0</v>
      </c>
      <c r="N207" s="3">
        <f t="shared" si="42"/>
        <v>0</v>
      </c>
      <c r="O207" s="3">
        <f t="shared" si="39"/>
        <v>0</v>
      </c>
      <c r="P207" s="3" t="str">
        <f>IF($O207=0,"",VLOOKUP($O207,'nejml.žákyně seznam'!$A$2:$D$269,2))</f>
        <v/>
      </c>
      <c r="Q207" s="3" t="str">
        <f t="shared" si="43"/>
        <v/>
      </c>
      <c r="R207" s="3" t="str">
        <f t="shared" si="37"/>
        <v/>
      </c>
      <c r="T207" s="30">
        <f t="shared" si="44"/>
        <v>0</v>
      </c>
      <c r="U207" s="30">
        <f t="shared" si="45"/>
        <v>0</v>
      </c>
      <c r="V207" s="30">
        <f t="shared" si="46"/>
        <v>0</v>
      </c>
      <c r="W207" s="30">
        <f t="shared" si="47"/>
        <v>0</v>
      </c>
      <c r="X207" s="30">
        <f t="shared" si="48"/>
        <v>0</v>
      </c>
    </row>
    <row r="208" spans="1:24">
      <c r="A208" s="3" t="e">
        <f>CONCATENATE("Kvalifikace ",#REF!," - 3.kolo")</f>
        <v>#REF!</v>
      </c>
      <c r="B208" s="3">
        <f>O155</f>
        <v>0</v>
      </c>
      <c r="C208" s="3" t="str">
        <f>IF($B208=0,"",VLOOKUP($B208,'nejml.žákyně seznam'!$A$2:$D$269,2))</f>
        <v/>
      </c>
      <c r="D208" s="3" t="str">
        <f>IF($B208=0,"",VLOOKUP($B208,'nejml.žákyně seznam'!$A$2:$E$269,4))</f>
        <v/>
      </c>
      <c r="E208" s="3">
        <f>O156</f>
        <v>0</v>
      </c>
      <c r="F208" s="3" t="str">
        <f>IF($E208=0,"",VLOOKUP($E208,'nejml.žákyně seznam'!$A$2:$D$269,2))</f>
        <v/>
      </c>
      <c r="G208" s="3" t="str">
        <f>IF($E208=0,"",VLOOKUP($E208,'nejml.žákyně seznam'!$A$2:$E$269,5))</f>
        <v/>
      </c>
      <c r="H208" s="74"/>
      <c r="I208" s="75"/>
      <c r="J208" s="75"/>
      <c r="K208" s="75"/>
      <c r="L208" s="76"/>
      <c r="M208" s="3">
        <f t="shared" si="41"/>
        <v>0</v>
      </c>
      <c r="N208" s="3">
        <f t="shared" si="42"/>
        <v>0</v>
      </c>
      <c r="O208" s="3">
        <f t="shared" si="39"/>
        <v>0</v>
      </c>
      <c r="P208" s="3" t="str">
        <f>IF($O208=0,"",VLOOKUP($O208,'nejml.žákyně seznam'!$A$2:$D$269,2))</f>
        <v/>
      </c>
      <c r="Q208" s="3" t="str">
        <f t="shared" si="43"/>
        <v/>
      </c>
      <c r="R208" s="3" t="str">
        <f t="shared" si="37"/>
        <v/>
      </c>
      <c r="T208" s="30">
        <f t="shared" si="44"/>
        <v>0</v>
      </c>
      <c r="U208" s="30">
        <f t="shared" si="45"/>
        <v>0</v>
      </c>
      <c r="V208" s="30">
        <f t="shared" si="46"/>
        <v>0</v>
      </c>
      <c r="W208" s="30">
        <f t="shared" si="47"/>
        <v>0</v>
      </c>
      <c r="X208" s="30">
        <f t="shared" si="48"/>
        <v>0</v>
      </c>
    </row>
    <row r="209" spans="1:24">
      <c r="A209" s="3" t="e">
        <f>CONCATENATE("Kvalifikace ",#REF!," - 3.kolo")</f>
        <v>#REF!</v>
      </c>
      <c r="B209" s="3">
        <f>O157</f>
        <v>0</v>
      </c>
      <c r="C209" s="3" t="str">
        <f>IF($B209=0,"",VLOOKUP($B209,'nejml.žákyně seznam'!$A$2:$D$269,2))</f>
        <v/>
      </c>
      <c r="D209" s="3" t="str">
        <f>IF($B209=0,"",VLOOKUP($B209,'nejml.žákyně seznam'!$A$2:$E$269,4))</f>
        <v/>
      </c>
      <c r="E209" s="3">
        <f>O158</f>
        <v>0</v>
      </c>
      <c r="F209" s="3" t="str">
        <f>IF($E209=0,"",VLOOKUP($E209,'nejml.žákyně seznam'!$A$2:$D$269,2))</f>
        <v/>
      </c>
      <c r="G209" s="3" t="str">
        <f>IF($E209=0,"",VLOOKUP($E209,'nejml.žákyně seznam'!$A$2:$E$269,5))</f>
        <v/>
      </c>
      <c r="H209" s="74"/>
      <c r="I209" s="75"/>
      <c r="J209" s="75"/>
      <c r="K209" s="75"/>
      <c r="L209" s="76"/>
      <c r="M209" s="3">
        <f t="shared" si="41"/>
        <v>0</v>
      </c>
      <c r="N209" s="3">
        <f t="shared" si="42"/>
        <v>0</v>
      </c>
      <c r="O209" s="3">
        <f t="shared" si="39"/>
        <v>0</v>
      </c>
      <c r="P209" s="3" t="str">
        <f>IF($O209=0,"",VLOOKUP($O209,'nejml.žákyně seznam'!$A$2:$D$269,2))</f>
        <v/>
      </c>
      <c r="Q209" s="3" t="str">
        <f t="shared" si="43"/>
        <v/>
      </c>
      <c r="R209" s="3" t="str">
        <f t="shared" si="37"/>
        <v/>
      </c>
      <c r="T209" s="30">
        <f t="shared" si="44"/>
        <v>0</v>
      </c>
      <c r="U209" s="30">
        <f t="shared" si="45"/>
        <v>0</v>
      </c>
      <c r="V209" s="30">
        <f t="shared" si="46"/>
        <v>0</v>
      </c>
      <c r="W209" s="30">
        <f t="shared" si="47"/>
        <v>0</v>
      </c>
      <c r="X209" s="30">
        <f t="shared" si="48"/>
        <v>0</v>
      </c>
    </row>
    <row r="210" spans="1:24">
      <c r="A210" s="3" t="e">
        <f>CONCATENATE("Kvalifikace ",#REF!," - 3.kolo")</f>
        <v>#REF!</v>
      </c>
      <c r="B210" s="3">
        <f>O159</f>
        <v>0</v>
      </c>
      <c r="C210" s="3" t="str">
        <f>IF($B210=0,"",VLOOKUP($B210,'nejml.žákyně seznam'!$A$2:$D$269,2))</f>
        <v/>
      </c>
      <c r="D210" s="3" t="str">
        <f>IF($B210=0,"",VLOOKUP($B210,'nejml.žákyně seznam'!$A$2:$E$269,4))</f>
        <v/>
      </c>
      <c r="E210" s="3">
        <f>O160</f>
        <v>0</v>
      </c>
      <c r="F210" s="3" t="str">
        <f>IF($E210=0,"",VLOOKUP($E210,'nejml.žákyně seznam'!$A$2:$D$269,2))</f>
        <v/>
      </c>
      <c r="G210" s="3" t="str">
        <f>IF($E210=0,"",VLOOKUP($E210,'nejml.žákyně seznam'!$A$2:$E$269,5))</f>
        <v/>
      </c>
      <c r="H210" s="74"/>
      <c r="I210" s="75"/>
      <c r="J210" s="75"/>
      <c r="K210" s="75"/>
      <c r="L210" s="76"/>
      <c r="M210" s="3">
        <f t="shared" si="41"/>
        <v>0</v>
      </c>
      <c r="N210" s="3">
        <f t="shared" si="42"/>
        <v>0</v>
      </c>
      <c r="O210" s="3">
        <f t="shared" si="39"/>
        <v>0</v>
      </c>
      <c r="P210" s="3" t="str">
        <f>IF($O210=0,"",VLOOKUP($O210,'nejml.žákyně seznam'!$A$2:$D$269,2))</f>
        <v/>
      </c>
      <c r="Q210" s="3" t="str">
        <f t="shared" si="43"/>
        <v/>
      </c>
      <c r="R210" s="3" t="str">
        <f t="shared" si="37"/>
        <v/>
      </c>
      <c r="T210" s="30">
        <f t="shared" si="44"/>
        <v>0</v>
      </c>
      <c r="U210" s="30">
        <f t="shared" si="45"/>
        <v>0</v>
      </c>
      <c r="V210" s="30">
        <f t="shared" si="46"/>
        <v>0</v>
      </c>
      <c r="W210" s="30">
        <f t="shared" si="47"/>
        <v>0</v>
      </c>
      <c r="X210" s="30">
        <f t="shared" si="48"/>
        <v>0</v>
      </c>
    </row>
    <row r="211" spans="1:24">
      <c r="A211" s="3" t="e">
        <f>CONCATENATE("Kvalifikace ",#REF!," - 3.kolo")</f>
        <v>#REF!</v>
      </c>
      <c r="B211" s="3">
        <f>O161</f>
        <v>0</v>
      </c>
      <c r="C211" s="3" t="str">
        <f>IF($B211=0,"",VLOOKUP($B211,'nejml.žákyně seznam'!$A$2:$D$269,2))</f>
        <v/>
      </c>
      <c r="D211" s="3" t="str">
        <f>IF($B211=0,"",VLOOKUP($B211,'nejml.žákyně seznam'!$A$2:$E$269,4))</f>
        <v/>
      </c>
      <c r="E211" s="3">
        <f>O162</f>
        <v>0</v>
      </c>
      <c r="F211" s="3" t="str">
        <f>IF($E211=0,"",VLOOKUP($E211,'nejml.žákyně seznam'!$A$2:$D$269,2))</f>
        <v/>
      </c>
      <c r="G211" s="3" t="str">
        <f>IF($E211=0,"",VLOOKUP($E211,'nejml.žákyně seznam'!$A$2:$E$269,5))</f>
        <v/>
      </c>
      <c r="H211" s="74"/>
      <c r="I211" s="75"/>
      <c r="J211" s="75"/>
      <c r="K211" s="75"/>
      <c r="L211" s="76"/>
      <c r="M211" s="3">
        <f t="shared" si="41"/>
        <v>0</v>
      </c>
      <c r="N211" s="3">
        <f t="shared" si="42"/>
        <v>0</v>
      </c>
      <c r="O211" s="3">
        <f t="shared" si="39"/>
        <v>0</v>
      </c>
      <c r="P211" s="3" t="str">
        <f>IF($O211=0,"",VLOOKUP($O211,'nejml.žákyně seznam'!$A$2:$D$269,2))</f>
        <v/>
      </c>
      <c r="Q211" s="3" t="str">
        <f t="shared" si="43"/>
        <v/>
      </c>
      <c r="R211" s="3" t="str">
        <f t="shared" si="37"/>
        <v/>
      </c>
      <c r="T211" s="30">
        <f t="shared" si="44"/>
        <v>0</v>
      </c>
      <c r="U211" s="30">
        <f t="shared" si="45"/>
        <v>0</v>
      </c>
      <c r="V211" s="30">
        <f t="shared" si="46"/>
        <v>0</v>
      </c>
      <c r="W211" s="30">
        <f t="shared" si="47"/>
        <v>0</v>
      </c>
      <c r="X211" s="30">
        <f t="shared" si="48"/>
        <v>0</v>
      </c>
    </row>
    <row r="212" spans="1:24">
      <c r="A212" s="3" t="e">
        <f>CONCATENATE("Kvalifikace ",#REF!," - 3.kolo")</f>
        <v>#REF!</v>
      </c>
      <c r="B212" s="3">
        <f>O163</f>
        <v>0</v>
      </c>
      <c r="C212" s="3" t="str">
        <f>IF($B212=0,"",VLOOKUP($B212,'nejml.žákyně seznam'!$A$2:$D$269,2))</f>
        <v/>
      </c>
      <c r="D212" s="3" t="str">
        <f>IF($B212=0,"",VLOOKUP($B212,'nejml.žákyně seznam'!$A$2:$E$269,4))</f>
        <v/>
      </c>
      <c r="E212" s="3">
        <f>O164</f>
        <v>0</v>
      </c>
      <c r="F212" s="3" t="str">
        <f>IF($E212=0,"",VLOOKUP($E212,'nejml.žákyně seznam'!$A$2:$D$269,2))</f>
        <v/>
      </c>
      <c r="G212" s="3" t="str">
        <f>IF($E212=0,"",VLOOKUP($E212,'nejml.žákyně seznam'!$A$2:$E$269,5))</f>
        <v/>
      </c>
      <c r="H212" s="74"/>
      <c r="I212" s="75"/>
      <c r="J212" s="75"/>
      <c r="K212" s="75"/>
      <c r="L212" s="76"/>
      <c r="M212" s="3">
        <f t="shared" si="41"/>
        <v>0</v>
      </c>
      <c r="N212" s="3">
        <f t="shared" si="42"/>
        <v>0</v>
      </c>
      <c r="O212" s="3">
        <f t="shared" si="39"/>
        <v>0</v>
      </c>
      <c r="P212" s="3" t="str">
        <f>IF($O212=0,"",VLOOKUP($O212,'nejml.žákyně seznam'!$A$2:$D$269,2))</f>
        <v/>
      </c>
      <c r="Q212" s="3" t="str">
        <f t="shared" si="43"/>
        <v/>
      </c>
      <c r="R212" s="3" t="str">
        <f t="shared" si="37"/>
        <v/>
      </c>
      <c r="T212" s="30">
        <f t="shared" si="44"/>
        <v>0</v>
      </c>
      <c r="U212" s="30">
        <f t="shared" si="45"/>
        <v>0</v>
      </c>
      <c r="V212" s="30">
        <f t="shared" si="46"/>
        <v>0</v>
      </c>
      <c r="W212" s="30">
        <f t="shared" si="47"/>
        <v>0</v>
      </c>
      <c r="X212" s="30">
        <f t="shared" si="48"/>
        <v>0</v>
      </c>
    </row>
    <row r="213" spans="1:24">
      <c r="A213" s="3" t="e">
        <f>CONCATENATE("Kvalifikace ",#REF!," - 3.kolo")</f>
        <v>#REF!</v>
      </c>
      <c r="B213" s="3">
        <f>O165</f>
        <v>0</v>
      </c>
      <c r="C213" s="3" t="str">
        <f>IF($B213=0,"",VLOOKUP($B213,'nejml.žákyně seznam'!$A$2:$D$269,2))</f>
        <v/>
      </c>
      <c r="D213" s="3" t="str">
        <f>IF($B213=0,"",VLOOKUP($B213,'nejml.žákyně seznam'!$A$2:$E$269,4))</f>
        <v/>
      </c>
      <c r="E213" s="3">
        <f>O166</f>
        <v>0</v>
      </c>
      <c r="F213" s="3" t="str">
        <f>IF($E213=0,"",VLOOKUP($E213,'nejml.žákyně seznam'!$A$2:$D$269,2))</f>
        <v/>
      </c>
      <c r="G213" s="3" t="str">
        <f>IF($E213=0,"",VLOOKUP($E213,'nejml.žákyně seznam'!$A$2:$E$269,5))</f>
        <v/>
      </c>
      <c r="H213" s="74"/>
      <c r="I213" s="75"/>
      <c r="J213" s="75"/>
      <c r="K213" s="75"/>
      <c r="L213" s="76"/>
      <c r="M213" s="3">
        <f t="shared" si="41"/>
        <v>0</v>
      </c>
      <c r="N213" s="3">
        <f t="shared" si="42"/>
        <v>0</v>
      </c>
      <c r="O213" s="3">
        <f t="shared" si="39"/>
        <v>0</v>
      </c>
      <c r="P213" s="3" t="str">
        <f>IF($O213=0,"",VLOOKUP($O213,'nejml.žákyně seznam'!$A$2:$D$269,2))</f>
        <v/>
      </c>
      <c r="Q213" s="3" t="str">
        <f t="shared" si="43"/>
        <v/>
      </c>
      <c r="R213" s="3" t="str">
        <f t="shared" si="37"/>
        <v/>
      </c>
      <c r="T213" s="30">
        <f t="shared" si="44"/>
        <v>0</v>
      </c>
      <c r="U213" s="30">
        <f t="shared" si="45"/>
        <v>0</v>
      </c>
      <c r="V213" s="30">
        <f t="shared" si="46"/>
        <v>0</v>
      </c>
      <c r="W213" s="30">
        <f t="shared" si="47"/>
        <v>0</v>
      </c>
      <c r="X213" s="30">
        <f t="shared" si="48"/>
        <v>0</v>
      </c>
    </row>
    <row r="214" spans="1:24">
      <c r="A214" s="3" t="e">
        <f>CONCATENATE("Kvalifikace ",#REF!," - 3.kolo")</f>
        <v>#REF!</v>
      </c>
      <c r="B214" s="3">
        <f>O167</f>
        <v>0</v>
      </c>
      <c r="C214" s="3" t="str">
        <f>IF($B214=0,"",VLOOKUP($B214,'nejml.žákyně seznam'!$A$2:$D$269,2))</f>
        <v/>
      </c>
      <c r="D214" s="3" t="str">
        <f>IF($B214=0,"",VLOOKUP($B214,'nejml.žákyně seznam'!$A$2:$E$269,4))</f>
        <v/>
      </c>
      <c r="E214" s="3">
        <f>O168</f>
        <v>0</v>
      </c>
      <c r="F214" s="3" t="str">
        <f>IF($E214=0,"",VLOOKUP($E214,'nejml.žákyně seznam'!$A$2:$D$269,2))</f>
        <v/>
      </c>
      <c r="G214" s="3" t="str">
        <f>IF($E214=0,"",VLOOKUP($E214,'nejml.žákyně seznam'!$A$2:$E$269,5))</f>
        <v/>
      </c>
      <c r="H214" s="74"/>
      <c r="I214" s="75"/>
      <c r="J214" s="75"/>
      <c r="K214" s="75"/>
      <c r="L214" s="76"/>
      <c r="M214" s="3">
        <f t="shared" si="41"/>
        <v>0</v>
      </c>
      <c r="N214" s="3">
        <f t="shared" si="42"/>
        <v>0</v>
      </c>
      <c r="O214" s="3">
        <f t="shared" si="39"/>
        <v>0</v>
      </c>
      <c r="P214" s="3" t="str">
        <f>IF($O214=0,"",VLOOKUP($O214,'nejml.žákyně seznam'!$A$2:$D$269,2))</f>
        <v/>
      </c>
      <c r="Q214" s="3" t="str">
        <f t="shared" si="43"/>
        <v/>
      </c>
      <c r="R214" s="3" t="str">
        <f t="shared" si="37"/>
        <v/>
      </c>
      <c r="T214" s="30">
        <f t="shared" si="44"/>
        <v>0</v>
      </c>
      <c r="U214" s="30">
        <f t="shared" si="45"/>
        <v>0</v>
      </c>
      <c r="V214" s="30">
        <f t="shared" si="46"/>
        <v>0</v>
      </c>
      <c r="W214" s="30">
        <f t="shared" si="47"/>
        <v>0</v>
      </c>
      <c r="X214" s="30">
        <f t="shared" si="48"/>
        <v>0</v>
      </c>
    </row>
    <row r="215" spans="1:24">
      <c r="A215" s="3" t="e">
        <f>CONCATENATE("Kvalifikace ",#REF!," - 3.kolo")</f>
        <v>#REF!</v>
      </c>
      <c r="B215" s="3">
        <f>O169</f>
        <v>0</v>
      </c>
      <c r="C215" s="3" t="str">
        <f>IF($B215=0,"",VLOOKUP($B215,'nejml.žákyně seznam'!$A$2:$D$269,2))</f>
        <v/>
      </c>
      <c r="D215" s="3" t="str">
        <f>IF($B215=0,"",VLOOKUP($B215,'nejml.žákyně seznam'!$A$2:$E$269,4))</f>
        <v/>
      </c>
      <c r="E215" s="3">
        <f>O170</f>
        <v>0</v>
      </c>
      <c r="F215" s="3" t="str">
        <f>IF($E215=0,"",VLOOKUP($E215,'nejml.žákyně seznam'!$A$2:$D$269,2))</f>
        <v/>
      </c>
      <c r="G215" s="3" t="str">
        <f>IF($E215=0,"",VLOOKUP($E215,'nejml.žákyně seznam'!$A$2:$E$269,5))</f>
        <v/>
      </c>
      <c r="H215" s="74"/>
      <c r="I215" s="75"/>
      <c r="J215" s="75"/>
      <c r="K215" s="75"/>
      <c r="L215" s="76"/>
      <c r="M215" s="3">
        <f t="shared" si="41"/>
        <v>0</v>
      </c>
      <c r="N215" s="3">
        <f t="shared" si="42"/>
        <v>0</v>
      </c>
      <c r="O215" s="3">
        <f t="shared" si="39"/>
        <v>0</v>
      </c>
      <c r="P215" s="3" t="str">
        <f>IF($O215=0,"",VLOOKUP($O215,'nejml.žákyně seznam'!$A$2:$D$269,2))</f>
        <v/>
      </c>
      <c r="Q215" s="3" t="str">
        <f t="shared" si="43"/>
        <v/>
      </c>
      <c r="R215" s="3" t="str">
        <f t="shared" ref="R215:R244" si="49">IF(MAX(M215:N215)=3,Q215,"")</f>
        <v/>
      </c>
      <c r="T215" s="30">
        <f t="shared" si="44"/>
        <v>0</v>
      </c>
      <c r="U215" s="30">
        <f t="shared" si="45"/>
        <v>0</v>
      </c>
      <c r="V215" s="30">
        <f t="shared" si="46"/>
        <v>0</v>
      </c>
      <c r="W215" s="30">
        <f t="shared" si="47"/>
        <v>0</v>
      </c>
      <c r="X215" s="30">
        <f t="shared" si="48"/>
        <v>0</v>
      </c>
    </row>
    <row r="216" spans="1:24">
      <c r="A216" s="3" t="e">
        <f>CONCATENATE("Kvalifikace ",#REF!," - 3.kolo")</f>
        <v>#REF!</v>
      </c>
      <c r="B216" s="3">
        <f>O171</f>
        <v>0</v>
      </c>
      <c r="C216" s="3" t="str">
        <f>IF($B216=0,"",VLOOKUP($B216,'nejml.žákyně seznam'!$A$2:$D$269,2))</f>
        <v/>
      </c>
      <c r="D216" s="3" t="str">
        <f>IF($B216=0,"",VLOOKUP($B216,'nejml.žákyně seznam'!$A$2:$E$269,4))</f>
        <v/>
      </c>
      <c r="E216" s="3">
        <f>O172</f>
        <v>0</v>
      </c>
      <c r="F216" s="3" t="str">
        <f>IF($E216=0,"",VLOOKUP($E216,'nejml.žákyně seznam'!$A$2:$D$269,2))</f>
        <v/>
      </c>
      <c r="G216" s="3" t="str">
        <f>IF($E216=0,"",VLOOKUP($E216,'nejml.žákyně seznam'!$A$2:$E$269,5))</f>
        <v/>
      </c>
      <c r="H216" s="74"/>
      <c r="I216" s="75"/>
      <c r="J216" s="75"/>
      <c r="K216" s="75"/>
      <c r="L216" s="76"/>
      <c r="M216" s="3">
        <f t="shared" si="41"/>
        <v>0</v>
      </c>
      <c r="N216" s="3">
        <f t="shared" si="42"/>
        <v>0</v>
      </c>
      <c r="O216" s="3">
        <f t="shared" si="39"/>
        <v>0</v>
      </c>
      <c r="P216" s="3" t="str">
        <f>IF($O216=0,"",VLOOKUP($O216,'nejml.žákyně seznam'!$A$2:$D$269,2))</f>
        <v/>
      </c>
      <c r="Q216" s="3" t="str">
        <f t="shared" si="43"/>
        <v/>
      </c>
      <c r="R216" s="3" t="str">
        <f t="shared" si="49"/>
        <v/>
      </c>
      <c r="T216" s="30">
        <f t="shared" si="44"/>
        <v>0</v>
      </c>
      <c r="U216" s="30">
        <f t="shared" si="45"/>
        <v>0</v>
      </c>
      <c r="V216" s="30">
        <f t="shared" si="46"/>
        <v>0</v>
      </c>
      <c r="W216" s="30">
        <f t="shared" si="47"/>
        <v>0</v>
      </c>
      <c r="X216" s="30">
        <f t="shared" si="48"/>
        <v>0</v>
      </c>
    </row>
    <row r="217" spans="1:24">
      <c r="A217" s="3" t="e">
        <f>CONCATENATE("Kvalifikace ",#REF!," - 3.kolo")</f>
        <v>#REF!</v>
      </c>
      <c r="B217" s="3">
        <f>O173</f>
        <v>0</v>
      </c>
      <c r="C217" s="3" t="str">
        <f>IF($B217=0,"",VLOOKUP($B217,'nejml.žákyně seznam'!$A$2:$D$269,2))</f>
        <v/>
      </c>
      <c r="D217" s="3" t="str">
        <f>IF($B217=0,"",VLOOKUP($B217,'nejml.žákyně seznam'!$A$2:$E$269,4))</f>
        <v/>
      </c>
      <c r="E217" s="3">
        <f>O174</f>
        <v>0</v>
      </c>
      <c r="F217" s="3" t="str">
        <f>IF($E217=0,"",VLOOKUP($E217,'nejml.žákyně seznam'!$A$2:$D$269,2))</f>
        <v/>
      </c>
      <c r="G217" s="3" t="str">
        <f>IF($E217=0,"",VLOOKUP($E217,'nejml.žákyně seznam'!$A$2:$E$269,5))</f>
        <v/>
      </c>
      <c r="H217" s="74"/>
      <c r="I217" s="75"/>
      <c r="J217" s="75"/>
      <c r="K217" s="75"/>
      <c r="L217" s="76"/>
      <c r="M217" s="3">
        <f t="shared" si="41"/>
        <v>0</v>
      </c>
      <c r="N217" s="3">
        <f t="shared" si="42"/>
        <v>0</v>
      </c>
      <c r="O217" s="3">
        <f t="shared" si="39"/>
        <v>0</v>
      </c>
      <c r="P217" s="3" t="str">
        <f>IF($O217=0,"",VLOOKUP($O217,'nejml.žákyně seznam'!$A$2:$D$269,2))</f>
        <v/>
      </c>
      <c r="Q217" s="3" t="str">
        <f t="shared" si="43"/>
        <v/>
      </c>
      <c r="R217" s="3" t="str">
        <f t="shared" si="49"/>
        <v/>
      </c>
      <c r="T217" s="30">
        <f t="shared" si="44"/>
        <v>0</v>
      </c>
      <c r="U217" s="30">
        <f t="shared" si="45"/>
        <v>0</v>
      </c>
      <c r="V217" s="30">
        <f t="shared" si="46"/>
        <v>0</v>
      </c>
      <c r="W217" s="30">
        <f t="shared" si="47"/>
        <v>0</v>
      </c>
      <c r="X217" s="30">
        <f t="shared" si="48"/>
        <v>0</v>
      </c>
    </row>
    <row r="218" spans="1:24">
      <c r="A218" s="3" t="e">
        <f>CONCATENATE("Kvalifikace ",#REF!," - 3.kolo")</f>
        <v>#REF!</v>
      </c>
      <c r="B218" s="3">
        <f>O175</f>
        <v>0</v>
      </c>
      <c r="C218" s="3" t="str">
        <f>IF($B218=0,"",VLOOKUP($B218,'nejml.žákyně seznam'!$A$2:$D$269,2))</f>
        <v/>
      </c>
      <c r="D218" s="3" t="str">
        <f>IF($B218=0,"",VLOOKUP($B218,'nejml.žákyně seznam'!$A$2:$E$269,4))</f>
        <v/>
      </c>
      <c r="E218" s="3">
        <f>O176</f>
        <v>0</v>
      </c>
      <c r="F218" s="3" t="str">
        <f>IF($E218=0,"",VLOOKUP($E218,'nejml.žákyně seznam'!$A$2:$D$269,2))</f>
        <v/>
      </c>
      <c r="G218" s="3" t="str">
        <f>IF($E218=0,"",VLOOKUP($E218,'nejml.žákyně seznam'!$A$2:$E$269,5))</f>
        <v/>
      </c>
      <c r="H218" s="74"/>
      <c r="I218" s="75"/>
      <c r="J218" s="75"/>
      <c r="K218" s="75"/>
      <c r="L218" s="76"/>
      <c r="M218" s="3">
        <f t="shared" si="41"/>
        <v>0</v>
      </c>
      <c r="N218" s="3">
        <f t="shared" si="42"/>
        <v>0</v>
      </c>
      <c r="O218" s="3">
        <f t="shared" si="39"/>
        <v>0</v>
      </c>
      <c r="P218" s="3" t="str">
        <f>IF($O218=0,"",VLOOKUP($O218,'nejml.žákyně seznam'!$A$2:$D$269,2))</f>
        <v/>
      </c>
      <c r="Q218" s="3" t="str">
        <f t="shared" si="43"/>
        <v/>
      </c>
      <c r="R218" s="3" t="str">
        <f t="shared" si="49"/>
        <v/>
      </c>
      <c r="T218" s="30">
        <f t="shared" si="44"/>
        <v>0</v>
      </c>
      <c r="U218" s="30">
        <f t="shared" si="45"/>
        <v>0</v>
      </c>
      <c r="V218" s="30">
        <f t="shared" si="46"/>
        <v>0</v>
      </c>
      <c r="W218" s="30">
        <f t="shared" si="47"/>
        <v>0</v>
      </c>
      <c r="X218" s="30">
        <f t="shared" si="48"/>
        <v>0</v>
      </c>
    </row>
    <row r="219" spans="1:24">
      <c r="A219" s="3" t="e">
        <f>CONCATENATE("Kvalifikace ",#REF!," - 3.kolo")</f>
        <v>#REF!</v>
      </c>
      <c r="B219" s="3">
        <f>O177</f>
        <v>0</v>
      </c>
      <c r="C219" s="3" t="str">
        <f>IF($B219=0,"",VLOOKUP($B219,'nejml.žákyně seznam'!$A$2:$D$269,2))</f>
        <v/>
      </c>
      <c r="D219" s="3" t="str">
        <f>IF($B219=0,"",VLOOKUP($B219,'nejml.žákyně seznam'!$A$2:$E$269,4))</f>
        <v/>
      </c>
      <c r="E219" s="3">
        <f>O178</f>
        <v>0</v>
      </c>
      <c r="F219" s="3" t="str">
        <f>IF($E219=0,"",VLOOKUP($E219,'nejml.žákyně seznam'!$A$2:$D$269,2))</f>
        <v/>
      </c>
      <c r="G219" s="3" t="str">
        <f>IF($E219=0,"",VLOOKUP($E219,'nejml.žákyně seznam'!$A$2:$E$269,5))</f>
        <v/>
      </c>
      <c r="H219" s="74"/>
      <c r="I219" s="75"/>
      <c r="J219" s="75"/>
      <c r="K219" s="75"/>
      <c r="L219" s="76"/>
      <c r="M219" s="3">
        <f t="shared" si="41"/>
        <v>0</v>
      </c>
      <c r="N219" s="3">
        <f t="shared" si="42"/>
        <v>0</v>
      </c>
      <c r="O219" s="3">
        <f t="shared" si="39"/>
        <v>0</v>
      </c>
      <c r="P219" s="3" t="str">
        <f>IF($O219=0,"",VLOOKUP($O219,'nejml.žákyně seznam'!$A$2:$D$269,2))</f>
        <v/>
      </c>
      <c r="Q219" s="3" t="str">
        <f t="shared" si="43"/>
        <v/>
      </c>
      <c r="R219" s="3" t="str">
        <f t="shared" si="49"/>
        <v/>
      </c>
      <c r="T219" s="30">
        <f t="shared" si="44"/>
        <v>0</v>
      </c>
      <c r="U219" s="30">
        <f t="shared" si="45"/>
        <v>0</v>
      </c>
      <c r="V219" s="30">
        <f t="shared" si="46"/>
        <v>0</v>
      </c>
      <c r="W219" s="30">
        <f t="shared" si="47"/>
        <v>0</v>
      </c>
      <c r="X219" s="30">
        <f t="shared" si="48"/>
        <v>0</v>
      </c>
    </row>
    <row r="220" spans="1:24">
      <c r="A220" s="3" t="e">
        <f>CONCATENATE("Kvalifikace ",#REF!," - 3.kolo")</f>
        <v>#REF!</v>
      </c>
      <c r="B220" s="3">
        <f>O179</f>
        <v>0</v>
      </c>
      <c r="C220" s="3" t="str">
        <f>IF($B220=0,"",VLOOKUP($B220,'nejml.žákyně seznam'!$A$2:$D$269,2))</f>
        <v/>
      </c>
      <c r="D220" s="3" t="str">
        <f>IF($B220=0,"",VLOOKUP($B220,'nejml.žákyně seznam'!$A$2:$E$269,4))</f>
        <v/>
      </c>
      <c r="E220" s="3">
        <f>O180</f>
        <v>0</v>
      </c>
      <c r="F220" s="3" t="str">
        <f>IF($E220=0,"",VLOOKUP($E220,'nejml.žákyně seznam'!$A$2:$D$269,2))</f>
        <v/>
      </c>
      <c r="G220" s="3" t="str">
        <f>IF($E220=0,"",VLOOKUP($E220,'nejml.žákyně seznam'!$A$2:$E$269,5))</f>
        <v/>
      </c>
      <c r="H220" s="74"/>
      <c r="I220" s="75"/>
      <c r="J220" s="75"/>
      <c r="K220" s="75"/>
      <c r="L220" s="76"/>
      <c r="M220" s="3">
        <f t="shared" si="41"/>
        <v>0</v>
      </c>
      <c r="N220" s="3">
        <f t="shared" si="42"/>
        <v>0</v>
      </c>
      <c r="O220" s="3">
        <f t="shared" si="39"/>
        <v>0</v>
      </c>
      <c r="P220" s="3" t="str">
        <f>IF($O220=0,"",VLOOKUP($O220,'nejml.žákyně seznam'!$A$2:$D$269,2))</f>
        <v/>
      </c>
      <c r="Q220" s="3" t="str">
        <f t="shared" si="43"/>
        <v/>
      </c>
      <c r="R220" s="3" t="str">
        <f t="shared" si="49"/>
        <v/>
      </c>
      <c r="T220" s="30">
        <f t="shared" si="44"/>
        <v>0</v>
      </c>
      <c r="U220" s="30">
        <f t="shared" si="45"/>
        <v>0</v>
      </c>
      <c r="V220" s="30">
        <f t="shared" si="46"/>
        <v>0</v>
      </c>
      <c r="W220" s="30">
        <f t="shared" si="47"/>
        <v>0</v>
      </c>
      <c r="X220" s="30">
        <f t="shared" si="48"/>
        <v>0</v>
      </c>
    </row>
    <row r="221" spans="1:24">
      <c r="A221" s="3" t="e">
        <f>CONCATENATE("Kvalifikace ",#REF!," - 3.kolo")</f>
        <v>#REF!</v>
      </c>
      <c r="B221" s="3">
        <f>O181</f>
        <v>0</v>
      </c>
      <c r="C221" s="3" t="str">
        <f>IF($B221=0,"",VLOOKUP($B221,'nejml.žákyně seznam'!$A$2:$D$269,2))</f>
        <v/>
      </c>
      <c r="D221" s="3" t="str">
        <f>IF($B221=0,"",VLOOKUP($B221,'nejml.žákyně seznam'!$A$2:$E$269,4))</f>
        <v/>
      </c>
      <c r="E221" s="3">
        <f>O182</f>
        <v>0</v>
      </c>
      <c r="F221" s="3" t="str">
        <f>IF($E221=0,"",VLOOKUP($E221,'nejml.žákyně seznam'!$A$2:$D$269,2))</f>
        <v/>
      </c>
      <c r="G221" s="3" t="str">
        <f>IF($E221=0,"",VLOOKUP($E221,'nejml.žákyně seznam'!$A$2:$E$269,5))</f>
        <v/>
      </c>
      <c r="H221" s="74"/>
      <c r="I221" s="75"/>
      <c r="J221" s="75"/>
      <c r="K221" s="75"/>
      <c r="L221" s="76"/>
      <c r="M221" s="3">
        <f t="shared" si="41"/>
        <v>0</v>
      </c>
      <c r="N221" s="3">
        <f t="shared" si="42"/>
        <v>0</v>
      </c>
      <c r="O221" s="3">
        <f t="shared" si="39"/>
        <v>0</v>
      </c>
      <c r="P221" s="3" t="str">
        <f>IF($O221=0,"",VLOOKUP($O221,'nejml.žákyně seznam'!$A$2:$D$269,2))</f>
        <v/>
      </c>
      <c r="Q221" s="3" t="str">
        <f t="shared" si="43"/>
        <v/>
      </c>
      <c r="R221" s="3" t="str">
        <f t="shared" si="49"/>
        <v/>
      </c>
      <c r="T221" s="30">
        <f t="shared" si="44"/>
        <v>0</v>
      </c>
      <c r="U221" s="30">
        <f t="shared" si="45"/>
        <v>0</v>
      </c>
      <c r="V221" s="30">
        <f t="shared" si="46"/>
        <v>0</v>
      </c>
      <c r="W221" s="30">
        <f t="shared" si="47"/>
        <v>0</v>
      </c>
      <c r="X221" s="30">
        <f t="shared" si="48"/>
        <v>0</v>
      </c>
    </row>
    <row r="222" spans="1:24">
      <c r="A222" s="3" t="e">
        <f>CONCATENATE("Kvalifikace ",#REF!," - 3.kolo")</f>
        <v>#REF!</v>
      </c>
      <c r="B222" s="3">
        <f>O183</f>
        <v>0</v>
      </c>
      <c r="C222" s="3" t="str">
        <f>IF($B222=0,"",VLOOKUP($B222,'nejml.žákyně seznam'!$A$2:$D$269,2))</f>
        <v/>
      </c>
      <c r="D222" s="3" t="str">
        <f>IF($B222=0,"",VLOOKUP($B222,'nejml.žákyně seznam'!$A$2:$E$269,4))</f>
        <v/>
      </c>
      <c r="E222" s="3">
        <f>O184</f>
        <v>0</v>
      </c>
      <c r="F222" s="3" t="str">
        <f>IF($E222=0,"",VLOOKUP($E222,'nejml.žákyně seznam'!$A$2:$D$269,2))</f>
        <v/>
      </c>
      <c r="G222" s="3" t="str">
        <f>IF($E222=0,"",VLOOKUP($E222,'nejml.žákyně seznam'!$A$2:$E$269,5))</f>
        <v/>
      </c>
      <c r="H222" s="74"/>
      <c r="I222" s="75"/>
      <c r="J222" s="75"/>
      <c r="K222" s="75"/>
      <c r="L222" s="76"/>
      <c r="M222" s="3">
        <f t="shared" si="41"/>
        <v>0</v>
      </c>
      <c r="N222" s="3">
        <f t="shared" si="42"/>
        <v>0</v>
      </c>
      <c r="O222" s="3">
        <f t="shared" si="39"/>
        <v>0</v>
      </c>
      <c r="P222" s="3" t="str">
        <f>IF($O222=0,"",VLOOKUP($O222,'nejml.žákyně seznam'!$A$2:$D$269,2))</f>
        <v/>
      </c>
      <c r="Q222" s="3" t="str">
        <f t="shared" si="43"/>
        <v/>
      </c>
      <c r="R222" s="3" t="str">
        <f t="shared" si="49"/>
        <v/>
      </c>
      <c r="T222" s="30">
        <f t="shared" si="44"/>
        <v>0</v>
      </c>
      <c r="U222" s="30">
        <f t="shared" si="45"/>
        <v>0</v>
      </c>
      <c r="V222" s="30">
        <f t="shared" si="46"/>
        <v>0</v>
      </c>
      <c r="W222" s="30">
        <f t="shared" si="47"/>
        <v>0</v>
      </c>
      <c r="X222" s="30">
        <f t="shared" si="48"/>
        <v>0</v>
      </c>
    </row>
    <row r="223" spans="1:24">
      <c r="A223" s="3" t="e">
        <f>CONCATENATE("Kvalifikace ",#REF!," - 3.kolo")</f>
        <v>#REF!</v>
      </c>
      <c r="B223" s="3">
        <f>O185</f>
        <v>0</v>
      </c>
      <c r="C223" s="3" t="str">
        <f>IF($B223=0,"",VLOOKUP($B223,'nejml.žákyně seznam'!$A$2:$D$269,2))</f>
        <v/>
      </c>
      <c r="D223" s="3" t="str">
        <f>IF($B223=0,"",VLOOKUP($B223,'nejml.žákyně seznam'!$A$2:$E$269,4))</f>
        <v/>
      </c>
      <c r="E223" s="3">
        <f>O186</f>
        <v>0</v>
      </c>
      <c r="F223" s="3" t="str">
        <f>IF($E223=0,"",VLOOKUP($E223,'nejml.žákyně seznam'!$A$2:$D$269,2))</f>
        <v/>
      </c>
      <c r="G223" s="3" t="str">
        <f>IF($E223=0,"",VLOOKUP($E223,'nejml.žákyně seznam'!$A$2:$E$269,5))</f>
        <v/>
      </c>
      <c r="H223" s="74"/>
      <c r="I223" s="75"/>
      <c r="J223" s="75"/>
      <c r="K223" s="75"/>
      <c r="L223" s="76"/>
      <c r="M223" s="3">
        <f t="shared" si="41"/>
        <v>0</v>
      </c>
      <c r="N223" s="3">
        <f t="shared" si="42"/>
        <v>0</v>
      </c>
      <c r="O223" s="3">
        <f t="shared" si="39"/>
        <v>0</v>
      </c>
      <c r="P223" s="3" t="str">
        <f>IF($O223=0,"",VLOOKUP($O223,'nejml.žákyně seznam'!$A$2:$D$269,2))</f>
        <v/>
      </c>
      <c r="Q223" s="3" t="str">
        <f t="shared" si="43"/>
        <v/>
      </c>
      <c r="R223" s="3" t="str">
        <f t="shared" si="49"/>
        <v/>
      </c>
      <c r="T223" s="30">
        <f t="shared" si="44"/>
        <v>0</v>
      </c>
      <c r="U223" s="30">
        <f t="shared" si="45"/>
        <v>0</v>
      </c>
      <c r="V223" s="30">
        <f t="shared" si="46"/>
        <v>0</v>
      </c>
      <c r="W223" s="30">
        <f t="shared" si="47"/>
        <v>0</v>
      </c>
      <c r="X223" s="30">
        <f t="shared" si="48"/>
        <v>0</v>
      </c>
    </row>
    <row r="224" spans="1:24">
      <c r="A224" s="3" t="e">
        <f>CONCATENATE("Kvalifikace ",#REF!," - 3.kolo")</f>
        <v>#REF!</v>
      </c>
      <c r="B224" s="3">
        <f>O187</f>
        <v>0</v>
      </c>
      <c r="C224" s="3" t="str">
        <f>IF($B224=0,"",VLOOKUP($B224,'nejml.žákyně seznam'!$A$2:$D$269,2))</f>
        <v/>
      </c>
      <c r="D224" s="3" t="str">
        <f>IF($B224=0,"",VLOOKUP($B224,'nejml.žákyně seznam'!$A$2:$E$269,4))</f>
        <v/>
      </c>
      <c r="E224" s="3">
        <f>O188</f>
        <v>0</v>
      </c>
      <c r="F224" s="3" t="str">
        <f>IF($E224=0,"",VLOOKUP($E224,'nejml.žákyně seznam'!$A$2:$D$269,2))</f>
        <v/>
      </c>
      <c r="G224" s="3" t="str">
        <f>IF($E224=0,"",VLOOKUP($E224,'nejml.žákyně seznam'!$A$2:$E$269,5))</f>
        <v/>
      </c>
      <c r="H224" s="74"/>
      <c r="I224" s="75"/>
      <c r="J224" s="75"/>
      <c r="K224" s="75"/>
      <c r="L224" s="76"/>
      <c r="M224" s="3">
        <f t="shared" si="41"/>
        <v>0</v>
      </c>
      <c r="N224" s="3">
        <f t="shared" si="42"/>
        <v>0</v>
      </c>
      <c r="O224" s="3">
        <f t="shared" si="39"/>
        <v>0</v>
      </c>
      <c r="P224" s="3" t="str">
        <f>IF($O224=0,"",VLOOKUP($O224,'nejml.žákyně seznam'!$A$2:$D$269,2))</f>
        <v/>
      </c>
      <c r="Q224" s="3" t="str">
        <f t="shared" si="43"/>
        <v/>
      </c>
      <c r="R224" s="3" t="str">
        <f t="shared" si="49"/>
        <v/>
      </c>
      <c r="T224" s="30">
        <f t="shared" si="44"/>
        <v>0</v>
      </c>
      <c r="U224" s="30">
        <f t="shared" si="45"/>
        <v>0</v>
      </c>
      <c r="V224" s="30">
        <f t="shared" si="46"/>
        <v>0</v>
      </c>
      <c r="W224" s="30">
        <f t="shared" si="47"/>
        <v>0</v>
      </c>
      <c r="X224" s="30">
        <f t="shared" si="48"/>
        <v>0</v>
      </c>
    </row>
    <row r="225" spans="1:24">
      <c r="A225" s="3" t="e">
        <f>CONCATENATE("Kvalifikace ",#REF!," - 3.kolo")</f>
        <v>#REF!</v>
      </c>
      <c r="B225" s="3">
        <f>O189</f>
        <v>0</v>
      </c>
      <c r="C225" s="3" t="str">
        <f>IF($B225=0,"",VLOOKUP($B225,'nejml.žákyně seznam'!$A$2:$D$269,2))</f>
        <v/>
      </c>
      <c r="D225" s="3" t="str">
        <f>IF($B225=0,"",VLOOKUP($B225,'nejml.žákyně seznam'!$A$2:$E$269,4))</f>
        <v/>
      </c>
      <c r="E225" s="3">
        <f>O190</f>
        <v>0</v>
      </c>
      <c r="F225" s="3" t="str">
        <f>IF($E225=0,"",VLOOKUP($E225,'nejml.žákyně seznam'!$A$2:$D$269,2))</f>
        <v/>
      </c>
      <c r="G225" s="3" t="str">
        <f>IF($E225=0,"",VLOOKUP($E225,'nejml.žákyně seznam'!$A$2:$E$269,5))</f>
        <v/>
      </c>
      <c r="H225" s="74"/>
      <c r="I225" s="75"/>
      <c r="J225" s="75"/>
      <c r="K225" s="75"/>
      <c r="L225" s="76"/>
      <c r="M225" s="3">
        <f t="shared" si="41"/>
        <v>0</v>
      </c>
      <c r="N225" s="3">
        <f t="shared" si="42"/>
        <v>0</v>
      </c>
      <c r="O225" s="3">
        <f t="shared" si="39"/>
        <v>0</v>
      </c>
      <c r="P225" s="3" t="str">
        <f>IF($O225=0,"",VLOOKUP($O225,'nejml.žákyně seznam'!$A$2:$D$269,2))</f>
        <v/>
      </c>
      <c r="Q225" s="3" t="str">
        <f t="shared" si="43"/>
        <v/>
      </c>
      <c r="R225" s="3" t="str">
        <f t="shared" si="49"/>
        <v/>
      </c>
      <c r="T225" s="30">
        <f t="shared" si="44"/>
        <v>0</v>
      </c>
      <c r="U225" s="30">
        <f t="shared" si="45"/>
        <v>0</v>
      </c>
      <c r="V225" s="30">
        <f t="shared" si="46"/>
        <v>0</v>
      </c>
      <c r="W225" s="30">
        <f t="shared" si="47"/>
        <v>0</v>
      </c>
      <c r="X225" s="30">
        <f t="shared" si="48"/>
        <v>0</v>
      </c>
    </row>
    <row r="226" spans="1:24">
      <c r="A226" s="3" t="e">
        <f>CONCATENATE("Kvalifikace ",#REF!," - 3.kolo")</f>
        <v>#REF!</v>
      </c>
      <c r="B226" s="3">
        <f>O191</f>
        <v>0</v>
      </c>
      <c r="C226" s="3" t="str">
        <f>IF($B226=0,"",VLOOKUP($B226,'nejml.žákyně seznam'!$A$2:$D$269,2))</f>
        <v/>
      </c>
      <c r="D226" s="3" t="str">
        <f>IF($B226=0,"",VLOOKUP($B226,'nejml.žákyně seznam'!$A$2:$E$269,4))</f>
        <v/>
      </c>
      <c r="E226" s="3">
        <f>O192</f>
        <v>0</v>
      </c>
      <c r="F226" s="3" t="str">
        <f>IF($E226=0,"",VLOOKUP($E226,'nejml.žákyně seznam'!$A$2:$D$269,2))</f>
        <v/>
      </c>
      <c r="G226" s="3" t="str">
        <f>IF($E226=0,"",VLOOKUP($E226,'nejml.žákyně seznam'!$A$2:$E$269,5))</f>
        <v/>
      </c>
      <c r="H226" s="74"/>
      <c r="I226" s="75"/>
      <c r="J226" s="75"/>
      <c r="K226" s="75"/>
      <c r="L226" s="76"/>
      <c r="M226" s="3">
        <f t="shared" si="41"/>
        <v>0</v>
      </c>
      <c r="N226" s="3">
        <f t="shared" si="42"/>
        <v>0</v>
      </c>
      <c r="O226" s="3">
        <f t="shared" si="39"/>
        <v>0</v>
      </c>
      <c r="P226" s="3" t="str">
        <f>IF($O226=0,"",VLOOKUP($O226,'nejml.žákyně seznam'!$A$2:$D$269,2))</f>
        <v/>
      </c>
      <c r="Q226" s="3" t="str">
        <f t="shared" si="43"/>
        <v/>
      </c>
      <c r="R226" s="3" t="str">
        <f t="shared" si="49"/>
        <v/>
      </c>
      <c r="T226" s="30">
        <f t="shared" si="44"/>
        <v>0</v>
      </c>
      <c r="U226" s="30">
        <f t="shared" si="45"/>
        <v>0</v>
      </c>
      <c r="V226" s="30">
        <f t="shared" si="46"/>
        <v>0</v>
      </c>
      <c r="W226" s="30">
        <f t="shared" si="47"/>
        <v>0</v>
      </c>
      <c r="X226" s="30">
        <f t="shared" si="48"/>
        <v>0</v>
      </c>
    </row>
    <row r="227" spans="1:24" ht="13.5" thickBot="1">
      <c r="A227" s="3" t="e">
        <f>CONCATENATE("Kvalifikace ",#REF!," - 3.kolo")</f>
        <v>#REF!</v>
      </c>
      <c r="B227" s="3">
        <f>O193</f>
        <v>0</v>
      </c>
      <c r="C227" s="3" t="str">
        <f>IF($B227=0,"",VLOOKUP($B227,'nejml.žákyně seznam'!$A$2:$D$269,2))</f>
        <v/>
      </c>
      <c r="D227" s="3" t="str">
        <f>IF($B227=0,"",VLOOKUP($B227,'nejml.žákyně seznam'!$A$2:$E$269,4))</f>
        <v/>
      </c>
      <c r="E227" s="3">
        <f>O194</f>
        <v>0</v>
      </c>
      <c r="F227" s="3" t="str">
        <f>IF($E227=0,"",VLOOKUP($E227,'nejml.žákyně seznam'!$A$2:$D$269,2))</f>
        <v/>
      </c>
      <c r="G227" s="3" t="str">
        <f>IF($E227=0,"",VLOOKUP($E227,'nejml.žákyně seznam'!$A$2:$E$269,5))</f>
        <v/>
      </c>
      <c r="H227" s="77"/>
      <c r="I227" s="78"/>
      <c r="J227" s="78"/>
      <c r="K227" s="78"/>
      <c r="L227" s="79"/>
      <c r="M227" s="3">
        <f>COUNTIF(T227:X227,"&gt;0")</f>
        <v>0</v>
      </c>
      <c r="N227" s="3">
        <f>COUNTIF(T227:X227,"&lt;0")</f>
        <v>0</v>
      </c>
      <c r="O227" s="3">
        <f t="shared" si="39"/>
        <v>0</v>
      </c>
      <c r="P227" s="3" t="str">
        <f>IF($O227=0,"",VLOOKUP($O227,'nejml.žákyně seznam'!$A$2:$D$269,2))</f>
        <v/>
      </c>
      <c r="Q227" s="3" t="str">
        <f>IF(M227=N227,"",IF(M227&gt;N227,CONCATENATE(M227,":",N227," (",H227,",",I227,",",J227,IF(SUM(M227:N227)&gt;3,",",""),K227,IF(SUM(M227:N227)&gt;4,",",""),L227,")"),CONCATENATE(N227,":",M227," (",IF(H227="0","-0",-H227),",",IF(I227="0","-0",-I227),",",IF(J227="0","-0",-J227),IF(SUM(M227:N227)&gt;3,CONCATENATE(",",IF(K227="0","-0",-K227)),""),IF(SUM(M227:N227)&gt;4,CONCATENATE(",",IF(L227="0","-0",-L227)),""),")")))</f>
        <v/>
      </c>
      <c r="R227" s="3" t="str">
        <f t="shared" si="49"/>
        <v/>
      </c>
      <c r="T227" s="30">
        <f>IF(H227="",0,IF(MID(H227,1,1)="-",-1,1))</f>
        <v>0</v>
      </c>
      <c r="U227" s="30">
        <f>IF(I227="",0,IF(MID(I227,1,1)="-",-1,1))</f>
        <v>0</v>
      </c>
      <c r="V227" s="30">
        <f>IF(J227="",0,IF(MID(J227,1,1)="-",-1,1))</f>
        <v>0</v>
      </c>
      <c r="W227" s="30">
        <f>IF(K227="",0,IF(MID(K227,1,1)="-",-1,1))</f>
        <v>0</v>
      </c>
      <c r="X227" s="30">
        <f>IF(L227="",0,IF(MID(L227,1,1)="-",-1,1))</f>
        <v>0</v>
      </c>
    </row>
    <row r="228" spans="1:24" ht="14.25" thickTop="1" thickBot="1">
      <c r="H228" s="21"/>
      <c r="I228" s="21"/>
      <c r="J228" s="21"/>
      <c r="K228" s="21"/>
      <c r="L228" s="21"/>
    </row>
    <row r="229" spans="1:24" ht="13.5" thickTop="1">
      <c r="A229" s="3" t="e">
        <f>CONCATENATE("Kvalifikace ",#REF!," - 4.kolo")</f>
        <v>#REF!</v>
      </c>
      <c r="B229" s="3">
        <f>O196</f>
        <v>0</v>
      </c>
      <c r="C229" s="3" t="str">
        <f>IF($B229=0,"",VLOOKUP($B229,'nejml.žákyně seznam'!$A$2:$D$269,2))</f>
        <v/>
      </c>
      <c r="D229" s="3" t="str">
        <f>IF($B229=0,"",VLOOKUP($B229,'nejml.žákyně seznam'!$A$2:$E$269,4))</f>
        <v/>
      </c>
      <c r="E229" s="3">
        <f>O197</f>
        <v>0</v>
      </c>
      <c r="F229" s="3" t="str">
        <f>IF($E229=0,"",VLOOKUP($E229,'nejml.žákyně seznam'!$A$2:$D$269,2))</f>
        <v/>
      </c>
      <c r="G229" s="3" t="str">
        <f>IF($E229=0,"",VLOOKUP($E229,'nejml.žákyně seznam'!$A$2:$E$269,5))</f>
        <v/>
      </c>
      <c r="H229" s="71"/>
      <c r="I229" s="72"/>
      <c r="J229" s="72"/>
      <c r="K229" s="72"/>
      <c r="L229" s="73"/>
      <c r="M229" s="3">
        <f>COUNTIF(T229:X229,"&gt;0")</f>
        <v>0</v>
      </c>
      <c r="N229" s="3">
        <f>COUNTIF(T229:X229,"&lt;0")</f>
        <v>0</v>
      </c>
      <c r="O229" s="3">
        <f t="shared" ref="O229:O244" si="50">IF(M229=N229,0,IF(M229&gt;N229,B229,E229))</f>
        <v>0</v>
      </c>
      <c r="P229" s="3" t="str">
        <f>IF($O229=0,"",VLOOKUP($O229,'nejml.žákyně seznam'!$A$2:$D$269,2))</f>
        <v/>
      </c>
      <c r="Q229" s="3" t="str">
        <f>IF(M229=N229,"",IF(M229&gt;N229,CONCATENATE(M229,":",N229," (",H229,",",I229,",",J229,IF(SUM(M229:N229)&gt;3,",",""),K229,IF(SUM(M229:N229)&gt;4,",",""),L229,")"),CONCATENATE(N229,":",M229," (",IF(H229="0","-0",-H229),",",IF(I229="0","-0",-I229),",",IF(J229="0","-0",-J229),IF(SUM(M229:N229)&gt;3,CONCATENATE(",",IF(K229="0","-0",-K229)),""),IF(SUM(M229:N229)&gt;4,CONCATENATE(",",IF(L229="0","-0",-L229)),""),")")))</f>
        <v/>
      </c>
      <c r="R229" s="3" t="str">
        <f t="shared" si="49"/>
        <v/>
      </c>
      <c r="T229" s="30">
        <f t="shared" ref="T229:T244" si="51">IF(H229="",0,IF(MID(H229,1,1)="-",-1,1))</f>
        <v>0</v>
      </c>
      <c r="U229" s="30">
        <f t="shared" ref="U229:U244" si="52">IF(I229="",0,IF(MID(I229,1,1)="-",-1,1))</f>
        <v>0</v>
      </c>
      <c r="V229" s="30">
        <f t="shared" ref="V229:V244" si="53">IF(J229="",0,IF(MID(J229,1,1)="-",-1,1))</f>
        <v>0</v>
      </c>
      <c r="W229" s="30">
        <f t="shared" ref="W229:W244" si="54">IF(K229="",0,IF(MID(K229,1,1)="-",-1,1))</f>
        <v>0</v>
      </c>
      <c r="X229" s="30">
        <f t="shared" ref="X229:X244" si="55">IF(L229="",0,IF(MID(L229,1,1)="-",-1,1))</f>
        <v>0</v>
      </c>
    </row>
    <row r="230" spans="1:24">
      <c r="A230" s="3" t="e">
        <f>CONCATENATE("Kvalifikace ",#REF!," - 4.kolo")</f>
        <v>#REF!</v>
      </c>
      <c r="B230" s="3">
        <f>O198</f>
        <v>0</v>
      </c>
      <c r="C230" s="3" t="str">
        <f>IF($B230=0,"",VLOOKUP($B230,'nejml.žákyně seznam'!$A$2:$D$269,2))</f>
        <v/>
      </c>
      <c r="D230" s="3" t="str">
        <f>IF($B230=0,"",VLOOKUP($B230,'nejml.žákyně seznam'!$A$2:$E$269,4))</f>
        <v/>
      </c>
      <c r="E230" s="3">
        <f>O199</f>
        <v>0</v>
      </c>
      <c r="F230" s="3" t="str">
        <f>IF($E230=0,"",VLOOKUP($E230,'nejml.žákyně seznam'!$A$2:$D$269,2))</f>
        <v/>
      </c>
      <c r="G230" s="3" t="str">
        <f>IF($E230=0,"",VLOOKUP($E230,'nejml.žákyně seznam'!$A$2:$E$269,5))</f>
        <v/>
      </c>
      <c r="H230" s="74"/>
      <c r="I230" s="75"/>
      <c r="J230" s="75"/>
      <c r="K230" s="75"/>
      <c r="L230" s="76"/>
      <c r="M230" s="3">
        <f>COUNTIF(T230:X230,"&gt;0")</f>
        <v>0</v>
      </c>
      <c r="N230" s="3">
        <f>COUNTIF(T230:X230,"&lt;0")</f>
        <v>0</v>
      </c>
      <c r="O230" s="3">
        <f t="shared" si="50"/>
        <v>0</v>
      </c>
      <c r="P230" s="3" t="str">
        <f>IF($O230=0,"",VLOOKUP($O230,'nejml.žákyně seznam'!$A$2:$D$269,2))</f>
        <v/>
      </c>
      <c r="Q230" s="3" t="str">
        <f>IF(M230=N230,"",IF(M230&gt;N230,CONCATENATE(M230,":",N230," (",H230,",",I230,",",J230,IF(SUM(M230:N230)&gt;3,",",""),K230,IF(SUM(M230:N230)&gt;4,",",""),L230,")"),CONCATENATE(N230,":",M230," (",IF(H230="0","-0",-H230),",",IF(I230="0","-0",-I230),",",IF(J230="0","-0",-J230),IF(SUM(M230:N230)&gt;3,CONCATENATE(",",IF(K230="0","-0",-K230)),""),IF(SUM(M230:N230)&gt;4,CONCATENATE(",",IF(L230="0","-0",-L230)),""),")")))</f>
        <v/>
      </c>
      <c r="R230" s="3" t="str">
        <f t="shared" si="49"/>
        <v/>
      </c>
      <c r="T230" s="30">
        <f t="shared" si="51"/>
        <v>0</v>
      </c>
      <c r="U230" s="30">
        <f t="shared" si="52"/>
        <v>0</v>
      </c>
      <c r="V230" s="30">
        <f t="shared" si="53"/>
        <v>0</v>
      </c>
      <c r="W230" s="30">
        <f t="shared" si="54"/>
        <v>0</v>
      </c>
      <c r="X230" s="30">
        <f t="shared" si="55"/>
        <v>0</v>
      </c>
    </row>
    <row r="231" spans="1:24">
      <c r="A231" s="3" t="e">
        <f>CONCATENATE("Kvalifikace ",#REF!," - 4.kolo")</f>
        <v>#REF!</v>
      </c>
      <c r="B231" s="3">
        <f>O200</f>
        <v>0</v>
      </c>
      <c r="C231" s="3" t="str">
        <f>IF($B231=0,"",VLOOKUP($B231,'nejml.žákyně seznam'!$A$2:$D$269,2))</f>
        <v/>
      </c>
      <c r="D231" s="3" t="str">
        <f>IF($B231=0,"",VLOOKUP($B231,'nejml.žákyně seznam'!$A$2:$E$269,4))</f>
        <v/>
      </c>
      <c r="E231" s="3">
        <f>O201</f>
        <v>0</v>
      </c>
      <c r="F231" s="3" t="str">
        <f>IF($E231=0,"",VLOOKUP($E231,'nejml.žákyně seznam'!$A$2:$D$269,2))</f>
        <v/>
      </c>
      <c r="G231" s="3" t="str">
        <f>IF($E231=0,"",VLOOKUP($E231,'nejml.žákyně seznam'!$A$2:$E$269,5))</f>
        <v/>
      </c>
      <c r="H231" s="74"/>
      <c r="I231" s="75"/>
      <c r="J231" s="75"/>
      <c r="K231" s="75"/>
      <c r="L231" s="76"/>
      <c r="M231" s="3">
        <f t="shared" ref="M231:M244" si="56">COUNTIF(T231:X231,"&gt;0")</f>
        <v>0</v>
      </c>
      <c r="N231" s="3">
        <f t="shared" ref="N231:N244" si="57">COUNTIF(T231:X231,"&lt;0")</f>
        <v>0</v>
      </c>
      <c r="O231" s="3">
        <f t="shared" si="50"/>
        <v>0</v>
      </c>
      <c r="P231" s="3" t="str">
        <f>IF($O231=0,"",VLOOKUP($O231,'nejml.žákyně seznam'!$A$2:$D$269,2))</f>
        <v/>
      </c>
      <c r="Q231" s="3" t="str">
        <f t="shared" ref="Q231:Q244" si="58">IF(M231=N231,"",IF(M231&gt;N231,CONCATENATE(M231,":",N231," (",H231,",",I231,",",J231,IF(SUM(M231:N231)&gt;3,",",""),K231,IF(SUM(M231:N231)&gt;4,",",""),L231,")"),CONCATENATE(N231,":",M231," (",IF(H231="0","-0",-H231),",",IF(I231="0","-0",-I231),",",IF(J231="0","-0",-J231),IF(SUM(M231:N231)&gt;3,CONCATENATE(",",IF(K231="0","-0",-K231)),""),IF(SUM(M231:N231)&gt;4,CONCATENATE(",",IF(L231="0","-0",-L231)),""),")")))</f>
        <v/>
      </c>
      <c r="R231" s="3" t="str">
        <f t="shared" si="49"/>
        <v/>
      </c>
      <c r="T231" s="30">
        <f t="shared" si="51"/>
        <v>0</v>
      </c>
      <c r="U231" s="30">
        <f t="shared" si="52"/>
        <v>0</v>
      </c>
      <c r="V231" s="30">
        <f t="shared" si="53"/>
        <v>0</v>
      </c>
      <c r="W231" s="30">
        <f t="shared" si="54"/>
        <v>0</v>
      </c>
      <c r="X231" s="30">
        <f t="shared" si="55"/>
        <v>0</v>
      </c>
    </row>
    <row r="232" spans="1:24">
      <c r="A232" s="3" t="e">
        <f>CONCATENATE("Kvalifikace ",#REF!," - 4.kolo")</f>
        <v>#REF!</v>
      </c>
      <c r="B232" s="3">
        <f>O202</f>
        <v>0</v>
      </c>
      <c r="C232" s="3" t="str">
        <f>IF($B232=0,"",VLOOKUP($B232,'nejml.žákyně seznam'!$A$2:$D$269,2))</f>
        <v/>
      </c>
      <c r="D232" s="3" t="str">
        <f>IF($B232=0,"",VLOOKUP($B232,'nejml.žákyně seznam'!$A$2:$E$269,4))</f>
        <v/>
      </c>
      <c r="E232" s="3">
        <f>O203</f>
        <v>0</v>
      </c>
      <c r="F232" s="3" t="str">
        <f>IF($E232=0,"",VLOOKUP($E232,'nejml.žákyně seznam'!$A$2:$D$269,2))</f>
        <v/>
      </c>
      <c r="G232" s="3" t="str">
        <f>IF($E232=0,"",VLOOKUP($E232,'nejml.žákyně seznam'!$A$2:$E$269,5))</f>
        <v/>
      </c>
      <c r="H232" s="74"/>
      <c r="I232" s="75"/>
      <c r="J232" s="75"/>
      <c r="K232" s="75"/>
      <c r="L232" s="76"/>
      <c r="M232" s="3">
        <f t="shared" si="56"/>
        <v>0</v>
      </c>
      <c r="N232" s="3">
        <f t="shared" si="57"/>
        <v>0</v>
      </c>
      <c r="O232" s="3">
        <f t="shared" si="50"/>
        <v>0</v>
      </c>
      <c r="P232" s="3" t="str">
        <f>IF($O232=0,"",VLOOKUP($O232,'nejml.žákyně seznam'!$A$2:$D$269,2))</f>
        <v/>
      </c>
      <c r="Q232" s="3" t="str">
        <f t="shared" si="58"/>
        <v/>
      </c>
      <c r="R232" s="3" t="str">
        <f t="shared" si="49"/>
        <v/>
      </c>
      <c r="T232" s="30">
        <f t="shared" si="51"/>
        <v>0</v>
      </c>
      <c r="U232" s="30">
        <f t="shared" si="52"/>
        <v>0</v>
      </c>
      <c r="V232" s="30">
        <f t="shared" si="53"/>
        <v>0</v>
      </c>
      <c r="W232" s="30">
        <f t="shared" si="54"/>
        <v>0</v>
      </c>
      <c r="X232" s="30">
        <f t="shared" si="55"/>
        <v>0</v>
      </c>
    </row>
    <row r="233" spans="1:24">
      <c r="A233" s="3" t="e">
        <f>CONCATENATE("Kvalifikace ",#REF!," - 4.kolo")</f>
        <v>#REF!</v>
      </c>
      <c r="B233" s="3">
        <f>O204</f>
        <v>0</v>
      </c>
      <c r="C233" s="3" t="str">
        <f>IF($B233=0,"",VLOOKUP($B233,'nejml.žákyně seznam'!$A$2:$D$269,2))</f>
        <v/>
      </c>
      <c r="D233" s="3" t="str">
        <f>IF($B233=0,"",VLOOKUP($B233,'nejml.žákyně seznam'!$A$2:$E$269,4))</f>
        <v/>
      </c>
      <c r="E233" s="3">
        <f>O205</f>
        <v>0</v>
      </c>
      <c r="F233" s="3" t="str">
        <f>IF($E233=0,"",VLOOKUP($E233,'nejml.žákyně seznam'!$A$2:$D$269,2))</f>
        <v/>
      </c>
      <c r="G233" s="3" t="str">
        <f>IF($E233=0,"",VLOOKUP($E233,'nejml.žákyně seznam'!$A$2:$E$269,5))</f>
        <v/>
      </c>
      <c r="H233" s="74"/>
      <c r="I233" s="75"/>
      <c r="J233" s="75"/>
      <c r="K233" s="75"/>
      <c r="L233" s="76"/>
      <c r="M233" s="3">
        <f t="shared" si="56"/>
        <v>0</v>
      </c>
      <c r="N233" s="3">
        <f t="shared" si="57"/>
        <v>0</v>
      </c>
      <c r="O233" s="3">
        <f t="shared" si="50"/>
        <v>0</v>
      </c>
      <c r="P233" s="3" t="str">
        <f>IF($O233=0,"",VLOOKUP($O233,'nejml.žákyně seznam'!$A$2:$D$269,2))</f>
        <v/>
      </c>
      <c r="Q233" s="3" t="str">
        <f t="shared" si="58"/>
        <v/>
      </c>
      <c r="R233" s="3" t="str">
        <f t="shared" si="49"/>
        <v/>
      </c>
      <c r="T233" s="30">
        <f t="shared" si="51"/>
        <v>0</v>
      </c>
      <c r="U233" s="30">
        <f t="shared" si="52"/>
        <v>0</v>
      </c>
      <c r="V233" s="30">
        <f t="shared" si="53"/>
        <v>0</v>
      </c>
      <c r="W233" s="30">
        <f t="shared" si="54"/>
        <v>0</v>
      </c>
      <c r="X233" s="30">
        <f t="shared" si="55"/>
        <v>0</v>
      </c>
    </row>
    <row r="234" spans="1:24">
      <c r="A234" s="3" t="e">
        <f>CONCATENATE("Kvalifikace ",#REF!," - 4.kolo")</f>
        <v>#REF!</v>
      </c>
      <c r="B234" s="3">
        <f>O206</f>
        <v>0</v>
      </c>
      <c r="C234" s="3" t="str">
        <f>IF($B234=0,"",VLOOKUP($B234,'nejml.žákyně seznam'!$A$2:$D$269,2))</f>
        <v/>
      </c>
      <c r="D234" s="3" t="str">
        <f>IF($B234=0,"",VLOOKUP($B234,'nejml.žákyně seznam'!$A$2:$E$269,4))</f>
        <v/>
      </c>
      <c r="E234" s="3">
        <f>O207</f>
        <v>0</v>
      </c>
      <c r="F234" s="3" t="str">
        <f>IF($E234=0,"",VLOOKUP($E234,'nejml.žákyně seznam'!$A$2:$D$269,2))</f>
        <v/>
      </c>
      <c r="G234" s="3" t="str">
        <f>IF($E234=0,"",VLOOKUP($E234,'nejml.žákyně seznam'!$A$2:$E$269,5))</f>
        <v/>
      </c>
      <c r="H234" s="74"/>
      <c r="I234" s="75"/>
      <c r="J234" s="75"/>
      <c r="K234" s="75"/>
      <c r="L234" s="76"/>
      <c r="M234" s="3">
        <f t="shared" si="56"/>
        <v>0</v>
      </c>
      <c r="N234" s="3">
        <f t="shared" si="57"/>
        <v>0</v>
      </c>
      <c r="O234" s="3">
        <f t="shared" si="50"/>
        <v>0</v>
      </c>
      <c r="P234" s="3" t="str">
        <f>IF($O234=0,"",VLOOKUP($O234,'nejml.žákyně seznam'!$A$2:$D$269,2))</f>
        <v/>
      </c>
      <c r="Q234" s="3" t="str">
        <f t="shared" si="58"/>
        <v/>
      </c>
      <c r="R234" s="3" t="str">
        <f t="shared" si="49"/>
        <v/>
      </c>
      <c r="T234" s="30">
        <f t="shared" si="51"/>
        <v>0</v>
      </c>
      <c r="U234" s="30">
        <f t="shared" si="52"/>
        <v>0</v>
      </c>
      <c r="V234" s="30">
        <f t="shared" si="53"/>
        <v>0</v>
      </c>
      <c r="W234" s="30">
        <f t="shared" si="54"/>
        <v>0</v>
      </c>
      <c r="X234" s="30">
        <f t="shared" si="55"/>
        <v>0</v>
      </c>
    </row>
    <row r="235" spans="1:24">
      <c r="A235" s="3" t="e">
        <f>CONCATENATE("Kvalifikace ",#REF!," - 4.kolo")</f>
        <v>#REF!</v>
      </c>
      <c r="B235" s="3">
        <f>O208</f>
        <v>0</v>
      </c>
      <c r="C235" s="3" t="str">
        <f>IF($B235=0,"",VLOOKUP($B235,'nejml.žákyně seznam'!$A$2:$D$269,2))</f>
        <v/>
      </c>
      <c r="D235" s="3" t="str">
        <f>IF($B235=0,"",VLOOKUP($B235,'nejml.žákyně seznam'!$A$2:$E$269,4))</f>
        <v/>
      </c>
      <c r="E235" s="3">
        <f>O209</f>
        <v>0</v>
      </c>
      <c r="F235" s="3" t="str">
        <f>IF($E235=0,"",VLOOKUP($E235,'nejml.žákyně seznam'!$A$2:$D$269,2))</f>
        <v/>
      </c>
      <c r="G235" s="3" t="str">
        <f>IF($E235=0,"",VLOOKUP($E235,'nejml.žákyně seznam'!$A$2:$E$269,5))</f>
        <v/>
      </c>
      <c r="H235" s="74"/>
      <c r="I235" s="75"/>
      <c r="J235" s="75"/>
      <c r="K235" s="75"/>
      <c r="L235" s="76"/>
      <c r="M235" s="3">
        <f t="shared" si="56"/>
        <v>0</v>
      </c>
      <c r="N235" s="3">
        <f t="shared" si="57"/>
        <v>0</v>
      </c>
      <c r="O235" s="3">
        <f t="shared" si="50"/>
        <v>0</v>
      </c>
      <c r="P235" s="3" t="str">
        <f>IF($O235=0,"",VLOOKUP($O235,'nejml.žákyně seznam'!$A$2:$D$269,2))</f>
        <v/>
      </c>
      <c r="Q235" s="3" t="str">
        <f t="shared" si="58"/>
        <v/>
      </c>
      <c r="R235" s="3" t="str">
        <f t="shared" si="49"/>
        <v/>
      </c>
      <c r="T235" s="30">
        <f t="shared" si="51"/>
        <v>0</v>
      </c>
      <c r="U235" s="30">
        <f t="shared" si="52"/>
        <v>0</v>
      </c>
      <c r="V235" s="30">
        <f t="shared" si="53"/>
        <v>0</v>
      </c>
      <c r="W235" s="30">
        <f t="shared" si="54"/>
        <v>0</v>
      </c>
      <c r="X235" s="30">
        <f t="shared" si="55"/>
        <v>0</v>
      </c>
    </row>
    <row r="236" spans="1:24">
      <c r="A236" s="3" t="e">
        <f>CONCATENATE("Kvalifikace ",#REF!," - 4.kolo")</f>
        <v>#REF!</v>
      </c>
      <c r="B236" s="3">
        <f>O210</f>
        <v>0</v>
      </c>
      <c r="C236" s="3" t="str">
        <f>IF($B236=0,"",VLOOKUP($B236,'nejml.žákyně seznam'!$A$2:$D$269,2))</f>
        <v/>
      </c>
      <c r="D236" s="3" t="str">
        <f>IF($B236=0,"",VLOOKUP($B236,'nejml.žákyně seznam'!$A$2:$E$269,4))</f>
        <v/>
      </c>
      <c r="E236" s="3">
        <f>O211</f>
        <v>0</v>
      </c>
      <c r="F236" s="3" t="str">
        <f>IF($E236=0,"",VLOOKUP($E236,'nejml.žákyně seznam'!$A$2:$D$269,2))</f>
        <v/>
      </c>
      <c r="G236" s="3" t="str">
        <f>IF($E236=0,"",VLOOKUP($E236,'nejml.žákyně seznam'!$A$2:$E$269,5))</f>
        <v/>
      </c>
      <c r="H236" s="74"/>
      <c r="I236" s="75"/>
      <c r="J236" s="75"/>
      <c r="K236" s="75"/>
      <c r="L236" s="76"/>
      <c r="M236" s="3">
        <f t="shared" si="56"/>
        <v>0</v>
      </c>
      <c r="N236" s="3">
        <f t="shared" si="57"/>
        <v>0</v>
      </c>
      <c r="O236" s="3">
        <f t="shared" si="50"/>
        <v>0</v>
      </c>
      <c r="P236" s="3" t="str">
        <f>IF($O236=0,"",VLOOKUP($O236,'nejml.žákyně seznam'!$A$2:$D$269,2))</f>
        <v/>
      </c>
      <c r="Q236" s="3" t="str">
        <f t="shared" si="58"/>
        <v/>
      </c>
      <c r="R236" s="3" t="str">
        <f t="shared" si="49"/>
        <v/>
      </c>
      <c r="T236" s="30">
        <f t="shared" si="51"/>
        <v>0</v>
      </c>
      <c r="U236" s="30">
        <f t="shared" si="52"/>
        <v>0</v>
      </c>
      <c r="V236" s="30">
        <f t="shared" si="53"/>
        <v>0</v>
      </c>
      <c r="W236" s="30">
        <f t="shared" si="54"/>
        <v>0</v>
      </c>
      <c r="X236" s="30">
        <f t="shared" si="55"/>
        <v>0</v>
      </c>
    </row>
    <row r="237" spans="1:24">
      <c r="A237" s="3" t="e">
        <f>CONCATENATE("Kvalifikace ",#REF!," - 4.kolo")</f>
        <v>#REF!</v>
      </c>
      <c r="B237" s="3">
        <f>O212</f>
        <v>0</v>
      </c>
      <c r="C237" s="3" t="str">
        <f>IF($B237=0,"",VLOOKUP($B237,'nejml.žákyně seznam'!$A$2:$D$269,2))</f>
        <v/>
      </c>
      <c r="D237" s="3" t="str">
        <f>IF($B237=0,"",VLOOKUP($B237,'nejml.žákyně seznam'!$A$2:$E$269,4))</f>
        <v/>
      </c>
      <c r="E237" s="3">
        <f>O213</f>
        <v>0</v>
      </c>
      <c r="F237" s="3" t="str">
        <f>IF($E237=0,"",VLOOKUP($E237,'nejml.žákyně seznam'!$A$2:$D$269,2))</f>
        <v/>
      </c>
      <c r="G237" s="3" t="str">
        <f>IF($E237=0,"",VLOOKUP($E237,'nejml.žákyně seznam'!$A$2:$E$269,5))</f>
        <v/>
      </c>
      <c r="H237" s="74"/>
      <c r="I237" s="75"/>
      <c r="J237" s="75"/>
      <c r="K237" s="75"/>
      <c r="L237" s="76"/>
      <c r="M237" s="3">
        <f t="shared" si="56"/>
        <v>0</v>
      </c>
      <c r="N237" s="3">
        <f t="shared" si="57"/>
        <v>0</v>
      </c>
      <c r="O237" s="3">
        <f t="shared" si="50"/>
        <v>0</v>
      </c>
      <c r="P237" s="3" t="str">
        <f>IF($O237=0,"",VLOOKUP($O237,'nejml.žákyně seznam'!$A$2:$D$269,2))</f>
        <v/>
      </c>
      <c r="Q237" s="3" t="str">
        <f t="shared" si="58"/>
        <v/>
      </c>
      <c r="R237" s="3" t="str">
        <f t="shared" si="49"/>
        <v/>
      </c>
      <c r="T237" s="30">
        <f t="shared" si="51"/>
        <v>0</v>
      </c>
      <c r="U237" s="30">
        <f t="shared" si="52"/>
        <v>0</v>
      </c>
      <c r="V237" s="30">
        <f t="shared" si="53"/>
        <v>0</v>
      </c>
      <c r="W237" s="30">
        <f t="shared" si="54"/>
        <v>0</v>
      </c>
      <c r="X237" s="30">
        <f t="shared" si="55"/>
        <v>0</v>
      </c>
    </row>
    <row r="238" spans="1:24">
      <c r="A238" s="3" t="e">
        <f>CONCATENATE("Kvalifikace ",#REF!," - 4.kolo")</f>
        <v>#REF!</v>
      </c>
      <c r="B238" s="3">
        <f>O214</f>
        <v>0</v>
      </c>
      <c r="C238" s="3" t="str">
        <f>IF($B238=0,"",VLOOKUP($B238,'nejml.žákyně seznam'!$A$2:$D$269,2))</f>
        <v/>
      </c>
      <c r="D238" s="3" t="str">
        <f>IF($B238=0,"",VLOOKUP($B238,'nejml.žákyně seznam'!$A$2:$E$269,4))</f>
        <v/>
      </c>
      <c r="E238" s="3">
        <f>O215</f>
        <v>0</v>
      </c>
      <c r="F238" s="3" t="str">
        <f>IF($E238=0,"",VLOOKUP($E238,'nejml.žákyně seznam'!$A$2:$D$269,2))</f>
        <v/>
      </c>
      <c r="G238" s="3" t="str">
        <f>IF($E238=0,"",VLOOKUP($E238,'nejml.žákyně seznam'!$A$2:$E$269,5))</f>
        <v/>
      </c>
      <c r="H238" s="74"/>
      <c r="I238" s="75"/>
      <c r="J238" s="75"/>
      <c r="K238" s="75"/>
      <c r="L238" s="76"/>
      <c r="M238" s="3">
        <f t="shared" si="56"/>
        <v>0</v>
      </c>
      <c r="N238" s="3">
        <f t="shared" si="57"/>
        <v>0</v>
      </c>
      <c r="O238" s="3">
        <f t="shared" si="50"/>
        <v>0</v>
      </c>
      <c r="P238" s="3" t="str">
        <f>IF($O238=0,"",VLOOKUP($O238,'nejml.žákyně seznam'!$A$2:$D$269,2))</f>
        <v/>
      </c>
      <c r="Q238" s="3" t="str">
        <f t="shared" si="58"/>
        <v/>
      </c>
      <c r="R238" s="3" t="str">
        <f t="shared" si="49"/>
        <v/>
      </c>
      <c r="T238" s="30">
        <f t="shared" si="51"/>
        <v>0</v>
      </c>
      <c r="U238" s="30">
        <f t="shared" si="52"/>
        <v>0</v>
      </c>
      <c r="V238" s="30">
        <f t="shared" si="53"/>
        <v>0</v>
      </c>
      <c r="W238" s="30">
        <f t="shared" si="54"/>
        <v>0</v>
      </c>
      <c r="X238" s="30">
        <f t="shared" si="55"/>
        <v>0</v>
      </c>
    </row>
    <row r="239" spans="1:24">
      <c r="A239" s="3" t="e">
        <f>CONCATENATE("Kvalifikace ",#REF!," - 4.kolo")</f>
        <v>#REF!</v>
      </c>
      <c r="B239" s="3">
        <f>O216</f>
        <v>0</v>
      </c>
      <c r="C239" s="3" t="str">
        <f>IF($B239=0,"",VLOOKUP($B239,'nejml.žákyně seznam'!$A$2:$D$269,2))</f>
        <v/>
      </c>
      <c r="D239" s="3" t="str">
        <f>IF($B239=0,"",VLOOKUP($B239,'nejml.žákyně seznam'!$A$2:$E$269,4))</f>
        <v/>
      </c>
      <c r="E239" s="3">
        <f>O217</f>
        <v>0</v>
      </c>
      <c r="F239" s="3" t="str">
        <f>IF($E239=0,"",VLOOKUP($E239,'nejml.žákyně seznam'!$A$2:$D$269,2))</f>
        <v/>
      </c>
      <c r="G239" s="3" t="str">
        <f>IF($E239=0,"",VLOOKUP($E239,'nejml.žákyně seznam'!$A$2:$E$269,5))</f>
        <v/>
      </c>
      <c r="H239" s="74"/>
      <c r="I239" s="75"/>
      <c r="J239" s="75"/>
      <c r="K239" s="75"/>
      <c r="L239" s="76"/>
      <c r="M239" s="3">
        <f t="shared" si="56"/>
        <v>0</v>
      </c>
      <c r="N239" s="3">
        <f t="shared" si="57"/>
        <v>0</v>
      </c>
      <c r="O239" s="3">
        <f t="shared" si="50"/>
        <v>0</v>
      </c>
      <c r="P239" s="3" t="str">
        <f>IF($O239=0,"",VLOOKUP($O239,'nejml.žákyně seznam'!$A$2:$D$269,2))</f>
        <v/>
      </c>
      <c r="Q239" s="3" t="str">
        <f t="shared" si="58"/>
        <v/>
      </c>
      <c r="R239" s="3" t="str">
        <f t="shared" si="49"/>
        <v/>
      </c>
      <c r="T239" s="30">
        <f t="shared" si="51"/>
        <v>0</v>
      </c>
      <c r="U239" s="30">
        <f t="shared" si="52"/>
        <v>0</v>
      </c>
      <c r="V239" s="30">
        <f t="shared" si="53"/>
        <v>0</v>
      </c>
      <c r="W239" s="30">
        <f t="shared" si="54"/>
        <v>0</v>
      </c>
      <c r="X239" s="30">
        <f t="shared" si="55"/>
        <v>0</v>
      </c>
    </row>
    <row r="240" spans="1:24">
      <c r="A240" s="3" t="e">
        <f>CONCATENATE("Kvalifikace ",#REF!," - 4.kolo")</f>
        <v>#REF!</v>
      </c>
      <c r="B240" s="3">
        <f>O218</f>
        <v>0</v>
      </c>
      <c r="C240" s="3" t="str">
        <f>IF($B240=0,"",VLOOKUP($B240,'nejml.žákyně seznam'!$A$2:$D$269,2))</f>
        <v/>
      </c>
      <c r="D240" s="3" t="str">
        <f>IF($B240=0,"",VLOOKUP($B240,'nejml.žákyně seznam'!$A$2:$E$269,4))</f>
        <v/>
      </c>
      <c r="E240" s="3">
        <f>O219</f>
        <v>0</v>
      </c>
      <c r="F240" s="3" t="str">
        <f>IF($E240=0,"",VLOOKUP($E240,'nejml.žákyně seznam'!$A$2:$D$269,2))</f>
        <v/>
      </c>
      <c r="G240" s="3" t="str">
        <f>IF($E240=0,"",VLOOKUP($E240,'nejml.žákyně seznam'!$A$2:$E$269,5))</f>
        <v/>
      </c>
      <c r="H240" s="74"/>
      <c r="I240" s="75"/>
      <c r="J240" s="75"/>
      <c r="K240" s="75"/>
      <c r="L240" s="76"/>
      <c r="M240" s="3">
        <f t="shared" si="56"/>
        <v>0</v>
      </c>
      <c r="N240" s="3">
        <f t="shared" si="57"/>
        <v>0</v>
      </c>
      <c r="O240" s="3">
        <f t="shared" si="50"/>
        <v>0</v>
      </c>
      <c r="P240" s="3" t="str">
        <f>IF($O240=0,"",VLOOKUP($O240,'nejml.žákyně seznam'!$A$2:$D$269,2))</f>
        <v/>
      </c>
      <c r="Q240" s="3" t="str">
        <f t="shared" si="58"/>
        <v/>
      </c>
      <c r="R240" s="3" t="str">
        <f t="shared" si="49"/>
        <v/>
      </c>
      <c r="T240" s="30">
        <f t="shared" si="51"/>
        <v>0</v>
      </c>
      <c r="U240" s="30">
        <f t="shared" si="52"/>
        <v>0</v>
      </c>
      <c r="V240" s="30">
        <f t="shared" si="53"/>
        <v>0</v>
      </c>
      <c r="W240" s="30">
        <f t="shared" si="54"/>
        <v>0</v>
      </c>
      <c r="X240" s="30">
        <f t="shared" si="55"/>
        <v>0</v>
      </c>
    </row>
    <row r="241" spans="1:24">
      <c r="A241" s="3" t="e">
        <f>CONCATENATE("Kvalifikace ",#REF!," - 4.kolo")</f>
        <v>#REF!</v>
      </c>
      <c r="B241" s="3">
        <f>O220</f>
        <v>0</v>
      </c>
      <c r="C241" s="3" t="str">
        <f>IF($B241=0,"",VLOOKUP($B241,'nejml.žákyně seznam'!$A$2:$D$269,2))</f>
        <v/>
      </c>
      <c r="D241" s="3" t="str">
        <f>IF($B241=0,"",VLOOKUP($B241,'nejml.žákyně seznam'!$A$2:$E$269,4))</f>
        <v/>
      </c>
      <c r="E241" s="3">
        <f>O221</f>
        <v>0</v>
      </c>
      <c r="F241" s="3" t="str">
        <f>IF($E241=0,"",VLOOKUP($E241,'nejml.žákyně seznam'!$A$2:$D$269,2))</f>
        <v/>
      </c>
      <c r="G241" s="3" t="str">
        <f>IF($E241=0,"",VLOOKUP($E241,'nejml.žákyně seznam'!$A$2:$E$269,5))</f>
        <v/>
      </c>
      <c r="H241" s="74"/>
      <c r="I241" s="75"/>
      <c r="J241" s="75"/>
      <c r="K241" s="75"/>
      <c r="L241" s="76"/>
      <c r="M241" s="3">
        <f t="shared" si="56"/>
        <v>0</v>
      </c>
      <c r="N241" s="3">
        <f t="shared" si="57"/>
        <v>0</v>
      </c>
      <c r="O241" s="3">
        <f t="shared" si="50"/>
        <v>0</v>
      </c>
      <c r="P241" s="3" t="str">
        <f>IF($O241=0,"",VLOOKUP($O241,'nejml.žákyně seznam'!$A$2:$D$269,2))</f>
        <v/>
      </c>
      <c r="Q241" s="3" t="str">
        <f t="shared" si="58"/>
        <v/>
      </c>
      <c r="R241" s="3" t="str">
        <f t="shared" si="49"/>
        <v/>
      </c>
      <c r="T241" s="30">
        <f t="shared" si="51"/>
        <v>0</v>
      </c>
      <c r="U241" s="30">
        <f t="shared" si="52"/>
        <v>0</v>
      </c>
      <c r="V241" s="30">
        <f t="shared" si="53"/>
        <v>0</v>
      </c>
      <c r="W241" s="30">
        <f t="shared" si="54"/>
        <v>0</v>
      </c>
      <c r="X241" s="30">
        <f t="shared" si="55"/>
        <v>0</v>
      </c>
    </row>
    <row r="242" spans="1:24">
      <c r="A242" s="3" t="e">
        <f>CONCATENATE("Kvalifikace ",#REF!," - 4.kolo")</f>
        <v>#REF!</v>
      </c>
      <c r="B242" s="3">
        <f>O222</f>
        <v>0</v>
      </c>
      <c r="C242" s="3" t="str">
        <f>IF($B242=0,"",VLOOKUP($B242,'nejml.žákyně seznam'!$A$2:$D$269,2))</f>
        <v/>
      </c>
      <c r="D242" s="3" t="str">
        <f>IF($B242=0,"",VLOOKUP($B242,'nejml.žákyně seznam'!$A$2:$E$269,4))</f>
        <v/>
      </c>
      <c r="E242" s="3">
        <f>O223</f>
        <v>0</v>
      </c>
      <c r="F242" s="3" t="str">
        <f>IF($E242=0,"",VLOOKUP($E242,'nejml.žákyně seznam'!$A$2:$D$269,2))</f>
        <v/>
      </c>
      <c r="G242" s="3" t="str">
        <f>IF($E242=0,"",VLOOKUP($E242,'nejml.žákyně seznam'!$A$2:$E$269,5))</f>
        <v/>
      </c>
      <c r="H242" s="74"/>
      <c r="I242" s="75"/>
      <c r="J242" s="75"/>
      <c r="K242" s="75"/>
      <c r="L242" s="76"/>
      <c r="M242" s="3">
        <f t="shared" si="56"/>
        <v>0</v>
      </c>
      <c r="N242" s="3">
        <f t="shared" si="57"/>
        <v>0</v>
      </c>
      <c r="O242" s="3">
        <f t="shared" si="50"/>
        <v>0</v>
      </c>
      <c r="P242" s="3" t="str">
        <f>IF($O242=0,"",VLOOKUP($O242,'nejml.žákyně seznam'!$A$2:$D$269,2))</f>
        <v/>
      </c>
      <c r="Q242" s="3" t="str">
        <f t="shared" si="58"/>
        <v/>
      </c>
      <c r="R242" s="3" t="str">
        <f t="shared" si="49"/>
        <v/>
      </c>
      <c r="T242" s="30">
        <f t="shared" si="51"/>
        <v>0</v>
      </c>
      <c r="U242" s="30">
        <f t="shared" si="52"/>
        <v>0</v>
      </c>
      <c r="V242" s="30">
        <f t="shared" si="53"/>
        <v>0</v>
      </c>
      <c r="W242" s="30">
        <f t="shared" si="54"/>
        <v>0</v>
      </c>
      <c r="X242" s="30">
        <f t="shared" si="55"/>
        <v>0</v>
      </c>
    </row>
    <row r="243" spans="1:24">
      <c r="A243" s="3" t="e">
        <f>CONCATENATE("Kvalifikace ",#REF!," - 4.kolo")</f>
        <v>#REF!</v>
      </c>
      <c r="B243" s="3">
        <f>O224</f>
        <v>0</v>
      </c>
      <c r="C243" s="3" t="str">
        <f>IF($B243=0,"",VLOOKUP($B243,'nejml.žákyně seznam'!$A$2:$D$269,2))</f>
        <v/>
      </c>
      <c r="D243" s="3" t="str">
        <f>IF($B243=0,"",VLOOKUP($B243,'nejml.žákyně seznam'!$A$2:$E$269,4))</f>
        <v/>
      </c>
      <c r="E243" s="3">
        <f>O225</f>
        <v>0</v>
      </c>
      <c r="F243" s="3" t="str">
        <f>IF($E243=0,"",VLOOKUP($E243,'nejml.žákyně seznam'!$A$2:$D$269,2))</f>
        <v/>
      </c>
      <c r="G243" s="3" t="str">
        <f>IF($E243=0,"",VLOOKUP($E243,'nejml.žákyně seznam'!$A$2:$E$269,5))</f>
        <v/>
      </c>
      <c r="H243" s="74"/>
      <c r="I243" s="75"/>
      <c r="J243" s="75"/>
      <c r="K243" s="75"/>
      <c r="L243" s="76"/>
      <c r="M243" s="3">
        <f t="shared" si="56"/>
        <v>0</v>
      </c>
      <c r="N243" s="3">
        <f t="shared" si="57"/>
        <v>0</v>
      </c>
      <c r="O243" s="3">
        <f t="shared" si="50"/>
        <v>0</v>
      </c>
      <c r="P243" s="3" t="str">
        <f>IF($O243=0,"",VLOOKUP($O243,'nejml.žákyně seznam'!$A$2:$D$269,2))</f>
        <v/>
      </c>
      <c r="Q243" s="3" t="str">
        <f t="shared" si="58"/>
        <v/>
      </c>
      <c r="R243" s="3" t="str">
        <f t="shared" si="49"/>
        <v/>
      </c>
      <c r="T243" s="30">
        <f t="shared" si="51"/>
        <v>0</v>
      </c>
      <c r="U243" s="30">
        <f t="shared" si="52"/>
        <v>0</v>
      </c>
      <c r="V243" s="30">
        <f t="shared" si="53"/>
        <v>0</v>
      </c>
      <c r="W243" s="30">
        <f t="shared" si="54"/>
        <v>0</v>
      </c>
      <c r="X243" s="30">
        <f t="shared" si="55"/>
        <v>0</v>
      </c>
    </row>
    <row r="244" spans="1:24" ht="13.5" thickBot="1">
      <c r="A244" s="3" t="e">
        <f>CONCATENATE("Kvalifikace ",#REF!," - 4.kolo")</f>
        <v>#REF!</v>
      </c>
      <c r="B244" s="3">
        <f>O226</f>
        <v>0</v>
      </c>
      <c r="C244" s="3" t="str">
        <f>IF($B244=0,"",VLOOKUP($B244,'nejml.žákyně seznam'!$A$2:$D$269,2))</f>
        <v/>
      </c>
      <c r="D244" s="3" t="str">
        <f>IF($B244=0,"",VLOOKUP($B244,'nejml.žákyně seznam'!$A$2:$E$269,4))</f>
        <v/>
      </c>
      <c r="E244" s="3">
        <f>O227</f>
        <v>0</v>
      </c>
      <c r="F244" s="3" t="str">
        <f>IF($E244=0,"",VLOOKUP($E244,'nejml.žákyně seznam'!$A$2:$D$269,2))</f>
        <v/>
      </c>
      <c r="G244" s="3" t="str">
        <f>IF($E244=0,"",VLOOKUP($E244,'nejml.žákyně seznam'!$A$2:$E$269,5))</f>
        <v/>
      </c>
      <c r="H244" s="77"/>
      <c r="I244" s="78"/>
      <c r="J244" s="78"/>
      <c r="K244" s="78"/>
      <c r="L244" s="79"/>
      <c r="M244" s="3">
        <f t="shared" si="56"/>
        <v>0</v>
      </c>
      <c r="N244" s="3">
        <f t="shared" si="57"/>
        <v>0</v>
      </c>
      <c r="O244" s="3">
        <f t="shared" si="50"/>
        <v>0</v>
      </c>
      <c r="P244" s="3" t="str">
        <f>IF($O244=0,"",VLOOKUP($O244,'nejml.žákyně seznam'!$A$2:$D$269,2))</f>
        <v/>
      </c>
      <c r="Q244" s="3" t="str">
        <f t="shared" si="58"/>
        <v/>
      </c>
      <c r="R244" s="3" t="str">
        <f t="shared" si="49"/>
        <v/>
      </c>
      <c r="T244" s="30">
        <f t="shared" si="51"/>
        <v>0</v>
      </c>
      <c r="U244" s="30">
        <f t="shared" si="52"/>
        <v>0</v>
      </c>
      <c r="V244" s="30">
        <f t="shared" si="53"/>
        <v>0</v>
      </c>
      <c r="W244" s="30">
        <f t="shared" si="54"/>
        <v>0</v>
      </c>
      <c r="X244" s="30">
        <f t="shared" si="55"/>
        <v>0</v>
      </c>
    </row>
    <row r="245" spans="1:24" ht="13.5" thickTop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4"/>
  <sheetViews>
    <sheetView view="pageBreakPreview" zoomScale="85" zoomScaleNormal="75" workbookViewId="0">
      <selection activeCell="G19" sqref="G19:G20"/>
    </sheetView>
  </sheetViews>
  <sheetFormatPr defaultRowHeight="12.75"/>
  <cols>
    <col min="1" max="1" width="4.140625" style="3" bestFit="1" customWidth="1"/>
    <col min="2" max="2" width="5" style="3" customWidth="1"/>
    <col min="3" max="3" width="29.42578125" style="3" bestFit="1" customWidth="1"/>
    <col min="4" max="4" width="0.85546875" style="3" customWidth="1"/>
    <col min="5" max="7" width="25.42578125" style="3" customWidth="1"/>
    <col min="8" max="16384" width="9.140625" style="3"/>
  </cols>
  <sheetData>
    <row r="1" spans="1:7" ht="27" customHeight="1">
      <c r="B1" s="4" t="e">
        <f>#REF!</f>
        <v>#REF!</v>
      </c>
      <c r="G1" s="106" t="s">
        <v>43</v>
      </c>
    </row>
    <row r="2" spans="1:7" ht="21" customHeight="1">
      <c r="B2" s="5" t="s">
        <v>48</v>
      </c>
      <c r="G2" s="23" t="e">
        <f>CONCATENATE("Kvalifikace ",#REF!)</f>
        <v>#REF!</v>
      </c>
    </row>
    <row r="3" spans="1:7" ht="15.75">
      <c r="D3" s="5"/>
      <c r="G3" s="95" t="e">
        <f>#REF!</f>
        <v>#REF!</v>
      </c>
    </row>
    <row r="4" spans="1:7">
      <c r="A4" s="3">
        <v>1</v>
      </c>
      <c r="C4" s="6" t="str">
        <f>IF($B4="","bye",CONCATENATE(VLOOKUP($B4,'nejml.žákyně seznam'!$A$2:$E$269,2)," (",VLOOKUP($B4,'nejml.žákyně seznam'!$A$2:$E$269,4),")"))</f>
        <v>bye</v>
      </c>
    </row>
    <row r="5" spans="1:7">
      <c r="D5" s="15"/>
      <c r="E5" s="6" t="str">
        <f>'V-1 128'!P2</f>
        <v/>
      </c>
    </row>
    <row r="6" spans="1:7">
      <c r="A6" s="3">
        <v>2</v>
      </c>
      <c r="C6" s="6" t="str">
        <f>IF($B6="","bye",CONCATENATE(VLOOKUP($B6,'nejml.žákyně seznam'!$A$2:$E$269,2)," (",VLOOKUP($B6,'nejml.žákyně seznam'!$A$2:$E$269,4),")"))</f>
        <v>bye</v>
      </c>
      <c r="D6" s="16"/>
      <c r="E6" s="7" t="str">
        <f>'V-1 128'!R2</f>
        <v/>
      </c>
    </row>
    <row r="7" spans="1:7">
      <c r="D7" s="17"/>
      <c r="E7" s="9"/>
      <c r="F7" s="10" t="str">
        <f>'V-1 128'!P67</f>
        <v/>
      </c>
    </row>
    <row r="8" spans="1:7">
      <c r="A8" s="3">
        <v>3</v>
      </c>
      <c r="C8" s="6" t="str">
        <f>IF($B8="","bye",CONCATENATE(VLOOKUP($B8,'nejml.žákyně seznam'!$A$2:$E$269,2)," (",VLOOKUP($B8,'nejml.žákyně seznam'!$A$2:$E$269,4),")"))</f>
        <v>bye</v>
      </c>
      <c r="D8" s="14"/>
      <c r="E8" s="9"/>
      <c r="F8" s="7" t="str">
        <f>'V-1 128'!R67</f>
        <v/>
      </c>
    </row>
    <row r="9" spans="1:7">
      <c r="D9" s="15"/>
      <c r="E9" s="8" t="str">
        <f>'V-1 128'!P3</f>
        <v/>
      </c>
      <c r="F9" s="9"/>
    </row>
    <row r="10" spans="1:7">
      <c r="A10" s="3">
        <v>4</v>
      </c>
      <c r="C10" s="6" t="str">
        <f>IF($B10="","bye",CONCATENATE(VLOOKUP($B10,'nejml.žákyně seznam'!$A$2:$E$269,2)," (",VLOOKUP($B10,'nejml.žákyně seznam'!$A$2:$E$269,4),")"))</f>
        <v>bye</v>
      </c>
      <c r="D10" s="16"/>
      <c r="E10" s="3" t="str">
        <f>'V-1 128'!R3</f>
        <v/>
      </c>
      <c r="F10" s="9"/>
    </row>
    <row r="11" spans="1:7">
      <c r="D11" s="17"/>
      <c r="F11" s="9"/>
      <c r="G11" s="10" t="str">
        <f>'V-1 128'!P100</f>
        <v/>
      </c>
    </row>
    <row r="12" spans="1:7">
      <c r="A12" s="3">
        <v>5</v>
      </c>
      <c r="C12" s="6" t="str">
        <f>IF($B12="","bye",CONCATENATE(VLOOKUP($B12,'nejml.žákyně seznam'!$A$2:$E$269,2)," (",VLOOKUP($B12,'nejml.žákyně seznam'!$A$2:$E$269,4),")"))</f>
        <v>bye</v>
      </c>
      <c r="D12" s="14"/>
      <c r="F12" s="9"/>
      <c r="G12" s="7" t="str">
        <f>'V-1 128'!R100</f>
        <v/>
      </c>
    </row>
    <row r="13" spans="1:7">
      <c r="D13" s="15"/>
      <c r="E13" s="6" t="str">
        <f>'V-1 128'!P4</f>
        <v/>
      </c>
      <c r="F13" s="9"/>
      <c r="G13" s="9"/>
    </row>
    <row r="14" spans="1:7">
      <c r="A14" s="3">
        <v>6</v>
      </c>
      <c r="C14" s="6" t="str">
        <f>IF($B14="","bye",CONCATENATE(VLOOKUP($B14,'nejml.žákyně seznam'!$A$2:$E$269,2)," (",VLOOKUP($B14,'nejml.žákyně seznam'!$A$2:$E$269,4),")"))</f>
        <v>bye</v>
      </c>
      <c r="D14" s="16"/>
      <c r="E14" s="7" t="str">
        <f>'V-1 128'!R4</f>
        <v/>
      </c>
      <c r="F14" s="9"/>
      <c r="G14" s="9"/>
    </row>
    <row r="15" spans="1:7">
      <c r="D15" s="17"/>
      <c r="E15" s="9"/>
      <c r="F15" s="11" t="str">
        <f>'V-1 128'!P68</f>
        <v/>
      </c>
      <c r="G15" s="9"/>
    </row>
    <row r="16" spans="1:7">
      <c r="A16" s="3">
        <v>7</v>
      </c>
      <c r="C16" s="6" t="str">
        <f>IF($B16="","bye",CONCATENATE(VLOOKUP($B16,'nejml.žákyně seznam'!$A$2:$E$269,2)," (",VLOOKUP($B16,'nejml.žákyně seznam'!$A$2:$E$269,4),")"))</f>
        <v>bye</v>
      </c>
      <c r="D16" s="14"/>
      <c r="E16" s="9"/>
      <c r="F16" s="3" t="str">
        <f>'V-1 128'!R68</f>
        <v/>
      </c>
      <c r="G16" s="9"/>
    </row>
    <row r="17" spans="1:7">
      <c r="D17" s="15"/>
      <c r="E17" s="8" t="str">
        <f>'V-1 128'!P5</f>
        <v/>
      </c>
      <c r="G17" s="9"/>
    </row>
    <row r="18" spans="1:7">
      <c r="A18" s="3">
        <v>8</v>
      </c>
      <c r="C18" s="6" t="str">
        <f>IF($B18="","bye",CONCATENATE(VLOOKUP($B18,'nejml.žákyně seznam'!$A$2:$E$269,2)," (",VLOOKUP($B18,'nejml.žákyně seznam'!$A$2:$E$269,4),")"))</f>
        <v>bye</v>
      </c>
      <c r="D18" s="16"/>
      <c r="E18" s="3" t="str">
        <f>'V-1 128'!R5</f>
        <v/>
      </c>
      <c r="G18" s="9"/>
    </row>
    <row r="19" spans="1:7">
      <c r="D19" s="17"/>
      <c r="G19" s="13" t="str">
        <f>'V-1 128'!P117</f>
        <v/>
      </c>
    </row>
    <row r="20" spans="1:7">
      <c r="A20" s="3">
        <v>9</v>
      </c>
      <c r="C20" s="6" t="str">
        <f>IF($B20="","bye",CONCATENATE(VLOOKUP($B20,'nejml.žákyně seznam'!$A$2:$E$269,2)," (",VLOOKUP($B20,'nejml.žákyně seznam'!$A$2:$E$269,4),")"))</f>
        <v>bye</v>
      </c>
      <c r="D20" s="14"/>
      <c r="F20" s="96"/>
      <c r="G20" s="7" t="str">
        <f>'V-1 128'!R117</f>
        <v/>
      </c>
    </row>
    <row r="21" spans="1:7">
      <c r="D21" s="15"/>
      <c r="E21" s="6" t="str">
        <f>'V-1 128'!P6</f>
        <v/>
      </c>
      <c r="G21" s="9"/>
    </row>
    <row r="22" spans="1:7">
      <c r="A22" s="3">
        <v>10</v>
      </c>
      <c r="C22" s="6" t="str">
        <f>IF($B22="","bye",CONCATENATE(VLOOKUP($B22,'nejml.žákyně seznam'!$A$2:$E$269,2)," (",VLOOKUP($B22,'nejml.žákyně seznam'!$A$2:$E$269,4),")"))</f>
        <v>bye</v>
      </c>
      <c r="D22" s="16"/>
      <c r="E22" s="7" t="str">
        <f>'V-1 128'!R6</f>
        <v/>
      </c>
      <c r="G22" s="9"/>
    </row>
    <row r="23" spans="1:7">
      <c r="D23" s="17"/>
      <c r="E23" s="9"/>
      <c r="F23" s="10" t="str">
        <f>'V-1 128'!P69</f>
        <v/>
      </c>
      <c r="G23" s="9"/>
    </row>
    <row r="24" spans="1:7">
      <c r="A24" s="3">
        <v>11</v>
      </c>
      <c r="C24" s="6" t="str">
        <f>IF($B24="","bye",CONCATENATE(VLOOKUP($B24,'nejml.žákyně seznam'!$A$2:$E$269,2)," (",VLOOKUP($B24,'nejml.žákyně seznam'!$A$2:$E$269,4),")"))</f>
        <v>bye</v>
      </c>
      <c r="D24" s="14"/>
      <c r="E24" s="9"/>
      <c r="F24" s="7" t="str">
        <f>'V-1 128'!R69</f>
        <v/>
      </c>
      <c r="G24" s="9"/>
    </row>
    <row r="25" spans="1:7">
      <c r="D25" s="15"/>
      <c r="E25" s="8" t="str">
        <f>'V-1 128'!P7</f>
        <v/>
      </c>
      <c r="F25" s="9"/>
      <c r="G25" s="9"/>
    </row>
    <row r="26" spans="1:7">
      <c r="A26" s="3">
        <v>12</v>
      </c>
      <c r="C26" s="6" t="str">
        <f>IF($B26="","bye",CONCATENATE(VLOOKUP($B26,'nejml.žákyně seznam'!$A$2:$E$269,2)," (",VLOOKUP($B26,'nejml.žákyně seznam'!$A$2:$E$269,4),")"))</f>
        <v>bye</v>
      </c>
      <c r="D26" s="16"/>
      <c r="E26" s="3" t="str">
        <f>'V-1 128'!R7</f>
        <v/>
      </c>
      <c r="F26" s="9"/>
      <c r="G26" s="9"/>
    </row>
    <row r="27" spans="1:7">
      <c r="D27" s="17"/>
      <c r="F27" s="9"/>
      <c r="G27" s="11" t="str">
        <f>'V-1 128'!P101</f>
        <v/>
      </c>
    </row>
    <row r="28" spans="1:7">
      <c r="A28" s="3">
        <v>13</v>
      </c>
      <c r="C28" s="6" t="str">
        <f>IF($B28="","bye",CONCATENATE(VLOOKUP($B28,'nejml.žákyně seznam'!$A$2:$E$269,2)," (",VLOOKUP($B28,'nejml.žákyně seznam'!$A$2:$E$269,4),")"))</f>
        <v>bye</v>
      </c>
      <c r="D28" s="14"/>
      <c r="F28" s="9"/>
      <c r="G28" s="3" t="str">
        <f>'V-1 128'!R101</f>
        <v/>
      </c>
    </row>
    <row r="29" spans="1:7">
      <c r="D29" s="15"/>
      <c r="E29" s="6" t="str">
        <f>'V-1 128'!P8</f>
        <v/>
      </c>
      <c r="F29" s="9"/>
    </row>
    <row r="30" spans="1:7">
      <c r="A30" s="3">
        <v>14</v>
      </c>
      <c r="C30" s="6" t="str">
        <f>IF($B30="","bye",CONCATENATE(VLOOKUP($B30,'nejml.žákyně seznam'!$A$2:$E$269,2)," (",VLOOKUP($B30,'nejml.žákyně seznam'!$A$2:$E$269,4),")"))</f>
        <v>bye</v>
      </c>
      <c r="D30" s="16"/>
      <c r="E30" s="7" t="str">
        <f>'V-1 128'!R8</f>
        <v/>
      </c>
      <c r="F30" s="9"/>
    </row>
    <row r="31" spans="1:7">
      <c r="D31" s="17"/>
      <c r="E31" s="9"/>
      <c r="F31" s="11" t="str">
        <f>'V-1 128'!P70</f>
        <v/>
      </c>
    </row>
    <row r="32" spans="1:7">
      <c r="A32" s="3">
        <v>15</v>
      </c>
      <c r="C32" s="6" t="str">
        <f>IF($B32="","bye",CONCATENATE(VLOOKUP($B32,'nejml.žákyně seznam'!$A$2:$E$269,2)," (",VLOOKUP($B32,'nejml.žákyně seznam'!$A$2:$E$269,4),")"))</f>
        <v>bye</v>
      </c>
      <c r="D32" s="14"/>
      <c r="E32" s="9"/>
      <c r="F32" s="3" t="str">
        <f>'V-1 128'!R70</f>
        <v/>
      </c>
    </row>
    <row r="33" spans="1:7">
      <c r="D33" s="15"/>
      <c r="E33" s="8" t="str">
        <f>'V-1 128'!P9</f>
        <v/>
      </c>
    </row>
    <row r="34" spans="1:7">
      <c r="A34" s="3">
        <v>16</v>
      </c>
      <c r="C34" s="6" t="str">
        <f>IF($B34="","bye",CONCATENATE(VLOOKUP($B34,'nejml.žákyně seznam'!$A$2:$E$269,2)," (",VLOOKUP($B34,'nejml.žákyně seznam'!$A$2:$E$269,4),")"))</f>
        <v>bye</v>
      </c>
      <c r="D34" s="16"/>
      <c r="E34" s="3" t="str">
        <f>'V-1 128'!R9</f>
        <v/>
      </c>
    </row>
    <row r="36" spans="1:7">
      <c r="A36" s="3">
        <v>17</v>
      </c>
      <c r="C36" s="6" t="str">
        <f>IF($B36="","bye",CONCATENATE(VLOOKUP($B36,'nejml.žákyně seznam'!$A$2:$E$269,2)," (",VLOOKUP($B36,'nejml.žákyně seznam'!$A$2:$E$269,4),")"))</f>
        <v>bye</v>
      </c>
    </row>
    <row r="37" spans="1:7">
      <c r="D37" s="15"/>
      <c r="E37" s="6" t="str">
        <f>'V-1 128'!P10</f>
        <v/>
      </c>
    </row>
    <row r="38" spans="1:7">
      <c r="A38" s="3">
        <v>18</v>
      </c>
      <c r="C38" s="6" t="str">
        <f>IF($B38="","bye",CONCATENATE(VLOOKUP($B38,'nejml.žákyně seznam'!$A$2:$E$269,2)," (",VLOOKUP($B38,'nejml.žákyně seznam'!$A$2:$E$269,4),")"))</f>
        <v>bye</v>
      </c>
      <c r="D38" s="16"/>
      <c r="E38" s="7" t="str">
        <f>'V-1 128'!R10</f>
        <v/>
      </c>
    </row>
    <row r="39" spans="1:7">
      <c r="D39" s="17"/>
      <c r="E39" s="9"/>
      <c r="F39" s="10" t="str">
        <f>'V-1 128'!P71</f>
        <v/>
      </c>
    </row>
    <row r="40" spans="1:7">
      <c r="A40" s="3">
        <v>19</v>
      </c>
      <c r="C40" s="6" t="str">
        <f>IF($B40="","bye",CONCATENATE(VLOOKUP($B40,'nejml.žákyně seznam'!$A$2:$E$269,2)," (",VLOOKUP($B40,'nejml.žákyně seznam'!$A$2:$E$269,4),")"))</f>
        <v>bye</v>
      </c>
      <c r="D40" s="14"/>
      <c r="E40" s="9"/>
      <c r="F40" s="7" t="str">
        <f>'V-1 128'!R71</f>
        <v/>
      </c>
    </row>
    <row r="41" spans="1:7">
      <c r="D41" s="15"/>
      <c r="E41" s="8" t="str">
        <f>'V-1 128'!P11</f>
        <v/>
      </c>
      <c r="F41" s="9"/>
    </row>
    <row r="42" spans="1:7">
      <c r="A42" s="3">
        <v>20</v>
      </c>
      <c r="C42" s="6" t="str">
        <f>IF($B42="","bye",CONCATENATE(VLOOKUP($B42,'nejml.žákyně seznam'!$A$2:$E$269,2)," (",VLOOKUP($B42,'nejml.žákyně seznam'!$A$2:$E$269,4),")"))</f>
        <v>bye</v>
      </c>
      <c r="D42" s="16"/>
      <c r="E42" s="3" t="str">
        <f>'V-1 128'!R11</f>
        <v/>
      </c>
      <c r="F42" s="9"/>
    </row>
    <row r="43" spans="1:7">
      <c r="D43" s="17"/>
      <c r="F43" s="9"/>
      <c r="G43" s="10" t="str">
        <f>'V-1 128'!P102</f>
        <v/>
      </c>
    </row>
    <row r="44" spans="1:7">
      <c r="A44" s="3">
        <v>21</v>
      </c>
      <c r="C44" s="6" t="str">
        <f>IF($B44="","bye",CONCATENATE(VLOOKUP($B44,'nejml.žákyně seznam'!$A$2:$E$269,2)," (",VLOOKUP($B44,'nejml.žákyně seznam'!$A$2:$E$269,4),")"))</f>
        <v>bye</v>
      </c>
      <c r="D44" s="14"/>
      <c r="F44" s="9"/>
      <c r="G44" s="7" t="str">
        <f>'V-1 128'!R102</f>
        <v/>
      </c>
    </row>
    <row r="45" spans="1:7">
      <c r="D45" s="15"/>
      <c r="E45" s="6" t="str">
        <f>'V-1 128'!P12</f>
        <v/>
      </c>
      <c r="F45" s="9"/>
      <c r="G45" s="9"/>
    </row>
    <row r="46" spans="1:7">
      <c r="A46" s="3">
        <v>22</v>
      </c>
      <c r="C46" s="6" t="str">
        <f>IF($B46="","bye",CONCATENATE(VLOOKUP($B46,'nejml.žákyně seznam'!$A$2:$E$269,2)," (",VLOOKUP($B46,'nejml.žákyně seznam'!$A$2:$E$269,4),")"))</f>
        <v>bye</v>
      </c>
      <c r="D46" s="16"/>
      <c r="E46" s="7" t="str">
        <f>'V-1 128'!R12</f>
        <v/>
      </c>
      <c r="F46" s="9"/>
      <c r="G46" s="9"/>
    </row>
    <row r="47" spans="1:7">
      <c r="D47" s="17"/>
      <c r="E47" s="9"/>
      <c r="F47" s="11" t="str">
        <f>'V-1 128'!P72</f>
        <v/>
      </c>
      <c r="G47" s="9"/>
    </row>
    <row r="48" spans="1:7">
      <c r="A48" s="3">
        <v>23</v>
      </c>
      <c r="C48" s="6" t="str">
        <f>IF($B48="","bye",CONCATENATE(VLOOKUP($B48,'nejml.žákyně seznam'!$A$2:$E$269,2)," (",VLOOKUP($B48,'nejml.žákyně seznam'!$A$2:$E$269,4),")"))</f>
        <v>bye</v>
      </c>
      <c r="D48" s="14"/>
      <c r="E48" s="9"/>
      <c r="F48" s="3" t="str">
        <f>'V-1 128'!R72</f>
        <v/>
      </c>
      <c r="G48" s="9"/>
    </row>
    <row r="49" spans="1:7">
      <c r="D49" s="15"/>
      <c r="E49" s="8" t="str">
        <f>'V-1 128'!P13</f>
        <v/>
      </c>
      <c r="G49" s="9"/>
    </row>
    <row r="50" spans="1:7">
      <c r="A50" s="3">
        <v>24</v>
      </c>
      <c r="C50" s="6" t="str">
        <f>IF($B50="","bye",CONCATENATE(VLOOKUP($B50,'nejml.žákyně seznam'!$A$2:$E$269,2)," (",VLOOKUP($B50,'nejml.žákyně seznam'!$A$2:$E$269,4),")"))</f>
        <v>bye</v>
      </c>
      <c r="D50" s="16"/>
      <c r="E50" s="3" t="str">
        <f>'V-1 128'!R13</f>
        <v/>
      </c>
      <c r="G50" s="9"/>
    </row>
    <row r="51" spans="1:7">
      <c r="D51" s="17"/>
      <c r="G51" s="13" t="str">
        <f>'V-1 128'!P118</f>
        <v/>
      </c>
    </row>
    <row r="52" spans="1:7">
      <c r="A52" s="3">
        <v>25</v>
      </c>
      <c r="C52" s="6" t="str">
        <f>IF($B52="","bye",CONCATENATE(VLOOKUP($B52,'nejml.žákyně seznam'!$A$2:$E$269,2)," (",VLOOKUP($B52,'nejml.žákyně seznam'!$A$2:$E$269,4),")"))</f>
        <v>bye</v>
      </c>
      <c r="D52" s="14"/>
      <c r="G52" s="7" t="str">
        <f>'V-1 128'!R118</f>
        <v/>
      </c>
    </row>
    <row r="53" spans="1:7">
      <c r="D53" s="15"/>
      <c r="E53" s="6" t="str">
        <f>'V-1 128'!P14</f>
        <v/>
      </c>
      <c r="G53" s="9"/>
    </row>
    <row r="54" spans="1:7">
      <c r="A54" s="3">
        <v>26</v>
      </c>
      <c r="C54" s="6" t="str">
        <f>IF($B54="","bye",CONCATENATE(VLOOKUP($B54,'nejml.žákyně seznam'!$A$2:$E$269,2)," (",VLOOKUP($B54,'nejml.žákyně seznam'!$A$2:$E$269,4),")"))</f>
        <v>bye</v>
      </c>
      <c r="D54" s="16"/>
      <c r="E54" s="7" t="str">
        <f>'V-1 128'!R14</f>
        <v/>
      </c>
      <c r="G54" s="9"/>
    </row>
    <row r="55" spans="1:7">
      <c r="D55" s="17"/>
      <c r="E55" s="9"/>
      <c r="F55" s="10" t="str">
        <f>'V-1 128'!P73</f>
        <v/>
      </c>
      <c r="G55" s="9"/>
    </row>
    <row r="56" spans="1:7">
      <c r="A56" s="3">
        <v>27</v>
      </c>
      <c r="C56" s="6" t="str">
        <f>IF($B56="","bye",CONCATENATE(VLOOKUP($B56,'nejml.žákyně seznam'!$A$2:$E$269,2)," (",VLOOKUP($B56,'nejml.žákyně seznam'!$A$2:$E$269,4),")"))</f>
        <v>bye</v>
      </c>
      <c r="D56" s="14"/>
      <c r="E56" s="9"/>
      <c r="F56" s="7" t="str">
        <f>'V-1 128'!R73</f>
        <v/>
      </c>
      <c r="G56" s="9"/>
    </row>
    <row r="57" spans="1:7">
      <c r="D57" s="15"/>
      <c r="E57" s="8" t="str">
        <f>'V-1 128'!P15</f>
        <v/>
      </c>
      <c r="F57" s="9"/>
      <c r="G57" s="9"/>
    </row>
    <row r="58" spans="1:7">
      <c r="A58" s="3">
        <v>28</v>
      </c>
      <c r="C58" s="6" t="str">
        <f>IF($B58="","bye",CONCATENATE(VLOOKUP($B58,'nejml.žákyně seznam'!$A$2:$E$269,2)," (",VLOOKUP($B58,'nejml.žákyně seznam'!$A$2:$E$269,4),")"))</f>
        <v>bye</v>
      </c>
      <c r="D58" s="16"/>
      <c r="E58" s="3" t="str">
        <f>'V-1 128'!R15</f>
        <v/>
      </c>
      <c r="F58" s="9"/>
      <c r="G58" s="9"/>
    </row>
    <row r="59" spans="1:7">
      <c r="D59" s="17"/>
      <c r="F59" s="9"/>
      <c r="G59" s="11" t="str">
        <f>'V-1 128'!P103</f>
        <v/>
      </c>
    </row>
    <row r="60" spans="1:7">
      <c r="A60" s="3">
        <v>29</v>
      </c>
      <c r="C60" s="6" t="str">
        <f>IF($B60="","bye",CONCATENATE(VLOOKUP($B60,'nejml.žákyně seznam'!$A$2:$E$269,2)," (",VLOOKUP($B60,'nejml.žákyně seznam'!$A$2:$E$269,4),")"))</f>
        <v>bye</v>
      </c>
      <c r="D60" s="14"/>
      <c r="F60" s="9"/>
      <c r="G60" s="3" t="str">
        <f>'V-1 128'!R103</f>
        <v/>
      </c>
    </row>
    <row r="61" spans="1:7">
      <c r="D61" s="15"/>
      <c r="E61" s="6" t="str">
        <f>'V-1 128'!P16</f>
        <v/>
      </c>
      <c r="F61" s="9"/>
    </row>
    <row r="62" spans="1:7">
      <c r="A62" s="3">
        <v>30</v>
      </c>
      <c r="C62" s="6" t="str">
        <f>IF($B62="","bye",CONCATENATE(VLOOKUP($B62,'nejml.žákyně seznam'!$A$2:$E$269,2)," (",VLOOKUP($B62,'nejml.žákyně seznam'!$A$2:$E$269,4),")"))</f>
        <v>bye</v>
      </c>
      <c r="D62" s="16"/>
      <c r="E62" s="7" t="str">
        <f>'V-1 128'!R16</f>
        <v/>
      </c>
      <c r="F62" s="9"/>
    </row>
    <row r="63" spans="1:7">
      <c r="D63" s="17"/>
      <c r="E63" s="9"/>
      <c r="F63" s="11" t="str">
        <f>'V-1 128'!P74</f>
        <v/>
      </c>
    </row>
    <row r="64" spans="1:7">
      <c r="A64" s="3">
        <v>31</v>
      </c>
      <c r="C64" s="6" t="str">
        <f>IF($B64="","bye",CONCATENATE(VLOOKUP($B64,'nejml.žákyně seznam'!$A$2:$E$269,2)," (",VLOOKUP($B64,'nejml.žákyně seznam'!$A$2:$E$269,4),")"))</f>
        <v>bye</v>
      </c>
      <c r="D64" s="14"/>
      <c r="E64" s="9"/>
      <c r="F64" s="3" t="str">
        <f>'V-1 128'!R74</f>
        <v/>
      </c>
    </row>
    <row r="65" spans="1:7">
      <c r="D65" s="15"/>
      <c r="E65" s="8" t="str">
        <f>'V-1 128'!P17</f>
        <v/>
      </c>
    </row>
    <row r="66" spans="1:7">
      <c r="A66" s="3">
        <v>32</v>
      </c>
      <c r="C66" s="6" t="str">
        <f>IF($B66="","bye",CONCATENATE(VLOOKUP($B66,'nejml.žákyně seznam'!$A$2:$E$269,2)," (",VLOOKUP($B66,'nejml.žákyně seznam'!$A$2:$E$269,4),")"))</f>
        <v>bye</v>
      </c>
      <c r="D66" s="16"/>
      <c r="E66" s="3" t="str">
        <f>'V-1 128'!R17</f>
        <v/>
      </c>
    </row>
    <row r="67" spans="1:7" ht="27" customHeight="1">
      <c r="B67" s="4" t="e">
        <f>#REF!</f>
        <v>#REF!</v>
      </c>
      <c r="G67" s="106" t="s">
        <v>47</v>
      </c>
    </row>
    <row r="68" spans="1:7" ht="21" customHeight="1">
      <c r="B68" s="5" t="s">
        <v>48</v>
      </c>
      <c r="G68" s="23" t="e">
        <f>CONCATENATE("Kvalifikace ",#REF!)</f>
        <v>#REF!</v>
      </c>
    </row>
    <row r="69" spans="1:7" ht="15.75">
      <c r="D69" s="5"/>
      <c r="G69" s="95" t="e">
        <f>#REF!</f>
        <v>#REF!</v>
      </c>
    </row>
    <row r="70" spans="1:7">
      <c r="A70" s="3">
        <f>A4+32</f>
        <v>33</v>
      </c>
      <c r="C70" s="6" t="str">
        <f>IF($B70="","bye",CONCATENATE(VLOOKUP($B70,'nejml.žákyně seznam'!$A$2:$E$269,2)," (",VLOOKUP($B70,'nejml.žákyně seznam'!$A$2:$E$269,4),")"))</f>
        <v>bye</v>
      </c>
    </row>
    <row r="71" spans="1:7">
      <c r="D71" s="15"/>
      <c r="E71" s="6" t="str">
        <f>'V-1 128'!P18</f>
        <v/>
      </c>
    </row>
    <row r="72" spans="1:7">
      <c r="A72" s="3">
        <f>A6+32</f>
        <v>34</v>
      </c>
      <c r="C72" s="6" t="str">
        <f>IF($B72="","bye",CONCATENATE(VLOOKUP($B72,'nejml.žákyně seznam'!$A$2:$E$269,2)," (",VLOOKUP($B72,'nejml.žákyně seznam'!$A$2:$E$269,4),")"))</f>
        <v>bye</v>
      </c>
      <c r="D72" s="16"/>
      <c r="E72" s="7" t="str">
        <f>'V-1 128'!R18</f>
        <v/>
      </c>
    </row>
    <row r="73" spans="1:7">
      <c r="D73" s="17"/>
      <c r="E73" s="9"/>
      <c r="F73" s="10" t="str">
        <f>'V-1 128'!P75</f>
        <v/>
      </c>
    </row>
    <row r="74" spans="1:7">
      <c r="A74" s="3">
        <f>A8+32</f>
        <v>35</v>
      </c>
      <c r="C74" s="6" t="str">
        <f>IF($B74="","bye",CONCATENATE(VLOOKUP($B74,'nejml.žákyně seznam'!$A$2:$E$269,2)," (",VLOOKUP($B74,'nejml.žákyně seznam'!$A$2:$E$269,4),")"))</f>
        <v>bye</v>
      </c>
      <c r="D74" s="14"/>
      <c r="E74" s="9"/>
      <c r="F74" s="7" t="str">
        <f>'V-1 128'!R75</f>
        <v/>
      </c>
    </row>
    <row r="75" spans="1:7">
      <c r="D75" s="15"/>
      <c r="E75" s="8" t="str">
        <f>'V-1 128'!P19</f>
        <v/>
      </c>
      <c r="F75" s="9"/>
    </row>
    <row r="76" spans="1:7">
      <c r="A76" s="3">
        <f>A10+32</f>
        <v>36</v>
      </c>
      <c r="C76" s="6" t="str">
        <f>IF($B76="","bye",CONCATENATE(VLOOKUP($B76,'nejml.žákyně seznam'!$A$2:$E$269,2)," (",VLOOKUP($B76,'nejml.žákyně seznam'!$A$2:$E$269,4),")"))</f>
        <v>bye</v>
      </c>
      <c r="D76" s="16"/>
      <c r="E76" s="3" t="str">
        <f>'V-1 128'!R19</f>
        <v/>
      </c>
      <c r="F76" s="9"/>
    </row>
    <row r="77" spans="1:7">
      <c r="D77" s="17"/>
      <c r="F77" s="9"/>
      <c r="G77" s="10" t="str">
        <f>'V-1 128'!P104</f>
        <v/>
      </c>
    </row>
    <row r="78" spans="1:7">
      <c r="A78" s="3">
        <f>A12+32</f>
        <v>37</v>
      </c>
      <c r="C78" s="6" t="str">
        <f>IF($B78="","bye",CONCATENATE(VLOOKUP($B78,'nejml.žákyně seznam'!$A$2:$E$269,2)," (",VLOOKUP($B78,'nejml.žákyně seznam'!$A$2:$E$269,4),")"))</f>
        <v>bye</v>
      </c>
      <c r="D78" s="14"/>
      <c r="F78" s="9"/>
      <c r="G78" s="7" t="str">
        <f>'V-1 128'!R104</f>
        <v/>
      </c>
    </row>
    <row r="79" spans="1:7">
      <c r="D79" s="15"/>
      <c r="E79" s="6" t="str">
        <f>'V-1 128'!P20</f>
        <v/>
      </c>
      <c r="F79" s="9"/>
      <c r="G79" s="9"/>
    </row>
    <row r="80" spans="1:7">
      <c r="A80" s="3">
        <f>A14+32</f>
        <v>38</v>
      </c>
      <c r="C80" s="6" t="str">
        <f>IF($B80="","bye",CONCATENATE(VLOOKUP($B80,'nejml.žákyně seznam'!$A$2:$E$269,2)," (",VLOOKUP($B80,'nejml.žákyně seznam'!$A$2:$E$269,4),")"))</f>
        <v>bye</v>
      </c>
      <c r="D80" s="16"/>
      <c r="E80" s="7" t="str">
        <f>'V-1 128'!R20</f>
        <v/>
      </c>
      <c r="F80" s="9"/>
      <c r="G80" s="9"/>
    </row>
    <row r="81" spans="1:7">
      <c r="D81" s="17"/>
      <c r="E81" s="9"/>
      <c r="F81" s="11" t="str">
        <f>'V-1 128'!P76</f>
        <v/>
      </c>
      <c r="G81" s="9"/>
    </row>
    <row r="82" spans="1:7">
      <c r="A82" s="3">
        <f>A16+32</f>
        <v>39</v>
      </c>
      <c r="C82" s="6" t="str">
        <f>IF($B82="","bye",CONCATENATE(VLOOKUP($B82,'nejml.žákyně seznam'!$A$2:$E$269,2)," (",VLOOKUP($B82,'nejml.žákyně seznam'!$A$2:$E$269,4),")"))</f>
        <v>bye</v>
      </c>
      <c r="D82" s="14"/>
      <c r="E82" s="9"/>
      <c r="F82" s="3" t="str">
        <f>'V-1 128'!R76</f>
        <v/>
      </c>
      <c r="G82" s="9"/>
    </row>
    <row r="83" spans="1:7">
      <c r="D83" s="15"/>
      <c r="E83" s="8" t="str">
        <f>'V-1 128'!P21</f>
        <v/>
      </c>
      <c r="G83" s="9"/>
    </row>
    <row r="84" spans="1:7">
      <c r="A84" s="3">
        <f>A18+32</f>
        <v>40</v>
      </c>
      <c r="C84" s="6" t="str">
        <f>IF($B84="","bye",CONCATENATE(VLOOKUP($B84,'nejml.žákyně seznam'!$A$2:$E$269,2)," (",VLOOKUP($B84,'nejml.žákyně seznam'!$A$2:$E$269,4),")"))</f>
        <v>bye</v>
      </c>
      <c r="D84" s="16"/>
      <c r="E84" s="3" t="str">
        <f>'V-1 128'!R21</f>
        <v/>
      </c>
      <c r="G84" s="9"/>
    </row>
    <row r="85" spans="1:7">
      <c r="D85" s="17"/>
      <c r="G85" s="13" t="str">
        <f>'V-1 128'!P119</f>
        <v/>
      </c>
    </row>
    <row r="86" spans="1:7">
      <c r="A86" s="3">
        <f>A20+32</f>
        <v>41</v>
      </c>
      <c r="C86" s="6" t="str">
        <f>IF($B86="","bye",CONCATENATE(VLOOKUP($B86,'nejml.žákyně seznam'!$A$2:$E$269,2)," (",VLOOKUP($B86,'nejml.žákyně seznam'!$A$2:$E$269,4),")"))</f>
        <v>bye</v>
      </c>
      <c r="D86" s="14"/>
      <c r="G86" s="7" t="str">
        <f>'V-1 128'!R119</f>
        <v/>
      </c>
    </row>
    <row r="87" spans="1:7">
      <c r="D87" s="15"/>
      <c r="E87" s="6" t="str">
        <f>'V-1 128'!P22</f>
        <v/>
      </c>
      <c r="G87" s="9"/>
    </row>
    <row r="88" spans="1:7">
      <c r="A88" s="3">
        <f>A22+32</f>
        <v>42</v>
      </c>
      <c r="C88" s="6" t="str">
        <f>IF($B88="","bye",CONCATENATE(VLOOKUP($B88,'nejml.žákyně seznam'!$A$2:$E$269,2)," (",VLOOKUP($B88,'nejml.žákyně seznam'!$A$2:$E$269,4),")"))</f>
        <v>bye</v>
      </c>
      <c r="D88" s="16"/>
      <c r="E88" s="7" t="str">
        <f>'V-1 128'!R22</f>
        <v/>
      </c>
      <c r="G88" s="9"/>
    </row>
    <row r="89" spans="1:7">
      <c r="D89" s="17"/>
      <c r="E89" s="9"/>
      <c r="F89" s="10" t="str">
        <f>'V-1 128'!P77</f>
        <v/>
      </c>
      <c r="G89" s="9"/>
    </row>
    <row r="90" spans="1:7">
      <c r="A90" s="3">
        <f>A24+32</f>
        <v>43</v>
      </c>
      <c r="C90" s="6" t="str">
        <f>IF($B90="","bye",CONCATENATE(VLOOKUP($B90,'nejml.žákyně seznam'!$A$2:$E$269,2)," (",VLOOKUP($B90,'nejml.žákyně seznam'!$A$2:$E$269,4),")"))</f>
        <v>bye</v>
      </c>
      <c r="D90" s="14"/>
      <c r="E90" s="9"/>
      <c r="F90" s="7" t="str">
        <f>'V-1 128'!R77</f>
        <v/>
      </c>
      <c r="G90" s="9"/>
    </row>
    <row r="91" spans="1:7">
      <c r="D91" s="15"/>
      <c r="E91" s="8" t="str">
        <f>'V-1 128'!P23</f>
        <v/>
      </c>
      <c r="F91" s="9"/>
      <c r="G91" s="9"/>
    </row>
    <row r="92" spans="1:7">
      <c r="A92" s="3">
        <f>A26+32</f>
        <v>44</v>
      </c>
      <c r="C92" s="6" t="str">
        <f>IF($B92="","bye",CONCATENATE(VLOOKUP($B92,'nejml.žákyně seznam'!$A$2:$E$269,2)," (",VLOOKUP($B92,'nejml.žákyně seznam'!$A$2:$E$269,4),")"))</f>
        <v>bye</v>
      </c>
      <c r="D92" s="16"/>
      <c r="E92" s="3" t="str">
        <f>'V-1 128'!R23</f>
        <v/>
      </c>
      <c r="F92" s="9"/>
      <c r="G92" s="9"/>
    </row>
    <row r="93" spans="1:7">
      <c r="D93" s="17"/>
      <c r="F93" s="9"/>
      <c r="G93" s="11" t="str">
        <f>'V-1 128'!P105</f>
        <v/>
      </c>
    </row>
    <row r="94" spans="1:7">
      <c r="A94" s="3">
        <f>A28+32</f>
        <v>45</v>
      </c>
      <c r="C94" s="6" t="str">
        <f>IF($B94="","bye",CONCATENATE(VLOOKUP($B94,'nejml.žákyně seznam'!$A$2:$E$269,2)," (",VLOOKUP($B94,'nejml.žákyně seznam'!$A$2:$E$269,4),")"))</f>
        <v>bye</v>
      </c>
      <c r="D94" s="14"/>
      <c r="F94" s="9"/>
      <c r="G94" s="3" t="str">
        <f>'V-1 128'!R105</f>
        <v/>
      </c>
    </row>
    <row r="95" spans="1:7">
      <c r="D95" s="15"/>
      <c r="E95" s="6" t="str">
        <f>'V-1 128'!P24</f>
        <v/>
      </c>
      <c r="F95" s="9"/>
    </row>
    <row r="96" spans="1:7">
      <c r="A96" s="3">
        <f>A30+32</f>
        <v>46</v>
      </c>
      <c r="C96" s="6" t="str">
        <f>IF($B96="","bye",CONCATENATE(VLOOKUP($B96,'nejml.žákyně seznam'!$A$2:$E$269,2)," (",VLOOKUP($B96,'nejml.žákyně seznam'!$A$2:$E$269,4),")"))</f>
        <v>bye</v>
      </c>
      <c r="D96" s="16"/>
      <c r="E96" s="7" t="str">
        <f>'V-1 128'!R24</f>
        <v/>
      </c>
      <c r="F96" s="9"/>
    </row>
    <row r="97" spans="1:7">
      <c r="D97" s="17"/>
      <c r="E97" s="9"/>
      <c r="F97" s="11" t="str">
        <f>'V-1 128'!P78</f>
        <v/>
      </c>
    </row>
    <row r="98" spans="1:7">
      <c r="A98" s="3">
        <f>A32+32</f>
        <v>47</v>
      </c>
      <c r="C98" s="6" t="str">
        <f>IF($B98="","bye",CONCATENATE(VLOOKUP($B98,'nejml.žákyně seznam'!$A$2:$E$269,2)," (",VLOOKUP($B98,'nejml.žákyně seznam'!$A$2:$E$269,4),")"))</f>
        <v>bye</v>
      </c>
      <c r="D98" s="14"/>
      <c r="E98" s="9"/>
      <c r="F98" s="3" t="str">
        <f>'V-1 128'!R78</f>
        <v/>
      </c>
    </row>
    <row r="99" spans="1:7">
      <c r="D99" s="15"/>
      <c r="E99" s="8" t="str">
        <f>'V-1 128'!P25</f>
        <v/>
      </c>
    </row>
    <row r="100" spans="1:7">
      <c r="A100" s="3">
        <f>A34+32</f>
        <v>48</v>
      </c>
      <c r="C100" s="6" t="str">
        <f>IF($B100="","bye",CONCATENATE(VLOOKUP($B100,'nejml.žákyně seznam'!$A$2:$E$269,2)," (",VLOOKUP($B100,'nejml.žákyně seznam'!$A$2:$E$269,4),")"))</f>
        <v>bye</v>
      </c>
      <c r="D100" s="16"/>
      <c r="E100" s="3" t="str">
        <f>'V-1 128'!R25</f>
        <v/>
      </c>
    </row>
    <row r="102" spans="1:7">
      <c r="A102" s="3">
        <f>A36+32</f>
        <v>49</v>
      </c>
      <c r="C102" s="6" t="str">
        <f>IF($B102="","bye",CONCATENATE(VLOOKUP($B102,'nejml.žákyně seznam'!$A$2:$E$269,2)," (",VLOOKUP($B102,'nejml.žákyně seznam'!$A$2:$E$269,4),")"))</f>
        <v>bye</v>
      </c>
    </row>
    <row r="103" spans="1:7">
      <c r="D103" s="15"/>
      <c r="E103" s="6" t="str">
        <f>'V-1 128'!P26</f>
        <v/>
      </c>
    </row>
    <row r="104" spans="1:7">
      <c r="A104" s="3">
        <f>A38+32</f>
        <v>50</v>
      </c>
      <c r="C104" s="6" t="str">
        <f>IF($B104="","bye",CONCATENATE(VLOOKUP($B104,'nejml.žákyně seznam'!$A$2:$E$269,2)," (",VLOOKUP($B104,'nejml.žákyně seznam'!$A$2:$E$269,4),")"))</f>
        <v>bye</v>
      </c>
      <c r="D104" s="16"/>
      <c r="E104" s="7" t="str">
        <f>'V-1 128'!R26</f>
        <v/>
      </c>
    </row>
    <row r="105" spans="1:7">
      <c r="D105" s="17"/>
      <c r="E105" s="9"/>
      <c r="F105" s="10" t="str">
        <f>'V-1 128'!P79</f>
        <v/>
      </c>
    </row>
    <row r="106" spans="1:7">
      <c r="A106" s="3">
        <f>A40+32</f>
        <v>51</v>
      </c>
      <c r="C106" s="6" t="str">
        <f>IF($B106="","bye",CONCATENATE(VLOOKUP($B106,'nejml.žákyně seznam'!$A$2:$E$269,2)," (",VLOOKUP($B106,'nejml.žákyně seznam'!$A$2:$E$269,4),")"))</f>
        <v>bye</v>
      </c>
      <c r="D106" s="14"/>
      <c r="E106" s="9"/>
      <c r="F106" s="7" t="str">
        <f>'V-1 128'!R79</f>
        <v/>
      </c>
    </row>
    <row r="107" spans="1:7">
      <c r="D107" s="15"/>
      <c r="E107" s="8" t="str">
        <f>'V-1 128'!P27</f>
        <v/>
      </c>
      <c r="F107" s="9"/>
    </row>
    <row r="108" spans="1:7">
      <c r="A108" s="3">
        <f>A42+32</f>
        <v>52</v>
      </c>
      <c r="C108" s="6" t="str">
        <f>IF($B108="","bye",CONCATENATE(VLOOKUP($B108,'nejml.žákyně seznam'!$A$2:$E$269,2)," (",VLOOKUP($B108,'nejml.žákyně seznam'!$A$2:$E$269,4),")"))</f>
        <v>bye</v>
      </c>
      <c r="D108" s="16"/>
      <c r="E108" s="3" t="str">
        <f>'V-1 128'!R27</f>
        <v/>
      </c>
      <c r="F108" s="9"/>
    </row>
    <row r="109" spans="1:7">
      <c r="D109" s="17"/>
      <c r="F109" s="9"/>
      <c r="G109" s="10" t="str">
        <f>'V-1 128'!P106</f>
        <v/>
      </c>
    </row>
    <row r="110" spans="1:7">
      <c r="A110" s="3">
        <f>A44+32</f>
        <v>53</v>
      </c>
      <c r="C110" s="6" t="str">
        <f>IF($B110="","bye",CONCATENATE(VLOOKUP($B110,'nejml.žákyně seznam'!$A$2:$E$269,2)," (",VLOOKUP($B110,'nejml.žákyně seznam'!$A$2:$E$269,4),")"))</f>
        <v>bye</v>
      </c>
      <c r="D110" s="14"/>
      <c r="F110" s="9"/>
      <c r="G110" s="7" t="str">
        <f>'V-1 128'!R106</f>
        <v/>
      </c>
    </row>
    <row r="111" spans="1:7">
      <c r="D111" s="15"/>
      <c r="E111" s="6" t="str">
        <f>'V-1 128'!P28</f>
        <v/>
      </c>
      <c r="F111" s="9"/>
      <c r="G111" s="9"/>
    </row>
    <row r="112" spans="1:7">
      <c r="A112" s="3">
        <f>A46+32</f>
        <v>54</v>
      </c>
      <c r="C112" s="6" t="str">
        <f>IF($B112="","bye",CONCATENATE(VLOOKUP($B112,'nejml.žákyně seznam'!$A$2:$E$269,2)," (",VLOOKUP($B112,'nejml.žákyně seznam'!$A$2:$E$269,4),")"))</f>
        <v>bye</v>
      </c>
      <c r="D112" s="16"/>
      <c r="E112" s="7" t="str">
        <f>'V-1 128'!R28</f>
        <v/>
      </c>
      <c r="F112" s="9"/>
      <c r="G112" s="9"/>
    </row>
    <row r="113" spans="1:7">
      <c r="D113" s="17"/>
      <c r="E113" s="9"/>
      <c r="F113" s="11" t="str">
        <f>'V-1 128'!P80</f>
        <v/>
      </c>
      <c r="G113" s="9"/>
    </row>
    <row r="114" spans="1:7">
      <c r="A114" s="3">
        <f>A48+32</f>
        <v>55</v>
      </c>
      <c r="C114" s="6" t="str">
        <f>IF($B114="","bye",CONCATENATE(VLOOKUP($B114,'nejml.žákyně seznam'!$A$2:$E$269,2)," (",VLOOKUP($B114,'nejml.žákyně seznam'!$A$2:$E$269,4),")"))</f>
        <v>bye</v>
      </c>
      <c r="D114" s="14"/>
      <c r="E114" s="9"/>
      <c r="F114" s="3" t="str">
        <f>'V-1 128'!R80</f>
        <v/>
      </c>
      <c r="G114" s="9"/>
    </row>
    <row r="115" spans="1:7">
      <c r="D115" s="15"/>
      <c r="E115" s="8" t="str">
        <f>'V-1 128'!P29</f>
        <v/>
      </c>
      <c r="G115" s="9"/>
    </row>
    <row r="116" spans="1:7">
      <c r="A116" s="3">
        <f>A50+32</f>
        <v>56</v>
      </c>
      <c r="C116" s="6" t="str">
        <f>IF($B116="","bye",CONCATENATE(VLOOKUP($B116,'nejml.žákyně seznam'!$A$2:$E$269,2)," (",VLOOKUP($B116,'nejml.žákyně seznam'!$A$2:$E$269,4),")"))</f>
        <v>bye</v>
      </c>
      <c r="D116" s="16"/>
      <c r="E116" s="3" t="str">
        <f>'V-1 128'!R29</f>
        <v/>
      </c>
      <c r="G116" s="9"/>
    </row>
    <row r="117" spans="1:7">
      <c r="D117" s="17"/>
      <c r="G117" s="13" t="str">
        <f>'V-1 128'!P120</f>
        <v/>
      </c>
    </row>
    <row r="118" spans="1:7">
      <c r="A118" s="3">
        <f>A52+32</f>
        <v>57</v>
      </c>
      <c r="C118" s="6" t="str">
        <f>IF($B118="","bye",CONCATENATE(VLOOKUP($B118,'nejml.žákyně seznam'!$A$2:$E$269,2)," (",VLOOKUP($B118,'nejml.žákyně seznam'!$A$2:$E$269,4),")"))</f>
        <v>bye</v>
      </c>
      <c r="D118" s="14"/>
      <c r="G118" s="7" t="str">
        <f>'V-1 128'!R120</f>
        <v/>
      </c>
    </row>
    <row r="119" spans="1:7">
      <c r="D119" s="15"/>
      <c r="E119" s="6" t="str">
        <f>'V-1 128'!P30</f>
        <v/>
      </c>
      <c r="G119" s="9"/>
    </row>
    <row r="120" spans="1:7">
      <c r="A120" s="3">
        <f>A54+32</f>
        <v>58</v>
      </c>
      <c r="C120" s="6" t="str">
        <f>IF($B120="","bye",CONCATENATE(VLOOKUP($B120,'nejml.žákyně seznam'!$A$2:$E$269,2)," (",VLOOKUP($B120,'nejml.žákyně seznam'!$A$2:$E$269,4),")"))</f>
        <v>bye</v>
      </c>
      <c r="D120" s="16"/>
      <c r="E120" s="7" t="str">
        <f>'V-1 128'!R30</f>
        <v/>
      </c>
      <c r="G120" s="9"/>
    </row>
    <row r="121" spans="1:7">
      <c r="D121" s="17"/>
      <c r="E121" s="9"/>
      <c r="F121" s="10" t="str">
        <f>'V-1 128'!P81</f>
        <v/>
      </c>
      <c r="G121" s="9"/>
    </row>
    <row r="122" spans="1:7">
      <c r="A122" s="3">
        <f>A56+32</f>
        <v>59</v>
      </c>
      <c r="C122" s="6" t="str">
        <f>IF($B122="","bye",CONCATENATE(VLOOKUP($B122,'nejml.žákyně seznam'!$A$2:$E$269,2)," (",VLOOKUP($B122,'nejml.žákyně seznam'!$A$2:$E$269,4),")"))</f>
        <v>bye</v>
      </c>
      <c r="D122" s="14"/>
      <c r="E122" s="9"/>
      <c r="F122" s="7" t="str">
        <f>'V-1 128'!R81</f>
        <v/>
      </c>
      <c r="G122" s="9"/>
    </row>
    <row r="123" spans="1:7">
      <c r="D123" s="15"/>
      <c r="E123" s="8" t="str">
        <f>'V-1 128'!P31</f>
        <v/>
      </c>
      <c r="F123" s="9"/>
      <c r="G123" s="9"/>
    </row>
    <row r="124" spans="1:7">
      <c r="A124" s="3">
        <f>A58+32</f>
        <v>60</v>
      </c>
      <c r="C124" s="6" t="str">
        <f>IF($B124="","bye",CONCATENATE(VLOOKUP($B124,'nejml.žákyně seznam'!$A$2:$E$269,2)," (",VLOOKUP($B124,'nejml.žákyně seznam'!$A$2:$E$269,4),")"))</f>
        <v>bye</v>
      </c>
      <c r="D124" s="16"/>
      <c r="E124" s="3" t="str">
        <f>'V-1 128'!R31</f>
        <v/>
      </c>
      <c r="F124" s="9"/>
      <c r="G124" s="9"/>
    </row>
    <row r="125" spans="1:7">
      <c r="D125" s="17"/>
      <c r="F125" s="9"/>
      <c r="G125" s="11" t="str">
        <f>'V-1 128'!P107</f>
        <v/>
      </c>
    </row>
    <row r="126" spans="1:7">
      <c r="A126" s="3">
        <f>A60+32</f>
        <v>61</v>
      </c>
      <c r="C126" s="6" t="str">
        <f>IF($B126="","bye",CONCATENATE(VLOOKUP($B126,'nejml.žákyně seznam'!$A$2:$E$269,2)," (",VLOOKUP($B126,'nejml.žákyně seznam'!$A$2:$E$269,4),")"))</f>
        <v>bye</v>
      </c>
      <c r="D126" s="14"/>
      <c r="F126" s="9"/>
      <c r="G126" s="3" t="str">
        <f>'V-1 128'!R107</f>
        <v/>
      </c>
    </row>
    <row r="127" spans="1:7">
      <c r="D127" s="15"/>
      <c r="E127" s="6" t="str">
        <f>'V-1 128'!P32</f>
        <v/>
      </c>
      <c r="F127" s="9"/>
    </row>
    <row r="128" spans="1:7">
      <c r="A128" s="3">
        <f>A62+32</f>
        <v>62</v>
      </c>
      <c r="C128" s="6" t="str">
        <f>IF($B128="","bye",CONCATENATE(VLOOKUP($B128,'nejml.žákyně seznam'!$A$2:$E$269,2)," (",VLOOKUP($B128,'nejml.žákyně seznam'!$A$2:$E$269,4),")"))</f>
        <v>bye</v>
      </c>
      <c r="D128" s="16"/>
      <c r="E128" s="7" t="str">
        <f>'V-1 128'!R32</f>
        <v/>
      </c>
      <c r="F128" s="9"/>
    </row>
    <row r="129" spans="1:7">
      <c r="D129" s="17"/>
      <c r="E129" s="9"/>
      <c r="F129" s="11" t="str">
        <f>'V-1 128'!P82</f>
        <v/>
      </c>
    </row>
    <row r="130" spans="1:7">
      <c r="A130" s="3">
        <f>A64+32</f>
        <v>63</v>
      </c>
      <c r="C130" s="6" t="str">
        <f>IF($B130="","bye",CONCATENATE(VLOOKUP($B130,'nejml.žákyně seznam'!$A$2:$E$269,2)," (",VLOOKUP($B130,'nejml.žákyně seznam'!$A$2:$E$269,4),")"))</f>
        <v>bye</v>
      </c>
      <c r="D130" s="14"/>
      <c r="E130" s="9"/>
      <c r="F130" s="3" t="str">
        <f>'V-1 128'!R82</f>
        <v/>
      </c>
    </row>
    <row r="131" spans="1:7">
      <c r="D131" s="15"/>
      <c r="E131" s="8" t="str">
        <f>'V-1 128'!P33</f>
        <v/>
      </c>
    </row>
    <row r="132" spans="1:7">
      <c r="A132" s="3">
        <f>A66+32</f>
        <v>64</v>
      </c>
      <c r="C132" s="6" t="str">
        <f>IF($B132="","bye",CONCATENATE(VLOOKUP($B132,'nejml.žákyně seznam'!$A$2:$E$269,2)," (",VLOOKUP($B132,'nejml.žákyně seznam'!$A$2:$E$269,4),")"))</f>
        <v>bye</v>
      </c>
      <c r="D132" s="16"/>
      <c r="E132" s="3" t="str">
        <f>'V-1 128'!R33</f>
        <v/>
      </c>
    </row>
    <row r="133" spans="1:7" ht="27" customHeight="1">
      <c r="B133" s="4" t="e">
        <f>#REF!</f>
        <v>#REF!</v>
      </c>
      <c r="G133" s="106" t="s">
        <v>46</v>
      </c>
    </row>
    <row r="134" spans="1:7" ht="21" customHeight="1">
      <c r="B134" s="5" t="s">
        <v>48</v>
      </c>
      <c r="G134" s="23" t="e">
        <f>CONCATENATE("Kvalifikace ",#REF!)</f>
        <v>#REF!</v>
      </c>
    </row>
    <row r="135" spans="1:7" ht="15.75">
      <c r="D135" s="5"/>
      <c r="G135" s="95" t="e">
        <f>#REF!</f>
        <v>#REF!</v>
      </c>
    </row>
    <row r="136" spans="1:7">
      <c r="A136" s="3">
        <f>A70+32</f>
        <v>65</v>
      </c>
      <c r="C136" s="6" t="str">
        <f>IF($B136="","bye",CONCATENATE(VLOOKUP($B136,'nejml.žákyně seznam'!$A$2:$E$269,2)," (",VLOOKUP($B136,'nejml.žákyně seznam'!$A$2:$E$269,4),")"))</f>
        <v>bye</v>
      </c>
    </row>
    <row r="137" spans="1:7">
      <c r="D137" s="15"/>
      <c r="E137" s="6" t="str">
        <f>'V-1 128'!P34</f>
        <v/>
      </c>
    </row>
    <row r="138" spans="1:7">
      <c r="A138" s="3">
        <f>A72+32</f>
        <v>66</v>
      </c>
      <c r="C138" s="6" t="str">
        <f>IF($B138="","bye",CONCATENATE(VLOOKUP($B138,'nejml.žákyně seznam'!$A$2:$E$269,2)," (",VLOOKUP($B138,'nejml.žákyně seznam'!$A$2:$E$269,4),")"))</f>
        <v>bye</v>
      </c>
      <c r="D138" s="16"/>
      <c r="E138" s="7" t="str">
        <f>'V-1 128'!R34</f>
        <v/>
      </c>
    </row>
    <row r="139" spans="1:7">
      <c r="D139" s="17"/>
      <c r="E139" s="9"/>
      <c r="F139" s="10" t="str">
        <f>'V-1 128'!P83</f>
        <v/>
      </c>
    </row>
    <row r="140" spans="1:7">
      <c r="A140" s="3">
        <f>A74+32</f>
        <v>67</v>
      </c>
      <c r="C140" s="6" t="str">
        <f>IF($B140="","bye",CONCATENATE(VLOOKUP($B140,'nejml.žákyně seznam'!$A$2:$E$269,2)," (",VLOOKUP($B140,'nejml.žákyně seznam'!$A$2:$E$269,4),")"))</f>
        <v>bye</v>
      </c>
      <c r="D140" s="14"/>
      <c r="E140" s="9"/>
      <c r="F140" s="7" t="str">
        <f>'V-1 128'!R83</f>
        <v/>
      </c>
    </row>
    <row r="141" spans="1:7">
      <c r="D141" s="15"/>
      <c r="E141" s="8" t="str">
        <f>'V-1 128'!P35</f>
        <v/>
      </c>
      <c r="F141" s="9"/>
    </row>
    <row r="142" spans="1:7">
      <c r="A142" s="3">
        <f>A76+32</f>
        <v>68</v>
      </c>
      <c r="C142" s="6" t="str">
        <f>IF($B142="","bye",CONCATENATE(VLOOKUP($B142,'nejml.žákyně seznam'!$A$2:$E$269,2)," (",VLOOKUP($B142,'nejml.žákyně seznam'!$A$2:$E$269,4),")"))</f>
        <v>bye</v>
      </c>
      <c r="D142" s="16"/>
      <c r="E142" s="3" t="str">
        <f>'V-1 128'!R35</f>
        <v/>
      </c>
      <c r="F142" s="9"/>
    </row>
    <row r="143" spans="1:7">
      <c r="D143" s="17"/>
      <c r="F143" s="9"/>
      <c r="G143" s="10" t="str">
        <f>'V-1 128'!P108</f>
        <v/>
      </c>
    </row>
    <row r="144" spans="1:7">
      <c r="A144" s="3">
        <f>A78+32</f>
        <v>69</v>
      </c>
      <c r="C144" s="6" t="str">
        <f>IF($B144="","bye",CONCATENATE(VLOOKUP($B144,'nejml.žákyně seznam'!$A$2:$E$269,2)," (",VLOOKUP($B144,'nejml.žákyně seznam'!$A$2:$E$269,4),")"))</f>
        <v>bye</v>
      </c>
      <c r="D144" s="14"/>
      <c r="F144" s="9"/>
      <c r="G144" s="7" t="str">
        <f>'V-1 128'!R108</f>
        <v/>
      </c>
    </row>
    <row r="145" spans="1:7">
      <c r="D145" s="15"/>
      <c r="E145" s="6" t="str">
        <f>'V-1 128'!P36</f>
        <v/>
      </c>
      <c r="F145" s="9"/>
      <c r="G145" s="9"/>
    </row>
    <row r="146" spans="1:7">
      <c r="A146" s="3">
        <f>A80+32</f>
        <v>70</v>
      </c>
      <c r="C146" s="6" t="str">
        <f>IF($B146="","bye",CONCATENATE(VLOOKUP($B146,'nejml.žákyně seznam'!$A$2:$E$269,2)," (",VLOOKUP($B146,'nejml.žákyně seznam'!$A$2:$E$269,4),")"))</f>
        <v>bye</v>
      </c>
      <c r="D146" s="16"/>
      <c r="E146" s="7" t="str">
        <f>'V-1 128'!R36</f>
        <v/>
      </c>
      <c r="F146" s="9"/>
      <c r="G146" s="9"/>
    </row>
    <row r="147" spans="1:7">
      <c r="D147" s="17"/>
      <c r="E147" s="9"/>
      <c r="F147" s="11" t="str">
        <f>'V-1 128'!P84</f>
        <v/>
      </c>
      <c r="G147" s="9"/>
    </row>
    <row r="148" spans="1:7">
      <c r="A148" s="3">
        <f>A82+32</f>
        <v>71</v>
      </c>
      <c r="C148" s="6" t="str">
        <f>IF($B148="","bye",CONCATENATE(VLOOKUP($B148,'nejml.žákyně seznam'!$A$2:$E$269,2)," (",VLOOKUP($B148,'nejml.žákyně seznam'!$A$2:$E$269,4),")"))</f>
        <v>bye</v>
      </c>
      <c r="D148" s="14"/>
      <c r="E148" s="9"/>
      <c r="F148" s="3" t="str">
        <f>'V-1 128'!R84</f>
        <v/>
      </c>
      <c r="G148" s="9"/>
    </row>
    <row r="149" spans="1:7">
      <c r="D149" s="15"/>
      <c r="E149" s="8" t="str">
        <f>'V-1 128'!P37</f>
        <v/>
      </c>
      <c r="G149" s="9"/>
    </row>
    <row r="150" spans="1:7">
      <c r="A150" s="3">
        <f>A84+32</f>
        <v>72</v>
      </c>
      <c r="C150" s="6" t="str">
        <f>IF($B150="","bye",CONCATENATE(VLOOKUP($B150,'nejml.žákyně seznam'!$A$2:$E$269,2)," (",VLOOKUP($B150,'nejml.žákyně seznam'!$A$2:$E$269,4),")"))</f>
        <v>bye</v>
      </c>
      <c r="D150" s="16"/>
      <c r="E150" s="3" t="str">
        <f>'V-1 128'!R37</f>
        <v/>
      </c>
      <c r="G150" s="9"/>
    </row>
    <row r="151" spans="1:7">
      <c r="D151" s="17"/>
      <c r="G151" s="13" t="str">
        <f>'V-1 128'!P121</f>
        <v/>
      </c>
    </row>
    <row r="152" spans="1:7">
      <c r="A152" s="3">
        <f>A86+32</f>
        <v>73</v>
      </c>
      <c r="C152" s="6" t="str">
        <f>IF($B152="","bye",CONCATENATE(VLOOKUP($B152,'nejml.žákyně seznam'!$A$2:$E$269,2)," (",VLOOKUP($B152,'nejml.žákyně seznam'!$A$2:$E$269,4),")"))</f>
        <v>bye</v>
      </c>
      <c r="D152" s="14"/>
      <c r="G152" s="7" t="str">
        <f>'V-1 128'!R121</f>
        <v/>
      </c>
    </row>
    <row r="153" spans="1:7">
      <c r="D153" s="15"/>
      <c r="E153" s="6" t="str">
        <f>'V-1 128'!P38</f>
        <v/>
      </c>
      <c r="G153" s="9"/>
    </row>
    <row r="154" spans="1:7">
      <c r="A154" s="3">
        <f>A88+32</f>
        <v>74</v>
      </c>
      <c r="C154" s="6" t="str">
        <f>IF($B154="","bye",CONCATENATE(VLOOKUP($B154,'nejml.žákyně seznam'!$A$2:$E$269,2)," (",VLOOKUP($B154,'nejml.žákyně seznam'!$A$2:$E$269,4),")"))</f>
        <v>bye</v>
      </c>
      <c r="D154" s="16"/>
      <c r="E154" s="7" t="str">
        <f>'V-1 128'!R38</f>
        <v/>
      </c>
      <c r="G154" s="9"/>
    </row>
    <row r="155" spans="1:7">
      <c r="D155" s="17"/>
      <c r="E155" s="9"/>
      <c r="F155" s="10" t="str">
        <f>'V-1 128'!P85</f>
        <v/>
      </c>
      <c r="G155" s="9"/>
    </row>
    <row r="156" spans="1:7">
      <c r="A156" s="3">
        <f>A90+32</f>
        <v>75</v>
      </c>
      <c r="C156" s="6" t="str">
        <f>IF($B156="","bye",CONCATENATE(VLOOKUP($B156,'nejml.žákyně seznam'!$A$2:$E$269,2)," (",VLOOKUP($B156,'nejml.žákyně seznam'!$A$2:$E$269,4),")"))</f>
        <v>bye</v>
      </c>
      <c r="D156" s="14"/>
      <c r="E156" s="9"/>
      <c r="F156" s="7" t="str">
        <f>'V-1 128'!R85</f>
        <v/>
      </c>
      <c r="G156" s="9"/>
    </row>
    <row r="157" spans="1:7">
      <c r="D157" s="15"/>
      <c r="E157" s="8" t="str">
        <f>'V-1 128'!P39</f>
        <v/>
      </c>
      <c r="F157" s="9"/>
      <c r="G157" s="9"/>
    </row>
    <row r="158" spans="1:7">
      <c r="A158" s="3">
        <f>A92+32</f>
        <v>76</v>
      </c>
      <c r="C158" s="6" t="str">
        <f>IF($B158="","bye",CONCATENATE(VLOOKUP($B158,'nejml.žákyně seznam'!$A$2:$E$269,2)," (",VLOOKUP($B158,'nejml.žákyně seznam'!$A$2:$E$269,4),")"))</f>
        <v>bye</v>
      </c>
      <c r="D158" s="16"/>
      <c r="E158" s="3" t="str">
        <f>'V-1 128'!R39</f>
        <v/>
      </c>
      <c r="F158" s="9"/>
      <c r="G158" s="9"/>
    </row>
    <row r="159" spans="1:7">
      <c r="D159" s="17"/>
      <c r="F159" s="9"/>
      <c r="G159" s="11" t="str">
        <f>'V-1 128'!P109</f>
        <v/>
      </c>
    </row>
    <row r="160" spans="1:7">
      <c r="A160" s="3">
        <f>A94+32</f>
        <v>77</v>
      </c>
      <c r="C160" s="6" t="str">
        <f>IF($B160="","bye",CONCATENATE(VLOOKUP($B160,'nejml.žákyně seznam'!$A$2:$E$269,2)," (",VLOOKUP($B160,'nejml.žákyně seznam'!$A$2:$E$269,4),")"))</f>
        <v>bye</v>
      </c>
      <c r="D160" s="14"/>
      <c r="F160" s="9"/>
      <c r="G160" s="3" t="str">
        <f>'V-1 128'!R109</f>
        <v/>
      </c>
    </row>
    <row r="161" spans="1:7">
      <c r="D161" s="15"/>
      <c r="E161" s="6" t="str">
        <f>'V-1 128'!P40</f>
        <v/>
      </c>
      <c r="F161" s="9"/>
    </row>
    <row r="162" spans="1:7">
      <c r="A162" s="3">
        <f>A96+32</f>
        <v>78</v>
      </c>
      <c r="C162" s="6" t="str">
        <f>IF($B162="","bye",CONCATENATE(VLOOKUP($B162,'nejml.žákyně seznam'!$A$2:$E$269,2)," (",VLOOKUP($B162,'nejml.žákyně seznam'!$A$2:$E$269,4),")"))</f>
        <v>bye</v>
      </c>
      <c r="D162" s="16"/>
      <c r="E162" s="7" t="str">
        <f>'V-1 128'!R40</f>
        <v/>
      </c>
      <c r="F162" s="9"/>
    </row>
    <row r="163" spans="1:7">
      <c r="D163" s="17"/>
      <c r="E163" s="9"/>
      <c r="F163" s="11" t="str">
        <f>'V-1 128'!P86</f>
        <v/>
      </c>
    </row>
    <row r="164" spans="1:7">
      <c r="A164" s="3">
        <f>A98+32</f>
        <v>79</v>
      </c>
      <c r="C164" s="6" t="str">
        <f>IF($B164="","bye",CONCATENATE(VLOOKUP($B164,'nejml.žákyně seznam'!$A$2:$E$269,2)," (",VLOOKUP($B164,'nejml.žákyně seznam'!$A$2:$E$269,4),")"))</f>
        <v>bye</v>
      </c>
      <c r="D164" s="14"/>
      <c r="E164" s="9"/>
      <c r="F164" s="3" t="str">
        <f>'V-1 128'!R86</f>
        <v/>
      </c>
    </row>
    <row r="165" spans="1:7">
      <c r="D165" s="15"/>
      <c r="E165" s="8" t="str">
        <f>'V-1 128'!P41</f>
        <v/>
      </c>
    </row>
    <row r="166" spans="1:7">
      <c r="A166" s="3">
        <f>A100+32</f>
        <v>80</v>
      </c>
      <c r="C166" s="6" t="str">
        <f>IF($B166="","bye",CONCATENATE(VLOOKUP($B166,'nejml.žákyně seznam'!$A$2:$E$269,2)," (",VLOOKUP($B166,'nejml.žákyně seznam'!$A$2:$E$269,4),")"))</f>
        <v>bye</v>
      </c>
      <c r="D166" s="16"/>
      <c r="E166" s="3" t="str">
        <f>'V-1 128'!R41</f>
        <v/>
      </c>
    </row>
    <row r="168" spans="1:7">
      <c r="A168" s="3">
        <f>A102+32</f>
        <v>81</v>
      </c>
      <c r="C168" s="6" t="str">
        <f>IF($B168="","bye",CONCATENATE(VLOOKUP($B168,'nejml.žákyně seznam'!$A$2:$E$269,2)," (",VLOOKUP($B168,'nejml.žákyně seznam'!$A$2:$E$269,4),")"))</f>
        <v>bye</v>
      </c>
    </row>
    <row r="169" spans="1:7">
      <c r="D169" s="15"/>
      <c r="E169" s="6" t="str">
        <f>'V-1 128'!P42</f>
        <v/>
      </c>
    </row>
    <row r="170" spans="1:7">
      <c r="A170" s="3">
        <f>A104+32</f>
        <v>82</v>
      </c>
      <c r="C170" s="6" t="str">
        <f>IF($B170="","bye",CONCATENATE(VLOOKUP($B170,'nejml.žákyně seznam'!$A$2:$E$269,2)," (",VLOOKUP($B170,'nejml.žákyně seznam'!$A$2:$E$269,4),")"))</f>
        <v>bye</v>
      </c>
      <c r="D170" s="16"/>
      <c r="E170" s="7" t="str">
        <f>'V-1 128'!R42</f>
        <v/>
      </c>
    </row>
    <row r="171" spans="1:7">
      <c r="D171" s="17"/>
      <c r="E171" s="9"/>
      <c r="F171" s="10" t="str">
        <f>'V-1 128'!P87</f>
        <v/>
      </c>
    </row>
    <row r="172" spans="1:7">
      <c r="A172" s="3">
        <f>A106+32</f>
        <v>83</v>
      </c>
      <c r="C172" s="6" t="str">
        <f>IF($B172="","bye",CONCATENATE(VLOOKUP($B172,'nejml.žákyně seznam'!$A$2:$E$269,2)," (",VLOOKUP($B172,'nejml.žákyně seznam'!$A$2:$E$269,4),")"))</f>
        <v>bye</v>
      </c>
      <c r="D172" s="14"/>
      <c r="E172" s="9"/>
      <c r="F172" s="7" t="str">
        <f>'V-1 128'!R87</f>
        <v/>
      </c>
    </row>
    <row r="173" spans="1:7">
      <c r="D173" s="15"/>
      <c r="E173" s="8" t="str">
        <f>'V-1 128'!P43</f>
        <v/>
      </c>
      <c r="F173" s="9"/>
    </row>
    <row r="174" spans="1:7">
      <c r="A174" s="3">
        <f>A108+32</f>
        <v>84</v>
      </c>
      <c r="C174" s="6" t="str">
        <f>IF($B174="","bye",CONCATENATE(VLOOKUP($B174,'nejml.žákyně seznam'!$A$2:$E$269,2)," (",VLOOKUP($B174,'nejml.žákyně seznam'!$A$2:$E$269,4),")"))</f>
        <v>bye</v>
      </c>
      <c r="D174" s="16"/>
      <c r="E174" s="3" t="str">
        <f>'V-1 128'!R43</f>
        <v/>
      </c>
      <c r="F174" s="9"/>
    </row>
    <row r="175" spans="1:7">
      <c r="D175" s="17"/>
      <c r="F175" s="9"/>
      <c r="G175" s="10" t="str">
        <f>'V-1 128'!P110</f>
        <v/>
      </c>
    </row>
    <row r="176" spans="1:7">
      <c r="A176" s="3">
        <f>A110+32</f>
        <v>85</v>
      </c>
      <c r="C176" s="6" t="str">
        <f>IF($B176="","bye",CONCATENATE(VLOOKUP($B176,'nejml.žákyně seznam'!$A$2:$E$269,2)," (",VLOOKUP($B176,'nejml.žákyně seznam'!$A$2:$E$269,4),")"))</f>
        <v>bye</v>
      </c>
      <c r="D176" s="14"/>
      <c r="F176" s="9"/>
      <c r="G176" s="7" t="str">
        <f>'V-1 128'!R110</f>
        <v/>
      </c>
    </row>
    <row r="177" spans="1:7">
      <c r="D177" s="15"/>
      <c r="E177" s="6" t="str">
        <f>'V-1 128'!P44</f>
        <v/>
      </c>
      <c r="F177" s="9"/>
      <c r="G177" s="9"/>
    </row>
    <row r="178" spans="1:7">
      <c r="A178" s="3">
        <f>A112+32</f>
        <v>86</v>
      </c>
      <c r="C178" s="6" t="str">
        <f>IF($B178="","bye",CONCATENATE(VLOOKUP($B178,'nejml.žákyně seznam'!$A$2:$E$269,2)," (",VLOOKUP($B178,'nejml.žákyně seznam'!$A$2:$E$269,4),")"))</f>
        <v>bye</v>
      </c>
      <c r="D178" s="16"/>
      <c r="E178" s="7" t="str">
        <f>'V-1 128'!R44</f>
        <v/>
      </c>
      <c r="F178" s="9"/>
      <c r="G178" s="9"/>
    </row>
    <row r="179" spans="1:7">
      <c r="D179" s="17"/>
      <c r="E179" s="9"/>
      <c r="F179" s="11" t="str">
        <f>'V-1 128'!P88</f>
        <v/>
      </c>
      <c r="G179" s="9"/>
    </row>
    <row r="180" spans="1:7">
      <c r="A180" s="3">
        <f>A114+32</f>
        <v>87</v>
      </c>
      <c r="C180" s="6" t="str">
        <f>IF($B180="","bye",CONCATENATE(VLOOKUP($B180,'nejml.žákyně seznam'!$A$2:$E$269,2)," (",VLOOKUP($B180,'nejml.žákyně seznam'!$A$2:$E$269,4),")"))</f>
        <v>bye</v>
      </c>
      <c r="D180" s="14"/>
      <c r="E180" s="9"/>
      <c r="F180" s="3" t="str">
        <f>'V-1 128'!R88</f>
        <v/>
      </c>
      <c r="G180" s="9"/>
    </row>
    <row r="181" spans="1:7">
      <c r="D181" s="15"/>
      <c r="E181" s="8" t="str">
        <f>'V-1 128'!P45</f>
        <v/>
      </c>
      <c r="G181" s="9"/>
    </row>
    <row r="182" spans="1:7">
      <c r="A182" s="3">
        <f>A116+32</f>
        <v>88</v>
      </c>
      <c r="C182" s="6" t="str">
        <f>IF($B182="","bye",CONCATENATE(VLOOKUP($B182,'nejml.žákyně seznam'!$A$2:$E$269,2)," (",VLOOKUP($B182,'nejml.žákyně seznam'!$A$2:$E$269,4),")"))</f>
        <v>bye</v>
      </c>
      <c r="D182" s="16"/>
      <c r="E182" s="3" t="str">
        <f>'V-1 128'!R45</f>
        <v/>
      </c>
      <c r="G182" s="9"/>
    </row>
    <row r="183" spans="1:7">
      <c r="D183" s="17"/>
      <c r="G183" s="13" t="str">
        <f>'V-1 128'!P122</f>
        <v/>
      </c>
    </row>
    <row r="184" spans="1:7">
      <c r="A184" s="3">
        <f>A118+32</f>
        <v>89</v>
      </c>
      <c r="C184" s="6" t="str">
        <f>IF($B184="","bye",CONCATENATE(VLOOKUP($B184,'nejml.žákyně seznam'!$A$2:$E$269,2)," (",VLOOKUP($B184,'nejml.žákyně seznam'!$A$2:$E$269,4),")"))</f>
        <v>bye</v>
      </c>
      <c r="D184" s="14"/>
      <c r="G184" s="7" t="str">
        <f>'V-1 128'!R122</f>
        <v/>
      </c>
    </row>
    <row r="185" spans="1:7">
      <c r="D185" s="15"/>
      <c r="E185" s="6" t="str">
        <f>'V-1 128'!P46</f>
        <v/>
      </c>
      <c r="G185" s="9"/>
    </row>
    <row r="186" spans="1:7">
      <c r="A186" s="3">
        <f>A120+32</f>
        <v>90</v>
      </c>
      <c r="C186" s="6" t="str">
        <f>IF($B186="","bye",CONCATENATE(VLOOKUP($B186,'nejml.žákyně seznam'!$A$2:$E$269,2)," (",VLOOKUP($B186,'nejml.žákyně seznam'!$A$2:$E$269,4),")"))</f>
        <v>bye</v>
      </c>
      <c r="D186" s="16"/>
      <c r="E186" s="7" t="str">
        <f>'V-1 128'!R46</f>
        <v/>
      </c>
      <c r="G186" s="9"/>
    </row>
    <row r="187" spans="1:7">
      <c r="D187" s="17"/>
      <c r="E187" s="9"/>
      <c r="F187" s="10" t="str">
        <f>'V-1 128'!P89</f>
        <v/>
      </c>
      <c r="G187" s="9"/>
    </row>
    <row r="188" spans="1:7">
      <c r="A188" s="3">
        <f>A122+32</f>
        <v>91</v>
      </c>
      <c r="C188" s="6" t="str">
        <f>IF($B188="","bye",CONCATENATE(VLOOKUP($B188,'nejml.žákyně seznam'!$A$2:$E$269,2)," (",VLOOKUP($B188,'nejml.žákyně seznam'!$A$2:$E$269,4),")"))</f>
        <v>bye</v>
      </c>
      <c r="D188" s="14"/>
      <c r="E188" s="9"/>
      <c r="F188" s="7" t="str">
        <f>'V-1 128'!R89</f>
        <v/>
      </c>
      <c r="G188" s="9"/>
    </row>
    <row r="189" spans="1:7">
      <c r="D189" s="15"/>
      <c r="E189" s="8" t="str">
        <f>'V-1 128'!P47</f>
        <v/>
      </c>
      <c r="F189" s="9"/>
      <c r="G189" s="9"/>
    </row>
    <row r="190" spans="1:7">
      <c r="A190" s="3">
        <f>A124+32</f>
        <v>92</v>
      </c>
      <c r="C190" s="6" t="str">
        <f>IF($B190="","bye",CONCATENATE(VLOOKUP($B190,'nejml.žákyně seznam'!$A$2:$E$269,2)," (",VLOOKUP($B190,'nejml.žákyně seznam'!$A$2:$E$269,4),")"))</f>
        <v>bye</v>
      </c>
      <c r="D190" s="16"/>
      <c r="E190" s="3" t="str">
        <f>'V-1 128'!R47</f>
        <v/>
      </c>
      <c r="F190" s="9"/>
      <c r="G190" s="9"/>
    </row>
    <row r="191" spans="1:7">
      <c r="D191" s="17"/>
      <c r="F191" s="9"/>
      <c r="G191" s="11" t="str">
        <f>'V-1 128'!P111</f>
        <v/>
      </c>
    </row>
    <row r="192" spans="1:7">
      <c r="A192" s="3">
        <f>A126+32</f>
        <v>93</v>
      </c>
      <c r="C192" s="6" t="str">
        <f>IF($B192="","bye",CONCATENATE(VLOOKUP($B192,'nejml.žákyně seznam'!$A$2:$E$269,2)," (",VLOOKUP($B192,'nejml.žákyně seznam'!$A$2:$E$269,4),")"))</f>
        <v>bye</v>
      </c>
      <c r="D192" s="14"/>
      <c r="F192" s="9"/>
      <c r="G192" s="3" t="str">
        <f>'V-1 128'!R111</f>
        <v/>
      </c>
    </row>
    <row r="193" spans="1:7">
      <c r="D193" s="15"/>
      <c r="E193" s="6" t="str">
        <f>'V-1 128'!P48</f>
        <v/>
      </c>
      <c r="F193" s="9"/>
    </row>
    <row r="194" spans="1:7">
      <c r="A194" s="3">
        <f>A128+32</f>
        <v>94</v>
      </c>
      <c r="C194" s="6" t="str">
        <f>IF($B194="","bye",CONCATENATE(VLOOKUP($B194,'nejml.žákyně seznam'!$A$2:$E$269,2)," (",VLOOKUP($B194,'nejml.žákyně seznam'!$A$2:$E$269,4),")"))</f>
        <v>bye</v>
      </c>
      <c r="D194" s="16"/>
      <c r="E194" s="7" t="str">
        <f>'V-1 128'!R48</f>
        <v/>
      </c>
      <c r="F194" s="9"/>
    </row>
    <row r="195" spans="1:7">
      <c r="D195" s="17"/>
      <c r="E195" s="9"/>
      <c r="F195" s="11" t="str">
        <f>'V-1 128'!P90</f>
        <v/>
      </c>
    </row>
    <row r="196" spans="1:7">
      <c r="A196" s="3">
        <f>A130+32</f>
        <v>95</v>
      </c>
      <c r="C196" s="6" t="str">
        <f>IF($B196="","bye",CONCATENATE(VLOOKUP($B196,'nejml.žákyně seznam'!$A$2:$E$269,2)," (",VLOOKUP($B196,'nejml.žákyně seznam'!$A$2:$E$269,4),")"))</f>
        <v>bye</v>
      </c>
      <c r="D196" s="14"/>
      <c r="E196" s="9"/>
      <c r="F196" s="3" t="str">
        <f>'V-1 128'!R90</f>
        <v/>
      </c>
    </row>
    <row r="197" spans="1:7">
      <c r="D197" s="15"/>
      <c r="E197" s="8" t="str">
        <f>'V-1 128'!P49</f>
        <v/>
      </c>
    </row>
    <row r="198" spans="1:7">
      <c r="A198" s="3">
        <f>A132+32</f>
        <v>96</v>
      </c>
      <c r="C198" s="6" t="str">
        <f>IF($B198="","bye",CONCATENATE(VLOOKUP($B198,'nejml.žákyně seznam'!$A$2:$E$269,2)," (",VLOOKUP($B198,'nejml.žákyně seznam'!$A$2:$E$269,4),")"))</f>
        <v>bye</v>
      </c>
      <c r="D198" s="16"/>
      <c r="E198" s="3" t="str">
        <f>'V-1 128'!R49</f>
        <v/>
      </c>
    </row>
    <row r="199" spans="1:7" ht="27" customHeight="1">
      <c r="B199" s="4" t="e">
        <f>#REF!</f>
        <v>#REF!</v>
      </c>
      <c r="G199" s="106" t="s">
        <v>45</v>
      </c>
    </row>
    <row r="200" spans="1:7" ht="21" customHeight="1">
      <c r="B200" s="5" t="s">
        <v>48</v>
      </c>
      <c r="G200" s="23" t="e">
        <f>CONCATENATE("Kvalifikace ",#REF!)</f>
        <v>#REF!</v>
      </c>
    </row>
    <row r="201" spans="1:7" ht="15.75">
      <c r="D201" s="5"/>
      <c r="G201" s="95" t="e">
        <f>#REF!</f>
        <v>#REF!</v>
      </c>
    </row>
    <row r="202" spans="1:7">
      <c r="A202" s="3">
        <f>A136+32</f>
        <v>97</v>
      </c>
      <c r="C202" s="6" t="str">
        <f>IF($B202="","bye",CONCATENATE(VLOOKUP($B202,'nejml.žákyně seznam'!$A$2:$E$269,2)," (",VLOOKUP($B202,'nejml.žákyně seznam'!$A$2:$E$269,4),")"))</f>
        <v>bye</v>
      </c>
    </row>
    <row r="203" spans="1:7">
      <c r="D203" s="15"/>
      <c r="E203" s="6" t="str">
        <f>'V-1 128'!P50</f>
        <v/>
      </c>
    </row>
    <row r="204" spans="1:7">
      <c r="A204" s="3">
        <f>A138+32</f>
        <v>98</v>
      </c>
      <c r="C204" s="6" t="str">
        <f>IF($B204="","bye",CONCATENATE(VLOOKUP($B204,'nejml.žákyně seznam'!$A$2:$E$269,2)," (",VLOOKUP($B204,'nejml.žákyně seznam'!$A$2:$E$269,4),")"))</f>
        <v>bye</v>
      </c>
      <c r="D204" s="16"/>
      <c r="E204" s="7" t="str">
        <f>'V-1 128'!R50</f>
        <v/>
      </c>
    </row>
    <row r="205" spans="1:7">
      <c r="D205" s="17"/>
      <c r="E205" s="9"/>
      <c r="F205" s="10" t="str">
        <f>'V-1 128'!P91</f>
        <v/>
      </c>
    </row>
    <row r="206" spans="1:7">
      <c r="A206" s="3">
        <f>A140+32</f>
        <v>99</v>
      </c>
      <c r="C206" s="6" t="str">
        <f>IF($B206="","bye",CONCATENATE(VLOOKUP($B206,'nejml.žákyně seznam'!$A$2:$E$269,2)," (",VLOOKUP($B206,'nejml.žákyně seznam'!$A$2:$E$269,4),")"))</f>
        <v>bye</v>
      </c>
      <c r="D206" s="14"/>
      <c r="E206" s="9"/>
      <c r="F206" s="7" t="str">
        <f>'V-1 128'!R91</f>
        <v/>
      </c>
    </row>
    <row r="207" spans="1:7">
      <c r="D207" s="15"/>
      <c r="E207" s="8" t="str">
        <f>'V-1 128'!P51</f>
        <v/>
      </c>
      <c r="F207" s="9"/>
    </row>
    <row r="208" spans="1:7">
      <c r="A208" s="3">
        <f>A142+32</f>
        <v>100</v>
      </c>
      <c r="C208" s="6" t="str">
        <f>IF($B208="","bye",CONCATENATE(VLOOKUP($B208,'nejml.žákyně seznam'!$A$2:$E$269,2)," (",VLOOKUP($B208,'nejml.žákyně seznam'!$A$2:$E$269,4),")"))</f>
        <v>bye</v>
      </c>
      <c r="D208" s="16"/>
      <c r="E208" s="3" t="str">
        <f>'V-1 128'!R51</f>
        <v/>
      </c>
      <c r="F208" s="9"/>
    </row>
    <row r="209" spans="1:7">
      <c r="D209" s="17"/>
      <c r="F209" s="9"/>
      <c r="G209" s="10" t="str">
        <f>'V-1 128'!P112</f>
        <v/>
      </c>
    </row>
    <row r="210" spans="1:7">
      <c r="A210" s="3">
        <f>A144+32</f>
        <v>101</v>
      </c>
      <c r="C210" s="6" t="str">
        <f>IF($B210="","bye",CONCATENATE(VLOOKUP($B210,'nejml.žákyně seznam'!$A$2:$E$269,2)," (",VLOOKUP($B210,'nejml.žákyně seznam'!$A$2:$E$269,4),")"))</f>
        <v>bye</v>
      </c>
      <c r="D210" s="14"/>
      <c r="F210" s="9"/>
      <c r="G210" s="7" t="str">
        <f>'V-1 128'!R112</f>
        <v/>
      </c>
    </row>
    <row r="211" spans="1:7">
      <c r="D211" s="15"/>
      <c r="E211" s="6" t="str">
        <f>'V-1 128'!P52</f>
        <v/>
      </c>
      <c r="F211" s="9"/>
      <c r="G211" s="9"/>
    </row>
    <row r="212" spans="1:7">
      <c r="A212" s="3">
        <f>A146+32</f>
        <v>102</v>
      </c>
      <c r="C212" s="6" t="str">
        <f>IF($B212="","bye",CONCATENATE(VLOOKUP($B212,'nejml.žákyně seznam'!$A$2:$E$269,2)," (",VLOOKUP($B212,'nejml.žákyně seznam'!$A$2:$E$269,4),")"))</f>
        <v>bye</v>
      </c>
      <c r="D212" s="16"/>
      <c r="E212" s="7" t="str">
        <f>'V-1 128'!R52</f>
        <v/>
      </c>
      <c r="F212" s="9"/>
      <c r="G212" s="9"/>
    </row>
    <row r="213" spans="1:7">
      <c r="D213" s="17"/>
      <c r="E213" s="9"/>
      <c r="F213" s="11" t="str">
        <f>'V-1 128'!P92</f>
        <v/>
      </c>
      <c r="G213" s="9"/>
    </row>
    <row r="214" spans="1:7">
      <c r="A214" s="3">
        <f>A148+32</f>
        <v>103</v>
      </c>
      <c r="C214" s="6" t="str">
        <f>IF($B214="","bye",CONCATENATE(VLOOKUP($B214,'nejml.žákyně seznam'!$A$2:$E$269,2)," (",VLOOKUP($B214,'nejml.žákyně seznam'!$A$2:$E$269,4),")"))</f>
        <v>bye</v>
      </c>
      <c r="D214" s="14"/>
      <c r="E214" s="9"/>
      <c r="F214" s="3" t="str">
        <f>'V-1 128'!R92</f>
        <v/>
      </c>
      <c r="G214" s="9"/>
    </row>
    <row r="215" spans="1:7">
      <c r="D215" s="15"/>
      <c r="E215" s="8" t="str">
        <f>'V-1 128'!P53</f>
        <v/>
      </c>
      <c r="G215" s="9"/>
    </row>
    <row r="216" spans="1:7">
      <c r="A216" s="3">
        <f>A150+32</f>
        <v>104</v>
      </c>
      <c r="C216" s="6" t="str">
        <f>IF($B216="","bye",CONCATENATE(VLOOKUP($B216,'nejml.žákyně seznam'!$A$2:$E$269,2)," (",VLOOKUP($B216,'nejml.žákyně seznam'!$A$2:$E$269,4),")"))</f>
        <v>bye</v>
      </c>
      <c r="D216" s="16"/>
      <c r="E216" s="3" t="str">
        <f>'V-1 128'!R53</f>
        <v/>
      </c>
      <c r="G216" s="9"/>
    </row>
    <row r="217" spans="1:7">
      <c r="D217" s="17"/>
      <c r="G217" s="13" t="str">
        <f>'V-1 128'!P123</f>
        <v/>
      </c>
    </row>
    <row r="218" spans="1:7">
      <c r="A218" s="3">
        <f>A152+32</f>
        <v>105</v>
      </c>
      <c r="C218" s="6" t="str">
        <f>IF($B218="","bye",CONCATENATE(VLOOKUP($B218,'nejml.žákyně seznam'!$A$2:$E$269,2)," (",VLOOKUP($B218,'nejml.žákyně seznam'!$A$2:$E$269,4),")"))</f>
        <v>bye</v>
      </c>
      <c r="D218" s="14"/>
      <c r="G218" s="7" t="str">
        <f>'V-1 128'!R123</f>
        <v/>
      </c>
    </row>
    <row r="219" spans="1:7">
      <c r="D219" s="15"/>
      <c r="E219" s="6" t="str">
        <f>'V-1 128'!P54</f>
        <v/>
      </c>
      <c r="G219" s="9"/>
    </row>
    <row r="220" spans="1:7">
      <c r="A220" s="3">
        <f>A154+32</f>
        <v>106</v>
      </c>
      <c r="C220" s="6" t="str">
        <f>IF($B220="","bye",CONCATENATE(VLOOKUP($B220,'nejml.žákyně seznam'!$A$2:$E$269,2)," (",VLOOKUP($B220,'nejml.žákyně seznam'!$A$2:$E$269,4),")"))</f>
        <v>bye</v>
      </c>
      <c r="D220" s="16"/>
      <c r="E220" s="7" t="str">
        <f>'V-1 128'!R54</f>
        <v/>
      </c>
      <c r="G220" s="9"/>
    </row>
    <row r="221" spans="1:7">
      <c r="D221" s="17"/>
      <c r="E221" s="9"/>
      <c r="F221" s="10" t="str">
        <f>'V-1 128'!P93</f>
        <v/>
      </c>
      <c r="G221" s="9"/>
    </row>
    <row r="222" spans="1:7">
      <c r="A222" s="3">
        <f>A156+32</f>
        <v>107</v>
      </c>
      <c r="C222" s="6" t="str">
        <f>IF($B222="","bye",CONCATENATE(VLOOKUP($B222,'nejml.žákyně seznam'!$A$2:$E$269,2)," (",VLOOKUP($B222,'nejml.žákyně seznam'!$A$2:$E$269,4),")"))</f>
        <v>bye</v>
      </c>
      <c r="D222" s="14"/>
      <c r="E222" s="9"/>
      <c r="F222" s="7" t="str">
        <f>'V-1 128'!R93</f>
        <v/>
      </c>
      <c r="G222" s="9"/>
    </row>
    <row r="223" spans="1:7">
      <c r="D223" s="15"/>
      <c r="E223" s="8" t="str">
        <f>'V-1 128'!P55</f>
        <v/>
      </c>
      <c r="F223" s="9"/>
      <c r="G223" s="9"/>
    </row>
    <row r="224" spans="1:7">
      <c r="A224" s="3">
        <f>A158+32</f>
        <v>108</v>
      </c>
      <c r="C224" s="6" t="str">
        <f>IF($B224="","bye",CONCATENATE(VLOOKUP($B224,'nejml.žákyně seznam'!$A$2:$E$269,2)," (",VLOOKUP($B224,'nejml.žákyně seznam'!$A$2:$E$269,4),")"))</f>
        <v>bye</v>
      </c>
      <c r="D224" s="16"/>
      <c r="E224" s="3" t="str">
        <f>'V-1 128'!R55</f>
        <v/>
      </c>
      <c r="F224" s="9"/>
      <c r="G224" s="9"/>
    </row>
    <row r="225" spans="1:7">
      <c r="D225" s="17"/>
      <c r="F225" s="9"/>
      <c r="G225" s="11" t="str">
        <f>'V-1 128'!P113</f>
        <v/>
      </c>
    </row>
    <row r="226" spans="1:7">
      <c r="A226" s="3">
        <f>A160+32</f>
        <v>109</v>
      </c>
      <c r="C226" s="6" t="str">
        <f>IF($B226="","bye",CONCATENATE(VLOOKUP($B226,'nejml.žákyně seznam'!$A$2:$E$269,2)," (",VLOOKUP($B226,'nejml.žákyně seznam'!$A$2:$E$269,4),")"))</f>
        <v>bye</v>
      </c>
      <c r="D226" s="14"/>
      <c r="F226" s="9"/>
      <c r="G226" s="3" t="str">
        <f>'V-1 128'!R113</f>
        <v/>
      </c>
    </row>
    <row r="227" spans="1:7">
      <c r="D227" s="15"/>
      <c r="E227" s="6" t="str">
        <f>'V-1 128'!P56</f>
        <v/>
      </c>
      <c r="F227" s="9"/>
    </row>
    <row r="228" spans="1:7">
      <c r="A228" s="3">
        <f>A162+32</f>
        <v>110</v>
      </c>
      <c r="C228" s="6" t="str">
        <f>IF($B228="","bye",CONCATENATE(VLOOKUP($B228,'nejml.žákyně seznam'!$A$2:$E$269,2)," (",VLOOKUP($B228,'nejml.žákyně seznam'!$A$2:$E$269,4),")"))</f>
        <v>bye</v>
      </c>
      <c r="D228" s="16"/>
      <c r="E228" s="7" t="str">
        <f>'V-1 128'!R56</f>
        <v/>
      </c>
      <c r="F228" s="9"/>
    </row>
    <row r="229" spans="1:7">
      <c r="D229" s="17"/>
      <c r="E229" s="9"/>
      <c r="F229" s="11" t="str">
        <f>'V-1 128'!P94</f>
        <v/>
      </c>
    </row>
    <row r="230" spans="1:7">
      <c r="A230" s="3">
        <f>A164+32</f>
        <v>111</v>
      </c>
      <c r="C230" s="6" t="str">
        <f>IF($B230="","bye",CONCATENATE(VLOOKUP($B230,'nejml.žákyně seznam'!$A$2:$E$269,2)," (",VLOOKUP($B230,'nejml.žákyně seznam'!$A$2:$E$269,4),")"))</f>
        <v>bye</v>
      </c>
      <c r="D230" s="14"/>
      <c r="E230" s="9"/>
      <c r="F230" s="3" t="str">
        <f>'V-1 128'!R94</f>
        <v/>
      </c>
    </row>
    <row r="231" spans="1:7">
      <c r="D231" s="15"/>
      <c r="E231" s="8" t="str">
        <f>'V-1 128'!P57</f>
        <v/>
      </c>
    </row>
    <row r="232" spans="1:7">
      <c r="A232" s="3">
        <f>A166+32</f>
        <v>112</v>
      </c>
      <c r="C232" s="6" t="str">
        <f>IF($B232="","bye",CONCATENATE(VLOOKUP($B232,'nejml.žákyně seznam'!$A$2:$E$269,2)," (",VLOOKUP($B232,'nejml.žákyně seznam'!$A$2:$E$269,4),")"))</f>
        <v>bye</v>
      </c>
      <c r="D232" s="16"/>
      <c r="E232" s="3" t="str">
        <f>'V-1 128'!R57</f>
        <v/>
      </c>
    </row>
    <row r="234" spans="1:7">
      <c r="A234" s="3">
        <f>A168+32</f>
        <v>113</v>
      </c>
      <c r="C234" s="6" t="str">
        <f>IF($B234="","bye",CONCATENATE(VLOOKUP($B234,'nejml.žákyně seznam'!$A$2:$E$269,2)," (",VLOOKUP($B234,'nejml.žákyně seznam'!$A$2:$E$269,4),")"))</f>
        <v>bye</v>
      </c>
    </row>
    <row r="235" spans="1:7">
      <c r="D235" s="15"/>
      <c r="E235" s="6" t="str">
        <f>'V-1 128'!P58</f>
        <v/>
      </c>
    </row>
    <row r="236" spans="1:7">
      <c r="A236" s="3">
        <f>A170+32</f>
        <v>114</v>
      </c>
      <c r="C236" s="6" t="str">
        <f>IF($B236="","bye",CONCATENATE(VLOOKUP($B236,'nejml.žákyně seznam'!$A$2:$E$269,2)," (",VLOOKUP($B236,'nejml.žákyně seznam'!$A$2:$E$269,4),")"))</f>
        <v>bye</v>
      </c>
      <c r="D236" s="16"/>
      <c r="E236" s="7" t="str">
        <f>'V-1 128'!R58</f>
        <v/>
      </c>
    </row>
    <row r="237" spans="1:7">
      <c r="D237" s="17"/>
      <c r="E237" s="9"/>
      <c r="F237" s="10" t="str">
        <f>'V-1 128'!P95</f>
        <v/>
      </c>
    </row>
    <row r="238" spans="1:7">
      <c r="A238" s="3">
        <f>A172+32</f>
        <v>115</v>
      </c>
      <c r="C238" s="6" t="str">
        <f>IF($B238="","bye",CONCATENATE(VLOOKUP($B238,'nejml.žákyně seznam'!$A$2:$E$269,2)," (",VLOOKUP($B238,'nejml.žákyně seznam'!$A$2:$E$269,4),")"))</f>
        <v>bye</v>
      </c>
      <c r="D238" s="14"/>
      <c r="E238" s="9"/>
      <c r="F238" s="7" t="str">
        <f>'V-1 128'!R95</f>
        <v/>
      </c>
    </row>
    <row r="239" spans="1:7">
      <c r="D239" s="15"/>
      <c r="E239" s="8" t="str">
        <f>'V-1 128'!P59</f>
        <v/>
      </c>
      <c r="F239" s="9"/>
    </row>
    <row r="240" spans="1:7">
      <c r="A240" s="3">
        <f>A174+32</f>
        <v>116</v>
      </c>
      <c r="C240" s="6" t="str">
        <f>IF($B240="","bye",CONCATENATE(VLOOKUP($B240,'nejml.žákyně seznam'!$A$2:$E$269,2)," (",VLOOKUP($B240,'nejml.žákyně seznam'!$A$2:$E$269,4),")"))</f>
        <v>bye</v>
      </c>
      <c r="D240" s="16"/>
      <c r="E240" s="3" t="str">
        <f>'V-1 128'!R59</f>
        <v/>
      </c>
      <c r="F240" s="9"/>
    </row>
    <row r="241" spans="1:7">
      <c r="D241" s="17"/>
      <c r="F241" s="9"/>
      <c r="G241" s="10" t="str">
        <f>'V-1 128'!P114</f>
        <v/>
      </c>
    </row>
    <row r="242" spans="1:7">
      <c r="A242" s="3">
        <f>A176+32</f>
        <v>117</v>
      </c>
      <c r="C242" s="6" t="str">
        <f>IF($B242="","bye",CONCATENATE(VLOOKUP($B242,'nejml.žákyně seznam'!$A$2:$E$269,2)," (",VLOOKUP($B242,'nejml.žákyně seznam'!$A$2:$E$269,4),")"))</f>
        <v>bye</v>
      </c>
      <c r="D242" s="14"/>
      <c r="F242" s="9"/>
      <c r="G242" s="7" t="str">
        <f>'V-1 128'!R114</f>
        <v/>
      </c>
    </row>
    <row r="243" spans="1:7">
      <c r="D243" s="15"/>
      <c r="E243" s="6" t="str">
        <f>'V-1 128'!P60</f>
        <v/>
      </c>
      <c r="F243" s="9"/>
      <c r="G243" s="9"/>
    </row>
    <row r="244" spans="1:7">
      <c r="A244" s="3">
        <f>A178+32</f>
        <v>118</v>
      </c>
      <c r="C244" s="6" t="str">
        <f>IF($B244="","bye",CONCATENATE(VLOOKUP($B244,'nejml.žákyně seznam'!$A$2:$E$269,2)," (",VLOOKUP($B244,'nejml.žákyně seznam'!$A$2:$E$269,4),")"))</f>
        <v>bye</v>
      </c>
      <c r="D244" s="16"/>
      <c r="E244" s="7" t="str">
        <f>'V-1 128'!R60</f>
        <v/>
      </c>
      <c r="F244" s="9"/>
      <c r="G244" s="9"/>
    </row>
    <row r="245" spans="1:7">
      <c r="D245" s="17"/>
      <c r="E245" s="9"/>
      <c r="F245" s="11" t="str">
        <f>'V-1 128'!P96</f>
        <v/>
      </c>
      <c r="G245" s="9"/>
    </row>
    <row r="246" spans="1:7">
      <c r="A246" s="3">
        <f>A180+32</f>
        <v>119</v>
      </c>
      <c r="C246" s="6" t="str">
        <f>IF($B246="","bye",CONCATENATE(VLOOKUP($B246,'nejml.žákyně seznam'!$A$2:$E$269,2)," (",VLOOKUP($B246,'nejml.žákyně seznam'!$A$2:$E$269,4),")"))</f>
        <v>bye</v>
      </c>
      <c r="D246" s="14"/>
      <c r="E246" s="9"/>
      <c r="F246" s="3" t="str">
        <f>'V-1 128'!R96</f>
        <v/>
      </c>
      <c r="G246" s="9"/>
    </row>
    <row r="247" spans="1:7">
      <c r="D247" s="15"/>
      <c r="E247" s="8" t="str">
        <f>'V-1 128'!P61</f>
        <v/>
      </c>
      <c r="G247" s="9"/>
    </row>
    <row r="248" spans="1:7">
      <c r="A248" s="3">
        <f>A182+32</f>
        <v>120</v>
      </c>
      <c r="C248" s="6" t="str">
        <f>IF($B248="","bye",CONCATENATE(VLOOKUP($B248,'nejml.žákyně seznam'!$A$2:$E$269,2)," (",VLOOKUP($B248,'nejml.žákyně seznam'!$A$2:$E$269,4),")"))</f>
        <v>bye</v>
      </c>
      <c r="D248" s="16"/>
      <c r="E248" s="3" t="str">
        <f>'V-1 128'!R61</f>
        <v/>
      </c>
      <c r="G248" s="9"/>
    </row>
    <row r="249" spans="1:7">
      <c r="D249" s="17"/>
      <c r="G249" s="13" t="str">
        <f>'V-1 128'!P124</f>
        <v/>
      </c>
    </row>
    <row r="250" spans="1:7">
      <c r="A250" s="3">
        <f>A184+32</f>
        <v>121</v>
      </c>
      <c r="C250" s="6" t="str">
        <f>IF($B250="","bye",CONCATENATE(VLOOKUP($B250,'nejml.žákyně seznam'!$A$2:$E$269,2)," (",VLOOKUP($B250,'nejml.žákyně seznam'!$A$2:$E$269,4),")"))</f>
        <v>bye</v>
      </c>
      <c r="D250" s="14"/>
      <c r="G250" s="7" t="str">
        <f>'V-1 128'!R124</f>
        <v/>
      </c>
    </row>
    <row r="251" spans="1:7">
      <c r="D251" s="15"/>
      <c r="E251" s="6" t="str">
        <f>'V-1 128'!P62</f>
        <v/>
      </c>
      <c r="G251" s="9"/>
    </row>
    <row r="252" spans="1:7">
      <c r="A252" s="3">
        <f>A186+32</f>
        <v>122</v>
      </c>
      <c r="C252" s="6" t="str">
        <f>IF($B252="","bye",CONCATENATE(VLOOKUP($B252,'nejml.žákyně seznam'!$A$2:$E$269,2)," (",VLOOKUP($B252,'nejml.žákyně seznam'!$A$2:$E$269,4),")"))</f>
        <v>bye</v>
      </c>
      <c r="D252" s="16"/>
      <c r="E252" s="7" t="str">
        <f>'V-1 128'!R62</f>
        <v/>
      </c>
      <c r="G252" s="9"/>
    </row>
    <row r="253" spans="1:7">
      <c r="D253" s="17"/>
      <c r="E253" s="9"/>
      <c r="F253" s="10" t="str">
        <f>'V-1 128'!P97</f>
        <v/>
      </c>
      <c r="G253" s="9"/>
    </row>
    <row r="254" spans="1:7">
      <c r="A254" s="3">
        <f>A188+32</f>
        <v>123</v>
      </c>
      <c r="C254" s="6" t="str">
        <f>IF($B254="","bye",CONCATENATE(VLOOKUP($B254,'nejml.žákyně seznam'!$A$2:$E$269,2)," (",VLOOKUP($B254,'nejml.žákyně seznam'!$A$2:$E$269,4),")"))</f>
        <v>bye</v>
      </c>
      <c r="D254" s="14"/>
      <c r="E254" s="9"/>
      <c r="F254" s="7" t="str">
        <f>'V-1 128'!R97</f>
        <v/>
      </c>
      <c r="G254" s="9"/>
    </row>
    <row r="255" spans="1:7">
      <c r="D255" s="15"/>
      <c r="E255" s="8" t="str">
        <f>'V-1 128'!P63</f>
        <v/>
      </c>
      <c r="F255" s="9"/>
      <c r="G255" s="9"/>
    </row>
    <row r="256" spans="1:7">
      <c r="A256" s="3">
        <f>A190+32</f>
        <v>124</v>
      </c>
      <c r="C256" s="6" t="str">
        <f>IF($B256="","bye",CONCATENATE(VLOOKUP($B256,'nejml.žákyně seznam'!$A$2:$E$269,2)," (",VLOOKUP($B256,'nejml.žákyně seznam'!$A$2:$E$269,4),")"))</f>
        <v>bye</v>
      </c>
      <c r="D256" s="16"/>
      <c r="E256" s="3" t="str">
        <f>'V-1 128'!R63</f>
        <v/>
      </c>
      <c r="F256" s="9"/>
      <c r="G256" s="9"/>
    </row>
    <row r="257" spans="1:7">
      <c r="D257" s="17"/>
      <c r="F257" s="9"/>
      <c r="G257" s="11" t="str">
        <f>'V-1 128'!P115</f>
        <v/>
      </c>
    </row>
    <row r="258" spans="1:7">
      <c r="A258" s="3">
        <f>A192+32</f>
        <v>125</v>
      </c>
      <c r="C258" s="6" t="str">
        <f>IF($B258="","bye",CONCATENATE(VLOOKUP($B258,'nejml.žákyně seznam'!$A$2:$E$269,2)," (",VLOOKUP($B258,'nejml.žákyně seznam'!$A$2:$E$269,4),")"))</f>
        <v>bye</v>
      </c>
      <c r="D258" s="14"/>
      <c r="F258" s="9"/>
      <c r="G258" s="3" t="str">
        <f>'V-1 128'!R115</f>
        <v/>
      </c>
    </row>
    <row r="259" spans="1:7">
      <c r="D259" s="15"/>
      <c r="E259" s="6" t="str">
        <f>'V-1 128'!P64</f>
        <v/>
      </c>
      <c r="F259" s="9"/>
    </row>
    <row r="260" spans="1:7">
      <c r="A260" s="3">
        <f>A194+32</f>
        <v>126</v>
      </c>
      <c r="C260" s="6" t="str">
        <f>IF($B260="","bye",CONCATENATE(VLOOKUP($B260,'nejml.žákyně seznam'!$A$2:$E$269,2)," (",VLOOKUP($B260,'nejml.žákyně seznam'!$A$2:$E$269,4),")"))</f>
        <v>bye</v>
      </c>
      <c r="D260" s="16"/>
      <c r="E260" s="7" t="str">
        <f>'V-1 128'!R64</f>
        <v/>
      </c>
      <c r="F260" s="9"/>
    </row>
    <row r="261" spans="1:7">
      <c r="D261" s="17"/>
      <c r="E261" s="9"/>
      <c r="F261" s="11" t="str">
        <f>'V-1 128'!P98</f>
        <v/>
      </c>
    </row>
    <row r="262" spans="1:7">
      <c r="A262" s="3">
        <f>A196+32</f>
        <v>127</v>
      </c>
      <c r="C262" s="6" t="str">
        <f>IF($B262="","bye",CONCATENATE(VLOOKUP($B262,'nejml.žákyně seznam'!$A$2:$E$269,2)," (",VLOOKUP($B262,'nejml.žákyně seznam'!$A$2:$E$269,4),")"))</f>
        <v>bye</v>
      </c>
      <c r="D262" s="14"/>
      <c r="E262" s="9"/>
      <c r="F262" s="3" t="str">
        <f>'V-1 128'!R98</f>
        <v/>
      </c>
    </row>
    <row r="263" spans="1:7">
      <c r="D263" s="15"/>
      <c r="E263" s="8" t="str">
        <f>'V-1 128'!P65</f>
        <v/>
      </c>
    </row>
    <row r="264" spans="1:7">
      <c r="A264" s="3">
        <f>A198+32</f>
        <v>128</v>
      </c>
      <c r="C264" s="6" t="str">
        <f>IF($B264="","bye",CONCATENATE(VLOOKUP($B264,'nejml.žákyně seznam'!$A$2:$E$269,2)," (",VLOOKUP($B264,'nejml.žákyně seznam'!$A$2:$E$269,4),")"))</f>
        <v>bye</v>
      </c>
      <c r="D264" s="16"/>
      <c r="E264" s="3" t="str">
        <f>'V-1 128'!R65</f>
        <v/>
      </c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4" fitToHeight="0" orientation="portrait" horizontalDpi="300" verticalDpi="300" r:id="rId1"/>
  <headerFooter alignWithMargins="0"/>
  <rowBreaks count="3" manualBreakCount="3">
    <brk id="66" max="16383" man="1"/>
    <brk id="132" max="16383" man="1"/>
    <brk id="19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4"/>
  <sheetViews>
    <sheetView zoomScale="85" workbookViewId="0">
      <pane ySplit="1" topLeftCell="A84" activePane="bottomLeft" state="frozen"/>
      <selection activeCell="G19" sqref="G19:G20"/>
      <selection pane="bottomLeft" activeCell="G19" sqref="G19:G20"/>
    </sheetView>
  </sheetViews>
  <sheetFormatPr defaultRowHeight="12.75"/>
  <cols>
    <col min="1" max="1" width="27.42578125" style="3" bestFit="1" customWidth="1"/>
    <col min="2" max="2" width="4.5703125" style="3" bestFit="1" customWidth="1"/>
    <col min="3" max="3" width="15.140625" style="3" bestFit="1" customWidth="1"/>
    <col min="4" max="4" width="13.140625" style="3" bestFit="1" customWidth="1"/>
    <col min="5" max="5" width="4.5703125" style="3" bestFit="1" customWidth="1"/>
    <col min="6" max="6" width="16" style="3" bestFit="1" customWidth="1"/>
    <col min="7" max="7" width="11.5703125" style="3" bestFit="1" customWidth="1"/>
    <col min="8" max="12" width="5.28515625" style="3" customWidth="1"/>
    <col min="13" max="14" width="4.28515625" style="3" customWidth="1"/>
    <col min="15" max="15" width="4.5703125" style="3" bestFit="1" customWidth="1"/>
    <col min="16" max="16" width="5.5703125" style="3" customWidth="1"/>
    <col min="17" max="17" width="15" style="3" bestFit="1" customWidth="1"/>
    <col min="18" max="18" width="18.85546875" style="3" bestFit="1" customWidth="1"/>
    <col min="19" max="19" width="3.5703125" style="3" customWidth="1"/>
    <col min="20" max="24" width="3" style="3" customWidth="1"/>
    <col min="25" max="16384" width="9.140625" style="3"/>
  </cols>
  <sheetData>
    <row r="1" spans="1:24" ht="14.25" thickTop="1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18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" t="s">
        <v>10</v>
      </c>
      <c r="N1" s="2" t="s">
        <v>11</v>
      </c>
      <c r="O1" s="2" t="s">
        <v>12</v>
      </c>
    </row>
    <row r="2" spans="1:24" ht="13.5" thickTop="1">
      <c r="A2" s="3" t="e">
        <f>CONCATENATE("Kvalifikace ",#REF!," - 1.kolo")</f>
        <v>#REF!</v>
      </c>
      <c r="B2" s="3">
        <f>'P-1 128'!B4</f>
        <v>0</v>
      </c>
      <c r="C2" s="3" t="str">
        <f>IF($B2=0,"bye",VLOOKUP($B2,'nejml.žákyně seznam'!$A$2:$D$269,2))</f>
        <v>bye</v>
      </c>
      <c r="D2" s="3" t="str">
        <f>IF($B2=0,"",VLOOKUP($B2,'nejml.žákyně seznam'!$A$2:$E$269,4))</f>
        <v/>
      </c>
      <c r="E2" s="3">
        <f>'P-1 128'!$B$6</f>
        <v>0</v>
      </c>
      <c r="F2" s="3" t="str">
        <f>IF($E2=0,"bye",VLOOKUP($E2,'nejml.žákyně seznam'!$A$2:$D$269,2))</f>
        <v>bye</v>
      </c>
      <c r="G2" s="3" t="str">
        <f>IF($E2=0,"",VLOOKUP($E2,'nejml.žákyně seznam'!$A$2:$E$269,4))</f>
        <v/>
      </c>
      <c r="H2" s="71"/>
      <c r="I2" s="72"/>
      <c r="J2" s="72"/>
      <c r="K2" s="72"/>
      <c r="L2" s="73"/>
      <c r="M2" s="3">
        <f t="shared" ref="M2:M33" si="0">COUNTIF(T2:X2,"&gt;0")</f>
        <v>0</v>
      </c>
      <c r="N2" s="3">
        <f t="shared" ref="N2:N33" si="1">COUNTIF(T2:X2,"&lt;0")</f>
        <v>0</v>
      </c>
      <c r="O2" s="3">
        <f t="shared" ref="O2:O33" si="2">IF(M2=N2,0,IF(M2&gt;N2,B2,E2))</f>
        <v>0</v>
      </c>
      <c r="P2" s="3" t="str">
        <f>IF($O2=0,"",VLOOKUP($O2,'nejml.žákyně seznam'!$A$2:$D$269,2))</f>
        <v/>
      </c>
      <c r="Q2" s="3" t="str">
        <f t="shared" ref="Q2:Q33" si="3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/>
      </c>
      <c r="R2" s="3" t="str">
        <f t="shared" ref="R2:R21" si="4">IF(SUM(M2:N2)=0,"",Q2)</f>
        <v/>
      </c>
      <c r="S2" s="30"/>
      <c r="T2" s="30">
        <f t="shared" ref="T2:T33" si="5">IF(H2="",0,IF(MID(H2,1,1)="-",-1,1))</f>
        <v>0</v>
      </c>
      <c r="U2" s="30">
        <f t="shared" ref="U2:U33" si="6">IF(I2="",0,IF(MID(I2,1,1)="-",-1,1))</f>
        <v>0</v>
      </c>
      <c r="V2" s="30">
        <f t="shared" ref="V2:V33" si="7">IF(J2="",0,IF(MID(J2,1,1)="-",-1,1))</f>
        <v>0</v>
      </c>
      <c r="W2" s="30">
        <f t="shared" ref="W2:W33" si="8">IF(K2="",0,IF(MID(K2,1,1)="-",-1,1))</f>
        <v>0</v>
      </c>
      <c r="X2" s="30">
        <f t="shared" ref="X2:X33" si="9">IF(L2="",0,IF(MID(L2,1,1)="-",-1,1))</f>
        <v>0</v>
      </c>
    </row>
    <row r="3" spans="1:24">
      <c r="A3" s="3" t="e">
        <f>CONCATENATE("Kvalifikace ",#REF!," - 1.kolo")</f>
        <v>#REF!</v>
      </c>
      <c r="B3" s="3">
        <f>'P-1 128'!B8</f>
        <v>0</v>
      </c>
      <c r="C3" s="3" t="str">
        <f>IF($B3=0,"bye",VLOOKUP($B3,'nejml.žákyně seznam'!$A$2:$D$269,2))</f>
        <v>bye</v>
      </c>
      <c r="D3" s="3" t="str">
        <f>IF($B3=0,"",VLOOKUP($B3,'nejml.žákyně seznam'!$A$2:$E$269,4))</f>
        <v/>
      </c>
      <c r="E3" s="3">
        <f>'P-1 128'!$B$10</f>
        <v>0</v>
      </c>
      <c r="F3" s="3" t="str">
        <f>IF($E3=0,"bye",VLOOKUP($E3,'nejml.žákyně seznam'!$A$2:$D$269,2))</f>
        <v>bye</v>
      </c>
      <c r="G3" s="3" t="str">
        <f>IF($E3=0,"",VLOOKUP($E3,'nejml.žákyně seznam'!$A$2:$E$269,4))</f>
        <v/>
      </c>
      <c r="H3" s="74"/>
      <c r="I3" s="75"/>
      <c r="J3" s="75"/>
      <c r="K3" s="75"/>
      <c r="L3" s="76"/>
      <c r="M3" s="3">
        <f t="shared" si="0"/>
        <v>0</v>
      </c>
      <c r="N3" s="3">
        <f t="shared" si="1"/>
        <v>0</v>
      </c>
      <c r="O3" s="3">
        <f t="shared" si="2"/>
        <v>0</v>
      </c>
      <c r="P3" s="3" t="str">
        <f>IF($O3=0,"",VLOOKUP($O3,'nejml.žákyně seznam'!$A$2:$D$269,2))</f>
        <v/>
      </c>
      <c r="Q3" s="3" t="str">
        <f t="shared" si="3"/>
        <v/>
      </c>
      <c r="R3" s="3" t="str">
        <f t="shared" si="4"/>
        <v/>
      </c>
      <c r="T3" s="30">
        <f t="shared" si="5"/>
        <v>0</v>
      </c>
      <c r="U3" s="30">
        <f t="shared" si="6"/>
        <v>0</v>
      </c>
      <c r="V3" s="30">
        <f t="shared" si="7"/>
        <v>0</v>
      </c>
      <c r="W3" s="30">
        <f t="shared" si="8"/>
        <v>0</v>
      </c>
      <c r="X3" s="30">
        <f t="shared" si="9"/>
        <v>0</v>
      </c>
    </row>
    <row r="4" spans="1:24">
      <c r="A4" s="3" t="e">
        <f>CONCATENATE("Kvalifikace ",#REF!," - 1.kolo")</f>
        <v>#REF!</v>
      </c>
      <c r="B4" s="3">
        <f>'P-1 128'!B12</f>
        <v>0</v>
      </c>
      <c r="C4" s="3" t="str">
        <f>IF($B4=0,"bye",VLOOKUP($B4,'nejml.žákyně seznam'!$A$2:$D$269,2))</f>
        <v>bye</v>
      </c>
      <c r="D4" s="3" t="str">
        <f>IF($B4=0,"",VLOOKUP($B4,'nejml.žákyně seznam'!$A$2:$E$269,4))</f>
        <v/>
      </c>
      <c r="E4" s="3">
        <f>'P-1 128'!$B$14</f>
        <v>0</v>
      </c>
      <c r="F4" s="3" t="str">
        <f>IF($E4=0,"bye",VLOOKUP($E4,'nejml.žákyně seznam'!$A$2:$D$269,2))</f>
        <v>bye</v>
      </c>
      <c r="G4" s="3" t="str">
        <f>IF($E4=0,"",VLOOKUP($E4,'nejml.žákyně seznam'!$A$2:$E$269,4))</f>
        <v/>
      </c>
      <c r="H4" s="74"/>
      <c r="I4" s="75"/>
      <c r="J4" s="75"/>
      <c r="K4" s="75"/>
      <c r="L4" s="76"/>
      <c r="M4" s="3">
        <f t="shared" si="0"/>
        <v>0</v>
      </c>
      <c r="N4" s="3">
        <f t="shared" si="1"/>
        <v>0</v>
      </c>
      <c r="O4" s="3">
        <f t="shared" si="2"/>
        <v>0</v>
      </c>
      <c r="P4" s="3" t="str">
        <f>IF($O4=0,"",VLOOKUP($O4,'nejml.žákyně seznam'!$A$2:$D$269,2))</f>
        <v/>
      </c>
      <c r="Q4" s="3" t="str">
        <f t="shared" si="3"/>
        <v/>
      </c>
      <c r="R4" s="3" t="str">
        <f t="shared" si="4"/>
        <v/>
      </c>
      <c r="T4" s="30">
        <f t="shared" si="5"/>
        <v>0</v>
      </c>
      <c r="U4" s="30">
        <f t="shared" si="6"/>
        <v>0</v>
      </c>
      <c r="V4" s="30">
        <f t="shared" si="7"/>
        <v>0</v>
      </c>
      <c r="W4" s="30">
        <f t="shared" si="8"/>
        <v>0</v>
      </c>
      <c r="X4" s="30">
        <f t="shared" si="9"/>
        <v>0</v>
      </c>
    </row>
    <row r="5" spans="1:24">
      <c r="A5" s="3" t="e">
        <f>CONCATENATE("Kvalifikace ",#REF!," - 1.kolo")</f>
        <v>#REF!</v>
      </c>
      <c r="B5" s="3">
        <f>'P-1 128'!B16</f>
        <v>0</v>
      </c>
      <c r="C5" s="3" t="str">
        <f>IF($B5=0,"bye",VLOOKUP($B5,'nejml.žákyně seznam'!$A$2:$D$269,2))</f>
        <v>bye</v>
      </c>
      <c r="D5" s="3" t="str">
        <f>IF($B5=0,"",VLOOKUP($B5,'nejml.žákyně seznam'!$A$2:$E$269,4))</f>
        <v/>
      </c>
      <c r="E5" s="3">
        <f>'P-1 128'!$B$18</f>
        <v>0</v>
      </c>
      <c r="F5" s="3" t="str">
        <f>IF($E5=0,"bye",VLOOKUP($E5,'nejml.žákyně seznam'!$A$2:$D$269,2))</f>
        <v>bye</v>
      </c>
      <c r="G5" s="3" t="str">
        <f>IF($E5=0,"",VLOOKUP($E5,'nejml.žákyně seznam'!$A$2:$E$269,4))</f>
        <v/>
      </c>
      <c r="H5" s="74"/>
      <c r="I5" s="75"/>
      <c r="J5" s="75"/>
      <c r="K5" s="75"/>
      <c r="L5" s="76"/>
      <c r="M5" s="3">
        <f t="shared" si="0"/>
        <v>0</v>
      </c>
      <c r="N5" s="3">
        <f t="shared" si="1"/>
        <v>0</v>
      </c>
      <c r="O5" s="3">
        <f t="shared" si="2"/>
        <v>0</v>
      </c>
      <c r="P5" s="3" t="str">
        <f>IF($O5=0,"",VLOOKUP($O5,'nejml.žákyně seznam'!$A$2:$D$269,2))</f>
        <v/>
      </c>
      <c r="Q5" s="3" t="str">
        <f t="shared" si="3"/>
        <v/>
      </c>
      <c r="R5" s="3" t="str">
        <f t="shared" si="4"/>
        <v/>
      </c>
      <c r="T5" s="30">
        <f t="shared" si="5"/>
        <v>0</v>
      </c>
      <c r="U5" s="30">
        <f t="shared" si="6"/>
        <v>0</v>
      </c>
      <c r="V5" s="30">
        <f t="shared" si="7"/>
        <v>0</v>
      </c>
      <c r="W5" s="30">
        <f t="shared" si="8"/>
        <v>0</v>
      </c>
      <c r="X5" s="30">
        <f t="shared" si="9"/>
        <v>0</v>
      </c>
    </row>
    <row r="6" spans="1:24">
      <c r="A6" s="3" t="e">
        <f>CONCATENATE("Kvalifikace ",#REF!," - 1.kolo")</f>
        <v>#REF!</v>
      </c>
      <c r="B6" s="3">
        <f>'P-1 128'!B20</f>
        <v>0</v>
      </c>
      <c r="C6" s="3" t="str">
        <f>IF($B6=0,"bye",VLOOKUP($B6,'nejml.žákyně seznam'!$A$2:$D$269,2))</f>
        <v>bye</v>
      </c>
      <c r="D6" s="3" t="str">
        <f>IF($B6=0,"",VLOOKUP($B6,'nejml.žákyně seznam'!$A$2:$E$269,4))</f>
        <v/>
      </c>
      <c r="E6" s="3">
        <f>'P-1 128'!$B$22</f>
        <v>0</v>
      </c>
      <c r="F6" s="3" t="str">
        <f>IF($E6=0,"bye",VLOOKUP($E6,'nejml.žákyně seznam'!$A$2:$D$269,2))</f>
        <v>bye</v>
      </c>
      <c r="G6" s="3" t="str">
        <f>IF($E6=0,"",VLOOKUP($E6,'nejml.žákyně seznam'!$A$2:$E$269,4))</f>
        <v/>
      </c>
      <c r="H6" s="74"/>
      <c r="I6" s="75"/>
      <c r="J6" s="75"/>
      <c r="K6" s="75"/>
      <c r="L6" s="76"/>
      <c r="M6" s="3">
        <f t="shared" si="0"/>
        <v>0</v>
      </c>
      <c r="N6" s="3">
        <f t="shared" si="1"/>
        <v>0</v>
      </c>
      <c r="O6" s="3">
        <f t="shared" si="2"/>
        <v>0</v>
      </c>
      <c r="P6" s="3" t="str">
        <f>IF($O6=0,"",VLOOKUP($O6,'nejml.žákyně seznam'!$A$2:$D$269,2))</f>
        <v/>
      </c>
      <c r="Q6" s="3" t="str">
        <f t="shared" si="3"/>
        <v/>
      </c>
      <c r="R6" s="3" t="str">
        <f t="shared" si="4"/>
        <v/>
      </c>
      <c r="T6" s="30">
        <f t="shared" si="5"/>
        <v>0</v>
      </c>
      <c r="U6" s="30">
        <f t="shared" si="6"/>
        <v>0</v>
      </c>
      <c r="V6" s="30">
        <f t="shared" si="7"/>
        <v>0</v>
      </c>
      <c r="W6" s="30">
        <f t="shared" si="8"/>
        <v>0</v>
      </c>
      <c r="X6" s="30">
        <f t="shared" si="9"/>
        <v>0</v>
      </c>
    </row>
    <row r="7" spans="1:24">
      <c r="A7" s="3" t="e">
        <f>CONCATENATE("Kvalifikace ",#REF!," - 1.kolo")</f>
        <v>#REF!</v>
      </c>
      <c r="B7" s="3">
        <f>'P-1 128'!B24</f>
        <v>0</v>
      </c>
      <c r="C7" s="3" t="str">
        <f>IF($B7=0,"bye",VLOOKUP($B7,'nejml.žákyně seznam'!$A$2:$D$269,2))</f>
        <v>bye</v>
      </c>
      <c r="D7" s="3" t="str">
        <f>IF($B7=0,"",VLOOKUP($B7,'nejml.žákyně seznam'!$A$2:$E$269,4))</f>
        <v/>
      </c>
      <c r="E7" s="3">
        <f>'P-1 128'!$B$26</f>
        <v>0</v>
      </c>
      <c r="F7" s="3" t="str">
        <f>IF($E7=0,"bye",VLOOKUP($E7,'nejml.žákyně seznam'!$A$2:$D$269,2))</f>
        <v>bye</v>
      </c>
      <c r="G7" s="3" t="str">
        <f>IF($E7=0,"",VLOOKUP($E7,'nejml.žákyně seznam'!$A$2:$E$269,4))</f>
        <v/>
      </c>
      <c r="H7" s="74"/>
      <c r="I7" s="75"/>
      <c r="J7" s="75"/>
      <c r="K7" s="75"/>
      <c r="L7" s="76"/>
      <c r="M7" s="3">
        <f t="shared" si="0"/>
        <v>0</v>
      </c>
      <c r="N7" s="3">
        <f t="shared" si="1"/>
        <v>0</v>
      </c>
      <c r="O7" s="3">
        <f t="shared" si="2"/>
        <v>0</v>
      </c>
      <c r="P7" s="3" t="str">
        <f>IF($O7=0,"",VLOOKUP($O7,'nejml.žákyně seznam'!$A$2:$D$269,2))</f>
        <v/>
      </c>
      <c r="Q7" s="3" t="str">
        <f t="shared" si="3"/>
        <v/>
      </c>
      <c r="R7" s="3" t="str">
        <f t="shared" si="4"/>
        <v/>
      </c>
      <c r="T7" s="30">
        <f t="shared" si="5"/>
        <v>0</v>
      </c>
      <c r="U7" s="30">
        <f t="shared" si="6"/>
        <v>0</v>
      </c>
      <c r="V7" s="30">
        <f t="shared" si="7"/>
        <v>0</v>
      </c>
      <c r="W7" s="30">
        <f t="shared" si="8"/>
        <v>0</v>
      </c>
      <c r="X7" s="30">
        <f t="shared" si="9"/>
        <v>0</v>
      </c>
    </row>
    <row r="8" spans="1:24">
      <c r="A8" s="3" t="e">
        <f>CONCATENATE("Kvalifikace ",#REF!," - 1.kolo")</f>
        <v>#REF!</v>
      </c>
      <c r="B8" s="3">
        <f>'P-1 128'!B28</f>
        <v>0</v>
      </c>
      <c r="C8" s="3" t="str">
        <f>IF($B8=0,"bye",VLOOKUP($B8,'nejml.žákyně seznam'!$A$2:$D$269,2))</f>
        <v>bye</v>
      </c>
      <c r="D8" s="3" t="str">
        <f>IF($B8=0,"",VLOOKUP($B8,'nejml.žákyně seznam'!$A$2:$E$269,4))</f>
        <v/>
      </c>
      <c r="E8" s="3">
        <f>'P-1 128'!$B$30</f>
        <v>0</v>
      </c>
      <c r="F8" s="3" t="str">
        <f>IF($E8=0,"bye",VLOOKUP($E8,'nejml.žákyně seznam'!$A$2:$D$269,2))</f>
        <v>bye</v>
      </c>
      <c r="G8" s="3" t="str">
        <f>IF($E8=0,"",VLOOKUP($E8,'nejml.žákyně seznam'!$A$2:$E$269,4))</f>
        <v/>
      </c>
      <c r="H8" s="74"/>
      <c r="I8" s="75"/>
      <c r="J8" s="75"/>
      <c r="K8" s="75"/>
      <c r="L8" s="76"/>
      <c r="M8" s="3">
        <f t="shared" si="0"/>
        <v>0</v>
      </c>
      <c r="N8" s="3">
        <f t="shared" si="1"/>
        <v>0</v>
      </c>
      <c r="O8" s="3">
        <f t="shared" si="2"/>
        <v>0</v>
      </c>
      <c r="P8" s="3" t="str">
        <f>IF($O8=0,"",VLOOKUP($O8,'nejml.žákyně seznam'!$A$2:$D$269,2))</f>
        <v/>
      </c>
      <c r="Q8" s="3" t="str">
        <f t="shared" si="3"/>
        <v/>
      </c>
      <c r="R8" s="3" t="str">
        <f t="shared" si="4"/>
        <v/>
      </c>
      <c r="T8" s="30">
        <f t="shared" si="5"/>
        <v>0</v>
      </c>
      <c r="U8" s="30">
        <f t="shared" si="6"/>
        <v>0</v>
      </c>
      <c r="V8" s="30">
        <f t="shared" si="7"/>
        <v>0</v>
      </c>
      <c r="W8" s="30">
        <f t="shared" si="8"/>
        <v>0</v>
      </c>
      <c r="X8" s="30">
        <f t="shared" si="9"/>
        <v>0</v>
      </c>
    </row>
    <row r="9" spans="1:24">
      <c r="A9" s="3" t="e">
        <f>CONCATENATE("Kvalifikace ",#REF!," - 1.kolo")</f>
        <v>#REF!</v>
      </c>
      <c r="B9" s="3">
        <f>'P-1 128'!B32</f>
        <v>0</v>
      </c>
      <c r="C9" s="3" t="str">
        <f>IF($B9=0,"bye",VLOOKUP($B9,'nejml.žákyně seznam'!$A$2:$D$269,2))</f>
        <v>bye</v>
      </c>
      <c r="D9" s="3" t="str">
        <f>IF($B9=0,"",VLOOKUP($B9,'nejml.žákyně seznam'!$A$2:$E$269,4))</f>
        <v/>
      </c>
      <c r="E9" s="3">
        <f>'P-1 128'!$B$34</f>
        <v>0</v>
      </c>
      <c r="F9" s="3" t="str">
        <f>IF($E9=0,"bye",VLOOKUP($E9,'nejml.žákyně seznam'!$A$2:$D$269,2))</f>
        <v>bye</v>
      </c>
      <c r="G9" s="3" t="str">
        <f>IF($E9=0,"",VLOOKUP($E9,'nejml.žákyně seznam'!$A$2:$E$269,4))</f>
        <v/>
      </c>
      <c r="H9" s="74"/>
      <c r="I9" s="75"/>
      <c r="J9" s="75"/>
      <c r="K9" s="75"/>
      <c r="L9" s="76"/>
      <c r="M9" s="3">
        <f t="shared" si="0"/>
        <v>0</v>
      </c>
      <c r="N9" s="3">
        <f t="shared" si="1"/>
        <v>0</v>
      </c>
      <c r="O9" s="3">
        <f t="shared" si="2"/>
        <v>0</v>
      </c>
      <c r="P9" s="3" t="str">
        <f>IF($O9=0,"",VLOOKUP($O9,'nejml.žákyně seznam'!$A$2:$D$269,2))</f>
        <v/>
      </c>
      <c r="Q9" s="3" t="str">
        <f t="shared" si="3"/>
        <v/>
      </c>
      <c r="R9" s="3" t="str">
        <f t="shared" si="4"/>
        <v/>
      </c>
      <c r="T9" s="30">
        <f t="shared" si="5"/>
        <v>0</v>
      </c>
      <c r="U9" s="30">
        <f t="shared" si="6"/>
        <v>0</v>
      </c>
      <c r="V9" s="30">
        <f t="shared" si="7"/>
        <v>0</v>
      </c>
      <c r="W9" s="30">
        <f t="shared" si="8"/>
        <v>0</v>
      </c>
      <c r="X9" s="30">
        <f t="shared" si="9"/>
        <v>0</v>
      </c>
    </row>
    <row r="10" spans="1:24">
      <c r="A10" s="3" t="e">
        <f>CONCATENATE("Kvalifikace ",#REF!," - 1.kolo")</f>
        <v>#REF!</v>
      </c>
      <c r="B10" s="3">
        <f>'P-1 128'!B36</f>
        <v>0</v>
      </c>
      <c r="C10" s="3" t="str">
        <f>IF($B10=0,"bye",VLOOKUP($B10,'nejml.žákyně seznam'!$A$2:$D$269,2))</f>
        <v>bye</v>
      </c>
      <c r="D10" s="3" t="str">
        <f>IF($B10=0,"",VLOOKUP($B10,'nejml.žákyně seznam'!$A$2:$E$269,4))</f>
        <v/>
      </c>
      <c r="E10" s="3">
        <f>'P-1 128'!$B$38</f>
        <v>0</v>
      </c>
      <c r="F10" s="3" t="str">
        <f>IF($E10=0,"bye",VLOOKUP($E10,'nejml.žákyně seznam'!$A$2:$D$269,2))</f>
        <v>bye</v>
      </c>
      <c r="G10" s="3" t="str">
        <f>IF($E10=0,"",VLOOKUP($E10,'nejml.žákyně seznam'!$A$2:$E$269,4))</f>
        <v/>
      </c>
      <c r="H10" s="74"/>
      <c r="I10" s="75"/>
      <c r="J10" s="75"/>
      <c r="K10" s="75"/>
      <c r="L10" s="76"/>
      <c r="M10" s="3">
        <f t="shared" si="0"/>
        <v>0</v>
      </c>
      <c r="N10" s="3">
        <f t="shared" si="1"/>
        <v>0</v>
      </c>
      <c r="O10" s="3">
        <f t="shared" si="2"/>
        <v>0</v>
      </c>
      <c r="P10" s="3" t="str">
        <f>IF($O10=0,"",VLOOKUP($O10,'nejml.žákyně seznam'!$A$2:$D$269,2))</f>
        <v/>
      </c>
      <c r="Q10" s="3" t="str">
        <f t="shared" si="3"/>
        <v/>
      </c>
      <c r="R10" s="3" t="str">
        <f t="shared" si="4"/>
        <v/>
      </c>
      <c r="T10" s="30">
        <f t="shared" si="5"/>
        <v>0</v>
      </c>
      <c r="U10" s="30">
        <f t="shared" si="6"/>
        <v>0</v>
      </c>
      <c r="V10" s="30">
        <f t="shared" si="7"/>
        <v>0</v>
      </c>
      <c r="W10" s="30">
        <f t="shared" si="8"/>
        <v>0</v>
      </c>
      <c r="X10" s="30">
        <f t="shared" si="9"/>
        <v>0</v>
      </c>
    </row>
    <row r="11" spans="1:24">
      <c r="A11" s="3" t="e">
        <f>CONCATENATE("Kvalifikace ",#REF!," - 1.kolo")</f>
        <v>#REF!</v>
      </c>
      <c r="B11" s="3">
        <f>'P-1 128'!B40</f>
        <v>0</v>
      </c>
      <c r="C11" s="3" t="str">
        <f>IF($B11=0,"bye",VLOOKUP($B11,'nejml.žákyně seznam'!$A$2:$D$269,2))</f>
        <v>bye</v>
      </c>
      <c r="D11" s="3" t="str">
        <f>IF($B11=0,"",VLOOKUP($B11,'nejml.žákyně seznam'!$A$2:$E$269,4))</f>
        <v/>
      </c>
      <c r="E11" s="3">
        <f>'P-1 128'!$B$42</f>
        <v>0</v>
      </c>
      <c r="F11" s="3" t="str">
        <f>IF($E11=0,"bye",VLOOKUP($E11,'nejml.žákyně seznam'!$A$2:$D$269,2))</f>
        <v>bye</v>
      </c>
      <c r="G11" s="3" t="str">
        <f>IF($E11=0,"",VLOOKUP($E11,'nejml.žákyně seznam'!$A$2:$E$269,4))</f>
        <v/>
      </c>
      <c r="H11" s="74"/>
      <c r="I11" s="75"/>
      <c r="J11" s="75"/>
      <c r="K11" s="75"/>
      <c r="L11" s="76"/>
      <c r="M11" s="3">
        <f t="shared" si="0"/>
        <v>0</v>
      </c>
      <c r="N11" s="3">
        <f t="shared" si="1"/>
        <v>0</v>
      </c>
      <c r="O11" s="3">
        <f t="shared" si="2"/>
        <v>0</v>
      </c>
      <c r="P11" s="3" t="str">
        <f>IF($O11=0,"",VLOOKUP($O11,'nejml.žákyně seznam'!$A$2:$D$269,2))</f>
        <v/>
      </c>
      <c r="Q11" s="3" t="str">
        <f t="shared" si="3"/>
        <v/>
      </c>
      <c r="R11" s="3" t="str">
        <f t="shared" si="4"/>
        <v/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0">
        <f t="shared" si="8"/>
        <v>0</v>
      </c>
      <c r="X11" s="30">
        <f t="shared" si="9"/>
        <v>0</v>
      </c>
    </row>
    <row r="12" spans="1:24">
      <c r="A12" s="3" t="e">
        <f>CONCATENATE("Kvalifikace ",#REF!," - 1.kolo")</f>
        <v>#REF!</v>
      </c>
      <c r="B12" s="3">
        <f>'P-1 128'!B44</f>
        <v>0</v>
      </c>
      <c r="C12" s="3" t="str">
        <f>IF($B12=0,"bye",VLOOKUP($B12,'nejml.žákyně seznam'!$A$2:$D$269,2))</f>
        <v>bye</v>
      </c>
      <c r="D12" s="3" t="str">
        <f>IF($B12=0,"",VLOOKUP($B12,'nejml.žákyně seznam'!$A$2:$E$269,4))</f>
        <v/>
      </c>
      <c r="E12" s="3">
        <f>'P-1 128'!$B$46</f>
        <v>0</v>
      </c>
      <c r="F12" s="3" t="str">
        <f>IF($E12=0,"bye",VLOOKUP($E12,'nejml.žákyně seznam'!$A$2:$D$269,2))</f>
        <v>bye</v>
      </c>
      <c r="G12" s="3" t="str">
        <f>IF($E12=0,"",VLOOKUP($E12,'nejml.žákyně seznam'!$A$2:$E$269,4))</f>
        <v/>
      </c>
      <c r="H12" s="74"/>
      <c r="I12" s="75"/>
      <c r="J12" s="75"/>
      <c r="K12" s="75"/>
      <c r="L12" s="76"/>
      <c r="M12" s="3">
        <f t="shared" si="0"/>
        <v>0</v>
      </c>
      <c r="N12" s="3">
        <f t="shared" si="1"/>
        <v>0</v>
      </c>
      <c r="O12" s="3">
        <f t="shared" si="2"/>
        <v>0</v>
      </c>
      <c r="P12" s="3" t="str">
        <f>IF($O12=0,"",VLOOKUP($O12,'nejml.žákyně seznam'!$A$2:$D$269,2))</f>
        <v/>
      </c>
      <c r="Q12" s="3" t="str">
        <f t="shared" si="3"/>
        <v/>
      </c>
      <c r="R12" s="3" t="str">
        <f t="shared" si="4"/>
        <v/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0">
        <f t="shared" si="8"/>
        <v>0</v>
      </c>
      <c r="X12" s="30">
        <f t="shared" si="9"/>
        <v>0</v>
      </c>
    </row>
    <row r="13" spans="1:24">
      <c r="A13" s="3" t="e">
        <f>CONCATENATE("Kvalifikace ",#REF!," - 1.kolo")</f>
        <v>#REF!</v>
      </c>
      <c r="B13" s="3">
        <f>'P-1 128'!B48</f>
        <v>0</v>
      </c>
      <c r="C13" s="3" t="str">
        <f>IF($B13=0,"bye",VLOOKUP($B13,'nejml.žákyně seznam'!$A$2:$D$269,2))</f>
        <v>bye</v>
      </c>
      <c r="D13" s="3" t="str">
        <f>IF($B13=0,"",VLOOKUP($B13,'nejml.žákyně seznam'!$A$2:$E$269,4))</f>
        <v/>
      </c>
      <c r="E13" s="3">
        <f>'P-1 128'!$B$50</f>
        <v>0</v>
      </c>
      <c r="F13" s="3" t="str">
        <f>IF($E13=0,"bye",VLOOKUP($E13,'nejml.žákyně seznam'!$A$2:$D$269,2))</f>
        <v>bye</v>
      </c>
      <c r="G13" s="3" t="str">
        <f>IF($E13=0,"",VLOOKUP($E13,'nejml.žákyně seznam'!$A$2:$E$269,4))</f>
        <v/>
      </c>
      <c r="H13" s="74"/>
      <c r="I13" s="75"/>
      <c r="J13" s="75"/>
      <c r="K13" s="75"/>
      <c r="L13" s="76"/>
      <c r="M13" s="3">
        <f t="shared" si="0"/>
        <v>0</v>
      </c>
      <c r="N13" s="3">
        <f t="shared" si="1"/>
        <v>0</v>
      </c>
      <c r="O13" s="3">
        <f t="shared" si="2"/>
        <v>0</v>
      </c>
      <c r="P13" s="3" t="str">
        <f>IF($O13=0,"",VLOOKUP($O13,'nejml.žákyně seznam'!$A$2:$D$269,2))</f>
        <v/>
      </c>
      <c r="Q13" s="3" t="str">
        <f t="shared" si="3"/>
        <v/>
      </c>
      <c r="R13" s="3" t="str">
        <f t="shared" si="4"/>
        <v/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0">
        <f t="shared" si="8"/>
        <v>0</v>
      </c>
      <c r="X13" s="30">
        <f t="shared" si="9"/>
        <v>0</v>
      </c>
    </row>
    <row r="14" spans="1:24">
      <c r="A14" s="3" t="e">
        <f>CONCATENATE("Kvalifikace ",#REF!," - 1.kolo")</f>
        <v>#REF!</v>
      </c>
      <c r="B14" s="3">
        <f>'P-1 128'!B52</f>
        <v>0</v>
      </c>
      <c r="C14" s="3" t="str">
        <f>IF($B14=0,"bye",VLOOKUP($B14,'nejml.žákyně seznam'!$A$2:$D$269,2))</f>
        <v>bye</v>
      </c>
      <c r="D14" s="3" t="str">
        <f>IF($B14=0,"",VLOOKUP($B14,'nejml.žákyně seznam'!$A$2:$E$269,4))</f>
        <v/>
      </c>
      <c r="E14" s="3">
        <f>'P-1 128'!$B$54</f>
        <v>0</v>
      </c>
      <c r="F14" s="3" t="str">
        <f>IF($E14=0,"bye",VLOOKUP($E14,'nejml.žákyně seznam'!$A$2:$D$269,2))</f>
        <v>bye</v>
      </c>
      <c r="G14" s="3" t="str">
        <f>IF($E14=0,"",VLOOKUP($E14,'nejml.žákyně seznam'!$A$2:$E$269,4))</f>
        <v/>
      </c>
      <c r="H14" s="74"/>
      <c r="I14" s="75"/>
      <c r="J14" s="75"/>
      <c r="K14" s="75"/>
      <c r="L14" s="76"/>
      <c r="M14" s="3">
        <f t="shared" si="0"/>
        <v>0</v>
      </c>
      <c r="N14" s="3">
        <f t="shared" si="1"/>
        <v>0</v>
      </c>
      <c r="O14" s="3">
        <f t="shared" si="2"/>
        <v>0</v>
      </c>
      <c r="P14" s="3" t="str">
        <f>IF($O14=0,"",VLOOKUP($O14,'nejml.žákyně seznam'!$A$2:$D$269,2))</f>
        <v/>
      </c>
      <c r="Q14" s="3" t="str">
        <f t="shared" si="3"/>
        <v/>
      </c>
      <c r="R14" s="3" t="str">
        <f t="shared" si="4"/>
        <v/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0">
        <f t="shared" si="8"/>
        <v>0</v>
      </c>
      <c r="X14" s="30">
        <f t="shared" si="9"/>
        <v>0</v>
      </c>
    </row>
    <row r="15" spans="1:24">
      <c r="A15" s="3" t="e">
        <f>CONCATENATE("Kvalifikace ",#REF!," - 1.kolo")</f>
        <v>#REF!</v>
      </c>
      <c r="B15" s="3">
        <f>'P-1 128'!B56</f>
        <v>0</v>
      </c>
      <c r="C15" s="3" t="str">
        <f>IF($B15=0,"bye",VLOOKUP($B15,'nejml.žákyně seznam'!$A$2:$D$269,2))</f>
        <v>bye</v>
      </c>
      <c r="D15" s="3" t="str">
        <f>IF($B15=0,"",VLOOKUP($B15,'nejml.žákyně seznam'!$A$2:$E$269,4))</f>
        <v/>
      </c>
      <c r="E15" s="3">
        <f>'P-1 128'!$B$58</f>
        <v>0</v>
      </c>
      <c r="F15" s="3" t="str">
        <f>IF($E15=0,"bye",VLOOKUP($E15,'nejml.žákyně seznam'!$A$2:$D$269,2))</f>
        <v>bye</v>
      </c>
      <c r="G15" s="3" t="str">
        <f>IF($E15=0,"",VLOOKUP($E15,'nejml.žákyně seznam'!$A$2:$E$269,4))</f>
        <v/>
      </c>
      <c r="H15" s="74"/>
      <c r="I15" s="75"/>
      <c r="J15" s="75"/>
      <c r="K15" s="75"/>
      <c r="L15" s="76"/>
      <c r="M15" s="3">
        <f t="shared" si="0"/>
        <v>0</v>
      </c>
      <c r="N15" s="3">
        <f t="shared" si="1"/>
        <v>0</v>
      </c>
      <c r="O15" s="3">
        <f t="shared" si="2"/>
        <v>0</v>
      </c>
      <c r="P15" s="3" t="str">
        <f>IF($O15=0,"",VLOOKUP($O15,'nejml.žákyně seznam'!$A$2:$D$269,2))</f>
        <v/>
      </c>
      <c r="Q15" s="3" t="str">
        <f t="shared" si="3"/>
        <v/>
      </c>
      <c r="R15" s="3" t="str">
        <f t="shared" si="4"/>
        <v/>
      </c>
      <c r="T15" s="30">
        <f t="shared" si="5"/>
        <v>0</v>
      </c>
      <c r="U15" s="30">
        <f t="shared" si="6"/>
        <v>0</v>
      </c>
      <c r="V15" s="30">
        <f t="shared" si="7"/>
        <v>0</v>
      </c>
      <c r="W15" s="30">
        <f t="shared" si="8"/>
        <v>0</v>
      </c>
      <c r="X15" s="30">
        <f t="shared" si="9"/>
        <v>0</v>
      </c>
    </row>
    <row r="16" spans="1:24">
      <c r="A16" s="3" t="e">
        <f>CONCATENATE("Kvalifikace ",#REF!," - 1.kolo")</f>
        <v>#REF!</v>
      </c>
      <c r="B16" s="3">
        <f>'P-1 128'!B60</f>
        <v>0</v>
      </c>
      <c r="C16" s="3" t="str">
        <f>IF($B16=0,"bye",VLOOKUP($B16,'nejml.žákyně seznam'!$A$2:$D$269,2))</f>
        <v>bye</v>
      </c>
      <c r="D16" s="3" t="str">
        <f>IF($B16=0,"",VLOOKUP($B16,'nejml.žákyně seznam'!$A$2:$E$269,4))</f>
        <v/>
      </c>
      <c r="E16" s="3">
        <f>'P-1 128'!$B$62</f>
        <v>0</v>
      </c>
      <c r="F16" s="3" t="str">
        <f>IF($E16=0,"bye",VLOOKUP($E16,'nejml.žákyně seznam'!$A$2:$D$269,2))</f>
        <v>bye</v>
      </c>
      <c r="G16" s="3" t="str">
        <f>IF($E16=0,"",VLOOKUP($E16,'nejml.žákyně seznam'!$A$2:$E$269,4))</f>
        <v/>
      </c>
      <c r="H16" s="74"/>
      <c r="I16" s="75"/>
      <c r="J16" s="75"/>
      <c r="K16" s="75"/>
      <c r="L16" s="76"/>
      <c r="M16" s="3">
        <f t="shared" si="0"/>
        <v>0</v>
      </c>
      <c r="N16" s="3">
        <f t="shared" si="1"/>
        <v>0</v>
      </c>
      <c r="O16" s="3">
        <f t="shared" si="2"/>
        <v>0</v>
      </c>
      <c r="P16" s="3" t="str">
        <f>IF($O16=0,"",VLOOKUP($O16,'nejml.žákyně seznam'!$A$2:$D$269,2))</f>
        <v/>
      </c>
      <c r="Q16" s="3" t="str">
        <f t="shared" si="3"/>
        <v/>
      </c>
      <c r="R16" s="3" t="str">
        <f t="shared" si="4"/>
        <v/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0">
        <f t="shared" si="8"/>
        <v>0</v>
      </c>
      <c r="X16" s="30">
        <f t="shared" si="9"/>
        <v>0</v>
      </c>
    </row>
    <row r="17" spans="1:24">
      <c r="A17" s="3" t="e">
        <f>CONCATENATE("Kvalifikace ",#REF!," - 1.kolo")</f>
        <v>#REF!</v>
      </c>
      <c r="B17" s="3">
        <f>'P-1 128'!B64</f>
        <v>0</v>
      </c>
      <c r="C17" s="3" t="str">
        <f>IF($B17=0,"bye",VLOOKUP($B17,'nejml.žákyně seznam'!$A$2:$D$269,2))</f>
        <v>bye</v>
      </c>
      <c r="D17" s="3" t="str">
        <f>IF($B17=0,"",VLOOKUP($B17,'nejml.žákyně seznam'!$A$2:$E$269,4))</f>
        <v/>
      </c>
      <c r="E17" s="3">
        <f>'P-1 128'!$B$66</f>
        <v>0</v>
      </c>
      <c r="F17" s="3" t="str">
        <f>IF($E17=0,"bye",VLOOKUP($E17,'nejml.žákyně seznam'!$A$2:$D$269,2))</f>
        <v>bye</v>
      </c>
      <c r="G17" s="3" t="str">
        <f>IF($E17=0,"",VLOOKUP($E17,'nejml.žákyně seznam'!$A$2:$E$269,4))</f>
        <v/>
      </c>
      <c r="H17" s="74"/>
      <c r="I17" s="75"/>
      <c r="J17" s="75"/>
      <c r="K17" s="75"/>
      <c r="L17" s="76"/>
      <c r="M17" s="3">
        <f t="shared" si="0"/>
        <v>0</v>
      </c>
      <c r="N17" s="3">
        <f t="shared" si="1"/>
        <v>0</v>
      </c>
      <c r="O17" s="3">
        <f t="shared" si="2"/>
        <v>0</v>
      </c>
      <c r="P17" s="3" t="str">
        <f>IF($O17=0,"",VLOOKUP($O17,'nejml.žákyně seznam'!$A$2:$D$269,2))</f>
        <v/>
      </c>
      <c r="Q17" s="3" t="str">
        <f t="shared" si="3"/>
        <v/>
      </c>
      <c r="R17" s="3" t="str">
        <f t="shared" si="4"/>
        <v/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0">
        <f t="shared" si="8"/>
        <v>0</v>
      </c>
      <c r="X17" s="30">
        <f t="shared" si="9"/>
        <v>0</v>
      </c>
    </row>
    <row r="18" spans="1:24">
      <c r="A18" s="3" t="e">
        <f>CONCATENATE("Kvalifikace ",#REF!," - 1.kolo")</f>
        <v>#REF!</v>
      </c>
      <c r="B18" s="3">
        <f>'P-1 128'!B70</f>
        <v>0</v>
      </c>
      <c r="C18" s="3" t="str">
        <f>IF($B18=0,"bye",VLOOKUP($B18,'nejml.žákyně seznam'!$A$2:$D$269,2))</f>
        <v>bye</v>
      </c>
      <c r="D18" s="3" t="str">
        <f>IF($B18=0,"",VLOOKUP($B18,'nejml.žákyně seznam'!$A$2:$E$269,4))</f>
        <v/>
      </c>
      <c r="E18" s="3">
        <f>'P-1 128'!$B$72</f>
        <v>0</v>
      </c>
      <c r="F18" s="3" t="str">
        <f>IF($E18=0,"bye",VLOOKUP($E18,'nejml.žákyně seznam'!$A$2:$D$269,2))</f>
        <v>bye</v>
      </c>
      <c r="G18" s="3" t="str">
        <f>IF($E18=0,"",VLOOKUP($E18,'nejml.žákyně seznam'!$A$2:$E$269,4))</f>
        <v/>
      </c>
      <c r="H18" s="74"/>
      <c r="I18" s="75"/>
      <c r="J18" s="75"/>
      <c r="K18" s="75"/>
      <c r="L18" s="76"/>
      <c r="M18" s="3">
        <f t="shared" si="0"/>
        <v>0</v>
      </c>
      <c r="N18" s="3">
        <f t="shared" si="1"/>
        <v>0</v>
      </c>
      <c r="O18" s="3">
        <f t="shared" si="2"/>
        <v>0</v>
      </c>
      <c r="P18" s="3" t="str">
        <f>IF($O18=0,"",VLOOKUP($O18,'nejml.žákyně seznam'!$A$2:$D$269,2))</f>
        <v/>
      </c>
      <c r="Q18" s="3" t="str">
        <f t="shared" si="3"/>
        <v/>
      </c>
      <c r="R18" s="3" t="str">
        <f t="shared" si="4"/>
        <v/>
      </c>
      <c r="T18" s="30">
        <f t="shared" si="5"/>
        <v>0</v>
      </c>
      <c r="U18" s="30">
        <f t="shared" si="6"/>
        <v>0</v>
      </c>
      <c r="V18" s="30">
        <f t="shared" si="7"/>
        <v>0</v>
      </c>
      <c r="W18" s="30">
        <f t="shared" si="8"/>
        <v>0</v>
      </c>
      <c r="X18" s="30">
        <f t="shared" si="9"/>
        <v>0</v>
      </c>
    </row>
    <row r="19" spans="1:24">
      <c r="A19" s="3" t="e">
        <f>CONCATENATE("Kvalifikace ",#REF!," - 1.kolo")</f>
        <v>#REF!</v>
      </c>
      <c r="B19" s="3">
        <f>'P-1 128'!B74</f>
        <v>0</v>
      </c>
      <c r="C19" s="3" t="str">
        <f>IF($B19=0,"bye",VLOOKUP($B19,'nejml.žákyně seznam'!$A$2:$D$269,2))</f>
        <v>bye</v>
      </c>
      <c r="D19" s="3" t="str">
        <f>IF($B19=0,"",VLOOKUP($B19,'nejml.žákyně seznam'!$A$2:$E$269,4))</f>
        <v/>
      </c>
      <c r="E19" s="3">
        <f>'P-1 128'!$B$76</f>
        <v>0</v>
      </c>
      <c r="F19" s="3" t="str">
        <f>IF($E19=0,"bye",VLOOKUP($E19,'nejml.žákyně seznam'!$A$2:$D$269,2))</f>
        <v>bye</v>
      </c>
      <c r="G19" s="3" t="str">
        <f>IF($E19=0,"",VLOOKUP($E19,'nejml.žákyně seznam'!$A$2:$E$269,4))</f>
        <v/>
      </c>
      <c r="H19" s="74"/>
      <c r="I19" s="75"/>
      <c r="J19" s="75"/>
      <c r="K19" s="75"/>
      <c r="L19" s="76"/>
      <c r="M19" s="3">
        <f t="shared" si="0"/>
        <v>0</v>
      </c>
      <c r="N19" s="3">
        <f t="shared" si="1"/>
        <v>0</v>
      </c>
      <c r="O19" s="3">
        <f t="shared" si="2"/>
        <v>0</v>
      </c>
      <c r="P19" s="3" t="str">
        <f>IF($O19=0,"",VLOOKUP($O19,'nejml.žákyně seznam'!$A$2:$D$269,2))</f>
        <v/>
      </c>
      <c r="Q19" s="3" t="str">
        <f t="shared" si="3"/>
        <v/>
      </c>
      <c r="R19" s="3" t="str">
        <f t="shared" si="4"/>
        <v/>
      </c>
      <c r="T19" s="30">
        <f t="shared" si="5"/>
        <v>0</v>
      </c>
      <c r="U19" s="30">
        <f t="shared" si="6"/>
        <v>0</v>
      </c>
      <c r="V19" s="30">
        <f t="shared" si="7"/>
        <v>0</v>
      </c>
      <c r="W19" s="30">
        <f t="shared" si="8"/>
        <v>0</v>
      </c>
      <c r="X19" s="30">
        <f t="shared" si="9"/>
        <v>0</v>
      </c>
    </row>
    <row r="20" spans="1:24">
      <c r="A20" s="3" t="e">
        <f>CONCATENATE("Kvalifikace ",#REF!," - 1.kolo")</f>
        <v>#REF!</v>
      </c>
      <c r="B20" s="3">
        <f>'P-1 128'!B78</f>
        <v>0</v>
      </c>
      <c r="C20" s="3" t="str">
        <f>IF($B20=0,"bye",VLOOKUP($B20,'nejml.žákyně seznam'!$A$2:$D$269,2))</f>
        <v>bye</v>
      </c>
      <c r="D20" s="3" t="str">
        <f>IF($B20=0,"",VLOOKUP($B20,'nejml.žákyně seznam'!$A$2:$E$269,4))</f>
        <v/>
      </c>
      <c r="E20" s="3">
        <f>'P-1 128'!$B$80</f>
        <v>0</v>
      </c>
      <c r="F20" s="3" t="str">
        <f>IF($E20=0,"bye",VLOOKUP($E20,'nejml.žákyně seznam'!$A$2:$D$269,2))</f>
        <v>bye</v>
      </c>
      <c r="G20" s="3" t="str">
        <f>IF($E20=0,"",VLOOKUP($E20,'nejml.žákyně seznam'!$A$2:$E$269,4))</f>
        <v/>
      </c>
      <c r="H20" s="74"/>
      <c r="I20" s="75"/>
      <c r="J20" s="75"/>
      <c r="K20" s="75"/>
      <c r="L20" s="76"/>
      <c r="M20" s="3">
        <f t="shared" si="0"/>
        <v>0</v>
      </c>
      <c r="N20" s="3">
        <f t="shared" si="1"/>
        <v>0</v>
      </c>
      <c r="O20" s="3">
        <f t="shared" si="2"/>
        <v>0</v>
      </c>
      <c r="P20" s="3" t="str">
        <f>IF($O20=0,"",VLOOKUP($O20,'nejml.žákyně seznam'!$A$2:$D$269,2))</f>
        <v/>
      </c>
      <c r="Q20" s="3" t="str">
        <f t="shared" si="3"/>
        <v/>
      </c>
      <c r="R20" s="3" t="str">
        <f t="shared" si="4"/>
        <v/>
      </c>
      <c r="T20" s="30">
        <f t="shared" si="5"/>
        <v>0</v>
      </c>
      <c r="U20" s="30">
        <f t="shared" si="6"/>
        <v>0</v>
      </c>
      <c r="V20" s="30">
        <f t="shared" si="7"/>
        <v>0</v>
      </c>
      <c r="W20" s="30">
        <f t="shared" si="8"/>
        <v>0</v>
      </c>
      <c r="X20" s="30">
        <f t="shared" si="9"/>
        <v>0</v>
      </c>
    </row>
    <row r="21" spans="1:24">
      <c r="A21" s="3" t="e">
        <f>CONCATENATE("Kvalifikace ",#REF!," - 1.kolo")</f>
        <v>#REF!</v>
      </c>
      <c r="B21" s="3">
        <f>'P-1 128'!B82</f>
        <v>0</v>
      </c>
      <c r="C21" s="3" t="str">
        <f>IF($B21=0,"bye",VLOOKUP($B21,'nejml.žákyně seznam'!$A$2:$D$269,2))</f>
        <v>bye</v>
      </c>
      <c r="D21" s="3" t="str">
        <f>IF($B21=0,"",VLOOKUP($B21,'nejml.žákyně seznam'!$A$2:$E$269,4))</f>
        <v/>
      </c>
      <c r="E21" s="3">
        <f>'P-1 128'!$B$84</f>
        <v>0</v>
      </c>
      <c r="F21" s="3" t="str">
        <f>IF($E21=0,"bye",VLOOKUP($E21,'nejml.žákyně seznam'!$A$2:$D$269,2))</f>
        <v>bye</v>
      </c>
      <c r="G21" s="3" t="str">
        <f>IF($E21=0,"",VLOOKUP($E21,'nejml.žákyně seznam'!$A$2:$E$269,4))</f>
        <v/>
      </c>
      <c r="H21" s="74"/>
      <c r="I21" s="75"/>
      <c r="J21" s="75"/>
      <c r="K21" s="75"/>
      <c r="L21" s="76"/>
      <c r="M21" s="3">
        <f t="shared" si="0"/>
        <v>0</v>
      </c>
      <c r="N21" s="3">
        <f t="shared" si="1"/>
        <v>0</v>
      </c>
      <c r="O21" s="3">
        <f t="shared" si="2"/>
        <v>0</v>
      </c>
      <c r="P21" s="3" t="str">
        <f>IF($O21=0,"",VLOOKUP($O21,'nejml.žákyně seznam'!$A$2:$D$269,2))</f>
        <v/>
      </c>
      <c r="Q21" s="3" t="str">
        <f t="shared" si="3"/>
        <v/>
      </c>
      <c r="R21" s="3" t="str">
        <f t="shared" si="4"/>
        <v/>
      </c>
      <c r="T21" s="30">
        <f t="shared" si="5"/>
        <v>0</v>
      </c>
      <c r="U21" s="30">
        <f t="shared" si="6"/>
        <v>0</v>
      </c>
      <c r="V21" s="30">
        <f t="shared" si="7"/>
        <v>0</v>
      </c>
      <c r="W21" s="30">
        <f t="shared" si="8"/>
        <v>0</v>
      </c>
      <c r="X21" s="30">
        <f t="shared" si="9"/>
        <v>0</v>
      </c>
    </row>
    <row r="22" spans="1:24">
      <c r="A22" s="3" t="e">
        <f>CONCATENATE("Kvalifikace ",#REF!," - 1.kolo")</f>
        <v>#REF!</v>
      </c>
      <c r="B22" s="3">
        <f>'P-1 128'!B86</f>
        <v>0</v>
      </c>
      <c r="C22" s="3" t="str">
        <f>IF($B22=0,"bye",VLOOKUP($B22,'nejml.žákyně seznam'!$A$2:$D$269,2))</f>
        <v>bye</v>
      </c>
      <c r="D22" s="3" t="str">
        <f>IF($B22=0,"",VLOOKUP($B22,'nejml.žákyně seznam'!$A$2:$E$269,4))</f>
        <v/>
      </c>
      <c r="E22" s="3">
        <f>'P-1 128'!$B$88</f>
        <v>0</v>
      </c>
      <c r="F22" s="3" t="str">
        <f>IF($E22=0,"bye",VLOOKUP($E22,'nejml.žákyně seznam'!$A$2:$D$269,2))</f>
        <v>bye</v>
      </c>
      <c r="G22" s="3" t="str">
        <f>IF($E22=0,"",VLOOKUP($E22,'nejml.žákyně seznam'!$A$2:$E$269,4))</f>
        <v/>
      </c>
      <c r="H22" s="74"/>
      <c r="I22" s="75"/>
      <c r="J22" s="75"/>
      <c r="K22" s="75"/>
      <c r="L22" s="76"/>
      <c r="M22" s="3">
        <f t="shared" si="0"/>
        <v>0</v>
      </c>
      <c r="N22" s="3">
        <f t="shared" si="1"/>
        <v>0</v>
      </c>
      <c r="O22" s="3">
        <f t="shared" si="2"/>
        <v>0</v>
      </c>
      <c r="P22" s="3" t="str">
        <f>IF($O22=0,"",VLOOKUP($O22,'nejml.žákyně seznam'!$A$2:$D$269,2))</f>
        <v/>
      </c>
      <c r="Q22" s="3" t="str">
        <f t="shared" si="3"/>
        <v/>
      </c>
      <c r="R22" s="3" t="str">
        <f t="shared" ref="R22:R53" si="10">IF(MAX(M22:N22)=3,Q22,"")</f>
        <v/>
      </c>
      <c r="T22" s="30">
        <f t="shared" si="5"/>
        <v>0</v>
      </c>
      <c r="U22" s="30">
        <f t="shared" si="6"/>
        <v>0</v>
      </c>
      <c r="V22" s="30">
        <f t="shared" si="7"/>
        <v>0</v>
      </c>
      <c r="W22" s="30">
        <f t="shared" si="8"/>
        <v>0</v>
      </c>
      <c r="X22" s="30">
        <f t="shared" si="9"/>
        <v>0</v>
      </c>
    </row>
    <row r="23" spans="1:24">
      <c r="A23" s="3" t="e">
        <f>CONCATENATE("Kvalifikace ",#REF!," - 1.kolo")</f>
        <v>#REF!</v>
      </c>
      <c r="B23" s="3">
        <f>'P-1 128'!B90</f>
        <v>0</v>
      </c>
      <c r="C23" s="3" t="str">
        <f>IF($B23=0,"bye",VLOOKUP($B23,'nejml.žákyně seznam'!$A$2:$D$269,2))</f>
        <v>bye</v>
      </c>
      <c r="D23" s="3" t="str">
        <f>IF($B23=0,"",VLOOKUP($B23,'nejml.žákyně seznam'!$A$2:$E$269,4))</f>
        <v/>
      </c>
      <c r="E23" s="3">
        <f>'P-1 128'!$B$92</f>
        <v>0</v>
      </c>
      <c r="F23" s="3" t="str">
        <f>IF($E23=0,"bye",VLOOKUP($E23,'nejml.žákyně seznam'!$A$2:$D$269,2))</f>
        <v>bye</v>
      </c>
      <c r="G23" s="3" t="str">
        <f>IF($E23=0,"",VLOOKUP($E23,'nejml.žákyně seznam'!$A$2:$E$269,4))</f>
        <v/>
      </c>
      <c r="H23" s="74"/>
      <c r="I23" s="75"/>
      <c r="J23" s="75"/>
      <c r="K23" s="75"/>
      <c r="L23" s="76"/>
      <c r="M23" s="3">
        <f t="shared" si="0"/>
        <v>0</v>
      </c>
      <c r="N23" s="3">
        <f t="shared" si="1"/>
        <v>0</v>
      </c>
      <c r="O23" s="3">
        <f t="shared" si="2"/>
        <v>0</v>
      </c>
      <c r="P23" s="3" t="str">
        <f>IF($O23=0,"",VLOOKUP($O23,'nejml.žákyně seznam'!$A$2:$D$269,2))</f>
        <v/>
      </c>
      <c r="Q23" s="3" t="str">
        <f t="shared" si="3"/>
        <v/>
      </c>
      <c r="R23" s="3" t="str">
        <f t="shared" si="10"/>
        <v/>
      </c>
      <c r="T23" s="30">
        <f t="shared" si="5"/>
        <v>0</v>
      </c>
      <c r="U23" s="30">
        <f t="shared" si="6"/>
        <v>0</v>
      </c>
      <c r="V23" s="30">
        <f t="shared" si="7"/>
        <v>0</v>
      </c>
      <c r="W23" s="30">
        <f t="shared" si="8"/>
        <v>0</v>
      </c>
      <c r="X23" s="30">
        <f t="shared" si="9"/>
        <v>0</v>
      </c>
    </row>
    <row r="24" spans="1:24">
      <c r="A24" s="3" t="e">
        <f>CONCATENATE("Kvalifikace ",#REF!," - 1.kolo")</f>
        <v>#REF!</v>
      </c>
      <c r="B24" s="3">
        <f>'P-1 128'!B94</f>
        <v>0</v>
      </c>
      <c r="C24" s="3" t="str">
        <f>IF($B24=0,"bye",VLOOKUP($B24,'nejml.žákyně seznam'!$A$2:$D$269,2))</f>
        <v>bye</v>
      </c>
      <c r="D24" s="3" t="str">
        <f>IF($B24=0,"",VLOOKUP($B24,'nejml.žákyně seznam'!$A$2:$E$269,4))</f>
        <v/>
      </c>
      <c r="E24" s="3">
        <f>'P-1 128'!$B$96</f>
        <v>0</v>
      </c>
      <c r="F24" s="3" t="str">
        <f>IF($E24=0,"bye",VLOOKUP($E24,'nejml.žákyně seznam'!$A$2:$D$269,2))</f>
        <v>bye</v>
      </c>
      <c r="G24" s="3" t="str">
        <f>IF($E24=0,"",VLOOKUP($E24,'nejml.žákyně seznam'!$A$2:$E$269,4))</f>
        <v/>
      </c>
      <c r="H24" s="74"/>
      <c r="I24" s="75"/>
      <c r="J24" s="75"/>
      <c r="K24" s="75"/>
      <c r="L24" s="76"/>
      <c r="M24" s="3">
        <f t="shared" si="0"/>
        <v>0</v>
      </c>
      <c r="N24" s="3">
        <f t="shared" si="1"/>
        <v>0</v>
      </c>
      <c r="O24" s="3">
        <f t="shared" si="2"/>
        <v>0</v>
      </c>
      <c r="P24" s="3" t="str">
        <f>IF($O24=0,"",VLOOKUP($O24,'nejml.žákyně seznam'!$A$2:$D$269,2))</f>
        <v/>
      </c>
      <c r="Q24" s="3" t="str">
        <f t="shared" si="3"/>
        <v/>
      </c>
      <c r="R24" s="3" t="str">
        <f t="shared" si="10"/>
        <v/>
      </c>
      <c r="T24" s="30">
        <f t="shared" si="5"/>
        <v>0</v>
      </c>
      <c r="U24" s="30">
        <f t="shared" si="6"/>
        <v>0</v>
      </c>
      <c r="V24" s="30">
        <f t="shared" si="7"/>
        <v>0</v>
      </c>
      <c r="W24" s="30">
        <f t="shared" si="8"/>
        <v>0</v>
      </c>
      <c r="X24" s="30">
        <f t="shared" si="9"/>
        <v>0</v>
      </c>
    </row>
    <row r="25" spans="1:24">
      <c r="A25" s="3" t="e">
        <f>CONCATENATE("Kvalifikace ",#REF!," - 1.kolo")</f>
        <v>#REF!</v>
      </c>
      <c r="B25" s="3">
        <f>'P-1 128'!B98</f>
        <v>0</v>
      </c>
      <c r="C25" s="3" t="str">
        <f>IF($B25=0,"bye",VLOOKUP($B25,'nejml.žákyně seznam'!$A$2:$D$269,2))</f>
        <v>bye</v>
      </c>
      <c r="D25" s="3" t="str">
        <f>IF($B25=0,"",VLOOKUP($B25,'nejml.žákyně seznam'!$A$2:$E$269,4))</f>
        <v/>
      </c>
      <c r="E25" s="3">
        <f>'P-1 128'!$B$100</f>
        <v>0</v>
      </c>
      <c r="F25" s="3" t="str">
        <f>IF($E25=0,"bye",VLOOKUP($E25,'nejml.žákyně seznam'!$A$2:$D$269,2))</f>
        <v>bye</v>
      </c>
      <c r="G25" s="3" t="str">
        <f>IF($E25=0,"",VLOOKUP($E25,'nejml.žákyně seznam'!$A$2:$E$269,4))</f>
        <v/>
      </c>
      <c r="H25" s="74"/>
      <c r="I25" s="75"/>
      <c r="J25" s="75"/>
      <c r="K25" s="75"/>
      <c r="L25" s="76"/>
      <c r="M25" s="3">
        <f t="shared" si="0"/>
        <v>0</v>
      </c>
      <c r="N25" s="3">
        <f t="shared" si="1"/>
        <v>0</v>
      </c>
      <c r="O25" s="3">
        <f t="shared" si="2"/>
        <v>0</v>
      </c>
      <c r="P25" s="3" t="str">
        <f>IF($O25=0,"",VLOOKUP($O25,'nejml.žákyně seznam'!$A$2:$D$269,2))</f>
        <v/>
      </c>
      <c r="Q25" s="3" t="str">
        <f t="shared" si="3"/>
        <v/>
      </c>
      <c r="R25" s="3" t="str">
        <f t="shared" si="10"/>
        <v/>
      </c>
      <c r="T25" s="30">
        <f t="shared" si="5"/>
        <v>0</v>
      </c>
      <c r="U25" s="30">
        <f t="shared" si="6"/>
        <v>0</v>
      </c>
      <c r="V25" s="30">
        <f t="shared" si="7"/>
        <v>0</v>
      </c>
      <c r="W25" s="30">
        <f t="shared" si="8"/>
        <v>0</v>
      </c>
      <c r="X25" s="30">
        <f t="shared" si="9"/>
        <v>0</v>
      </c>
    </row>
    <row r="26" spans="1:24">
      <c r="A26" s="3" t="e">
        <f>CONCATENATE("Kvalifikace ",#REF!," - 1.kolo")</f>
        <v>#REF!</v>
      </c>
      <c r="B26" s="3">
        <f>'P-1 128'!B102</f>
        <v>0</v>
      </c>
      <c r="C26" s="3" t="str">
        <f>IF($B26=0,"bye",VLOOKUP($B26,'nejml.žákyně seznam'!$A$2:$D$269,2))</f>
        <v>bye</v>
      </c>
      <c r="D26" s="3" t="str">
        <f>IF($B26=0,"",VLOOKUP($B26,'nejml.žákyně seznam'!$A$2:$E$269,4))</f>
        <v/>
      </c>
      <c r="E26" s="3">
        <f>'P-1 128'!$B$104</f>
        <v>0</v>
      </c>
      <c r="F26" s="3" t="str">
        <f>IF($E26=0,"bye",VLOOKUP($E26,'nejml.žákyně seznam'!$A$2:$D$269,2))</f>
        <v>bye</v>
      </c>
      <c r="G26" s="3" t="str">
        <f>IF($E26=0,"",VLOOKUP($E26,'nejml.žákyně seznam'!$A$2:$E$269,4))</f>
        <v/>
      </c>
      <c r="H26" s="74"/>
      <c r="I26" s="75"/>
      <c r="J26" s="75"/>
      <c r="K26" s="75"/>
      <c r="L26" s="76"/>
      <c r="M26" s="3">
        <f t="shared" si="0"/>
        <v>0</v>
      </c>
      <c r="N26" s="3">
        <f t="shared" si="1"/>
        <v>0</v>
      </c>
      <c r="O26" s="3">
        <f t="shared" si="2"/>
        <v>0</v>
      </c>
      <c r="P26" s="3" t="str">
        <f>IF($O26=0,"",VLOOKUP($O26,'nejml.žákyně seznam'!$A$2:$D$269,2))</f>
        <v/>
      </c>
      <c r="Q26" s="3" t="str">
        <f t="shared" si="3"/>
        <v/>
      </c>
      <c r="R26" s="3" t="str">
        <f t="shared" si="10"/>
        <v/>
      </c>
      <c r="T26" s="30">
        <f t="shared" si="5"/>
        <v>0</v>
      </c>
      <c r="U26" s="30">
        <f t="shared" si="6"/>
        <v>0</v>
      </c>
      <c r="V26" s="30">
        <f t="shared" si="7"/>
        <v>0</v>
      </c>
      <c r="W26" s="30">
        <f t="shared" si="8"/>
        <v>0</v>
      </c>
      <c r="X26" s="30">
        <f t="shared" si="9"/>
        <v>0</v>
      </c>
    </row>
    <row r="27" spans="1:24">
      <c r="A27" s="3" t="e">
        <f>CONCATENATE("Kvalifikace ",#REF!," - 1.kolo")</f>
        <v>#REF!</v>
      </c>
      <c r="B27" s="3">
        <f>'P-1 128'!B106</f>
        <v>0</v>
      </c>
      <c r="C27" s="3" t="str">
        <f>IF($B27=0,"bye",VLOOKUP($B27,'nejml.žákyně seznam'!$A$2:$D$269,2))</f>
        <v>bye</v>
      </c>
      <c r="D27" s="3" t="str">
        <f>IF($B27=0,"",VLOOKUP($B27,'nejml.žákyně seznam'!$A$2:$E$269,4))</f>
        <v/>
      </c>
      <c r="E27" s="3">
        <f>'P-1 128'!$B$108</f>
        <v>0</v>
      </c>
      <c r="F27" s="3" t="str">
        <f>IF($E27=0,"bye",VLOOKUP($E27,'nejml.žákyně seznam'!$A$2:$D$269,2))</f>
        <v>bye</v>
      </c>
      <c r="G27" s="3" t="str">
        <f>IF($E27=0,"",VLOOKUP($E27,'nejml.žákyně seznam'!$A$2:$E$269,4))</f>
        <v/>
      </c>
      <c r="H27" s="74"/>
      <c r="I27" s="75"/>
      <c r="J27" s="75"/>
      <c r="K27" s="75"/>
      <c r="L27" s="76"/>
      <c r="M27" s="3">
        <f t="shared" si="0"/>
        <v>0</v>
      </c>
      <c r="N27" s="3">
        <f t="shared" si="1"/>
        <v>0</v>
      </c>
      <c r="O27" s="3">
        <f t="shared" si="2"/>
        <v>0</v>
      </c>
      <c r="P27" s="3" t="str">
        <f>IF($O27=0,"",VLOOKUP($O27,'nejml.žákyně seznam'!$A$2:$D$269,2))</f>
        <v/>
      </c>
      <c r="Q27" s="3" t="str">
        <f t="shared" si="3"/>
        <v/>
      </c>
      <c r="R27" s="3" t="str">
        <f t="shared" si="10"/>
        <v/>
      </c>
      <c r="T27" s="30">
        <f t="shared" si="5"/>
        <v>0</v>
      </c>
      <c r="U27" s="30">
        <f t="shared" si="6"/>
        <v>0</v>
      </c>
      <c r="V27" s="30">
        <f t="shared" si="7"/>
        <v>0</v>
      </c>
      <c r="W27" s="30">
        <f t="shared" si="8"/>
        <v>0</v>
      </c>
      <c r="X27" s="30">
        <f t="shared" si="9"/>
        <v>0</v>
      </c>
    </row>
    <row r="28" spans="1:24">
      <c r="A28" s="3" t="e">
        <f>CONCATENATE("Kvalifikace ",#REF!," - 1.kolo")</f>
        <v>#REF!</v>
      </c>
      <c r="B28" s="3">
        <f>'P-1 128'!B110</f>
        <v>0</v>
      </c>
      <c r="C28" s="3" t="str">
        <f>IF($B28=0,"bye",VLOOKUP($B28,'nejml.žákyně seznam'!$A$2:$D$269,2))</f>
        <v>bye</v>
      </c>
      <c r="D28" s="3" t="str">
        <f>IF($B28=0,"",VLOOKUP($B28,'nejml.žákyně seznam'!$A$2:$E$269,4))</f>
        <v/>
      </c>
      <c r="E28" s="3">
        <f>'P-1 128'!$B$112</f>
        <v>0</v>
      </c>
      <c r="F28" s="3" t="str">
        <f>IF($E28=0,"bye",VLOOKUP($E28,'nejml.žákyně seznam'!$A$2:$D$269,2))</f>
        <v>bye</v>
      </c>
      <c r="G28" s="3" t="str">
        <f>IF($E28=0,"",VLOOKUP($E28,'nejml.žákyně seznam'!$A$2:$E$269,4))</f>
        <v/>
      </c>
      <c r="H28" s="74"/>
      <c r="I28" s="75"/>
      <c r="J28" s="75"/>
      <c r="K28" s="75"/>
      <c r="L28" s="76"/>
      <c r="M28" s="3">
        <f t="shared" si="0"/>
        <v>0</v>
      </c>
      <c r="N28" s="3">
        <f t="shared" si="1"/>
        <v>0</v>
      </c>
      <c r="O28" s="3">
        <f t="shared" si="2"/>
        <v>0</v>
      </c>
      <c r="P28" s="3" t="str">
        <f>IF($O28=0,"",VLOOKUP($O28,'nejml.žákyně seznam'!$A$2:$D$269,2))</f>
        <v/>
      </c>
      <c r="Q28" s="3" t="str">
        <f t="shared" si="3"/>
        <v/>
      </c>
      <c r="R28" s="3" t="str">
        <f t="shared" si="10"/>
        <v/>
      </c>
      <c r="T28" s="30">
        <f t="shared" si="5"/>
        <v>0</v>
      </c>
      <c r="U28" s="30">
        <f t="shared" si="6"/>
        <v>0</v>
      </c>
      <c r="V28" s="30">
        <f t="shared" si="7"/>
        <v>0</v>
      </c>
      <c r="W28" s="30">
        <f t="shared" si="8"/>
        <v>0</v>
      </c>
      <c r="X28" s="30">
        <f t="shared" si="9"/>
        <v>0</v>
      </c>
    </row>
    <row r="29" spans="1:24">
      <c r="A29" s="3" t="e">
        <f>CONCATENATE("Kvalifikace ",#REF!," - 1.kolo")</f>
        <v>#REF!</v>
      </c>
      <c r="B29" s="3">
        <f>'P-1 128'!B114</f>
        <v>0</v>
      </c>
      <c r="C29" s="3" t="str">
        <f>IF($B29=0,"bye",VLOOKUP($B29,'nejml.žákyně seznam'!$A$2:$D$269,2))</f>
        <v>bye</v>
      </c>
      <c r="D29" s="3" t="str">
        <f>IF($B29=0,"",VLOOKUP($B29,'nejml.žákyně seznam'!$A$2:$E$269,4))</f>
        <v/>
      </c>
      <c r="E29" s="3">
        <f>'P-1 128'!$B$116</f>
        <v>0</v>
      </c>
      <c r="F29" s="3" t="str">
        <f>IF($E29=0,"bye",VLOOKUP($E29,'nejml.žákyně seznam'!$A$2:$D$269,2))</f>
        <v>bye</v>
      </c>
      <c r="G29" s="3" t="str">
        <f>IF($E29=0,"",VLOOKUP($E29,'nejml.žákyně seznam'!$A$2:$E$269,4))</f>
        <v/>
      </c>
      <c r="H29" s="74"/>
      <c r="I29" s="75"/>
      <c r="J29" s="75"/>
      <c r="K29" s="75"/>
      <c r="L29" s="76"/>
      <c r="M29" s="3">
        <f t="shared" si="0"/>
        <v>0</v>
      </c>
      <c r="N29" s="3">
        <f t="shared" si="1"/>
        <v>0</v>
      </c>
      <c r="O29" s="3">
        <f t="shared" si="2"/>
        <v>0</v>
      </c>
      <c r="P29" s="3" t="str">
        <f>IF($O29=0,"",VLOOKUP($O29,'nejml.žákyně seznam'!$A$2:$D$269,2))</f>
        <v/>
      </c>
      <c r="Q29" s="3" t="str">
        <f t="shared" si="3"/>
        <v/>
      </c>
      <c r="R29" s="3" t="str">
        <f t="shared" si="10"/>
        <v/>
      </c>
      <c r="T29" s="30">
        <f t="shared" si="5"/>
        <v>0</v>
      </c>
      <c r="U29" s="30">
        <f t="shared" si="6"/>
        <v>0</v>
      </c>
      <c r="V29" s="30">
        <f t="shared" si="7"/>
        <v>0</v>
      </c>
      <c r="W29" s="30">
        <f t="shared" si="8"/>
        <v>0</v>
      </c>
      <c r="X29" s="30">
        <f t="shared" si="9"/>
        <v>0</v>
      </c>
    </row>
    <row r="30" spans="1:24">
      <c r="A30" s="3" t="e">
        <f>CONCATENATE("Kvalifikace ",#REF!," - 1.kolo")</f>
        <v>#REF!</v>
      </c>
      <c r="B30" s="3">
        <f>'P-1 128'!B118</f>
        <v>0</v>
      </c>
      <c r="C30" s="3" t="str">
        <f>IF($B30=0,"bye",VLOOKUP($B30,'nejml.žákyně seznam'!$A$2:$D$269,2))</f>
        <v>bye</v>
      </c>
      <c r="D30" s="3" t="str">
        <f>IF($B30=0,"",VLOOKUP($B30,'nejml.žákyně seznam'!$A$2:$E$269,4))</f>
        <v/>
      </c>
      <c r="E30" s="3">
        <f>'P-1 128'!$B$120</f>
        <v>0</v>
      </c>
      <c r="F30" s="3" t="str">
        <f>IF($E30=0,"bye",VLOOKUP($E30,'nejml.žákyně seznam'!$A$2:$D$269,2))</f>
        <v>bye</v>
      </c>
      <c r="G30" s="3" t="str">
        <f>IF($E30=0,"",VLOOKUP($E30,'nejml.žákyně seznam'!$A$2:$E$269,4))</f>
        <v/>
      </c>
      <c r="H30" s="74"/>
      <c r="I30" s="75"/>
      <c r="J30" s="75"/>
      <c r="K30" s="75"/>
      <c r="L30" s="76"/>
      <c r="M30" s="3">
        <f t="shared" si="0"/>
        <v>0</v>
      </c>
      <c r="N30" s="3">
        <f t="shared" si="1"/>
        <v>0</v>
      </c>
      <c r="O30" s="3">
        <f t="shared" si="2"/>
        <v>0</v>
      </c>
      <c r="P30" s="3" t="str">
        <f>IF($O30=0,"",VLOOKUP($O30,'nejml.žákyně seznam'!$A$2:$D$269,2))</f>
        <v/>
      </c>
      <c r="Q30" s="3" t="str">
        <f t="shared" si="3"/>
        <v/>
      </c>
      <c r="R30" s="3" t="str">
        <f t="shared" si="10"/>
        <v/>
      </c>
      <c r="T30" s="30">
        <f t="shared" si="5"/>
        <v>0</v>
      </c>
      <c r="U30" s="30">
        <f t="shared" si="6"/>
        <v>0</v>
      </c>
      <c r="V30" s="30">
        <f t="shared" si="7"/>
        <v>0</v>
      </c>
      <c r="W30" s="30">
        <f t="shared" si="8"/>
        <v>0</v>
      </c>
      <c r="X30" s="30">
        <f t="shared" si="9"/>
        <v>0</v>
      </c>
    </row>
    <row r="31" spans="1:24">
      <c r="A31" s="3" t="e">
        <f>CONCATENATE("Kvalifikace ",#REF!," - 1.kolo")</f>
        <v>#REF!</v>
      </c>
      <c r="B31" s="3">
        <f>'P-1 128'!B122</f>
        <v>0</v>
      </c>
      <c r="C31" s="3" t="str">
        <f>IF($B31=0,"bye",VLOOKUP($B31,'nejml.žákyně seznam'!$A$2:$D$269,2))</f>
        <v>bye</v>
      </c>
      <c r="D31" s="3" t="str">
        <f>IF($B31=0,"",VLOOKUP($B31,'nejml.žákyně seznam'!$A$2:$E$269,4))</f>
        <v/>
      </c>
      <c r="E31" s="3">
        <f>'P-1 128'!$B$124</f>
        <v>0</v>
      </c>
      <c r="F31" s="3" t="str">
        <f>IF($E31=0,"bye",VLOOKUP($E31,'nejml.žákyně seznam'!$A$2:$D$269,2))</f>
        <v>bye</v>
      </c>
      <c r="G31" s="3" t="str">
        <f>IF($E31=0,"",VLOOKUP($E31,'nejml.žákyně seznam'!$A$2:$E$269,4))</f>
        <v/>
      </c>
      <c r="H31" s="74"/>
      <c r="I31" s="75"/>
      <c r="J31" s="75"/>
      <c r="K31" s="75"/>
      <c r="L31" s="76"/>
      <c r="M31" s="3">
        <f t="shared" si="0"/>
        <v>0</v>
      </c>
      <c r="N31" s="3">
        <f t="shared" si="1"/>
        <v>0</v>
      </c>
      <c r="O31" s="3">
        <f t="shared" si="2"/>
        <v>0</v>
      </c>
      <c r="P31" s="3" t="str">
        <f>IF($O31=0,"",VLOOKUP($O31,'nejml.žákyně seznam'!$A$2:$D$269,2))</f>
        <v/>
      </c>
      <c r="Q31" s="3" t="str">
        <f t="shared" si="3"/>
        <v/>
      </c>
      <c r="R31" s="3" t="str">
        <f t="shared" si="10"/>
        <v/>
      </c>
      <c r="T31" s="30">
        <f t="shared" si="5"/>
        <v>0</v>
      </c>
      <c r="U31" s="30">
        <f t="shared" si="6"/>
        <v>0</v>
      </c>
      <c r="V31" s="30">
        <f t="shared" si="7"/>
        <v>0</v>
      </c>
      <c r="W31" s="30">
        <f t="shared" si="8"/>
        <v>0</v>
      </c>
      <c r="X31" s="30">
        <f t="shared" si="9"/>
        <v>0</v>
      </c>
    </row>
    <row r="32" spans="1:24">
      <c r="A32" s="3" t="e">
        <f>CONCATENATE("Kvalifikace ",#REF!," - 1.kolo")</f>
        <v>#REF!</v>
      </c>
      <c r="B32" s="3">
        <f>'P-1 128'!B126</f>
        <v>0</v>
      </c>
      <c r="C32" s="3" t="str">
        <f>IF($B32=0,"bye",VLOOKUP($B32,'nejml.žákyně seznam'!$A$2:$D$269,2))</f>
        <v>bye</v>
      </c>
      <c r="D32" s="3" t="str">
        <f>IF($B32=0,"",VLOOKUP($B32,'nejml.žákyně seznam'!$A$2:$E$269,4))</f>
        <v/>
      </c>
      <c r="E32" s="3">
        <f>'P-1 128'!$B$128</f>
        <v>0</v>
      </c>
      <c r="F32" s="3" t="str">
        <f>IF($E32=0,"bye",VLOOKUP($E32,'nejml.žákyně seznam'!$A$2:$D$269,2))</f>
        <v>bye</v>
      </c>
      <c r="G32" s="3" t="str">
        <f>IF($E32=0,"",VLOOKUP($E32,'nejml.žákyně seznam'!$A$2:$E$269,4))</f>
        <v/>
      </c>
      <c r="H32" s="74"/>
      <c r="I32" s="75"/>
      <c r="J32" s="75"/>
      <c r="K32" s="75"/>
      <c r="L32" s="76"/>
      <c r="M32" s="3">
        <f t="shared" si="0"/>
        <v>0</v>
      </c>
      <c r="N32" s="3">
        <f t="shared" si="1"/>
        <v>0</v>
      </c>
      <c r="O32" s="3">
        <f t="shared" si="2"/>
        <v>0</v>
      </c>
      <c r="P32" s="3" t="str">
        <f>IF($O32=0,"",VLOOKUP($O32,'nejml.žákyně seznam'!$A$2:$D$269,2))</f>
        <v/>
      </c>
      <c r="Q32" s="3" t="str">
        <f t="shared" si="3"/>
        <v/>
      </c>
      <c r="R32" s="3" t="str">
        <f t="shared" si="10"/>
        <v/>
      </c>
      <c r="T32" s="30">
        <f t="shared" si="5"/>
        <v>0</v>
      </c>
      <c r="U32" s="30">
        <f t="shared" si="6"/>
        <v>0</v>
      </c>
      <c r="V32" s="30">
        <f t="shared" si="7"/>
        <v>0</v>
      </c>
      <c r="W32" s="30">
        <f t="shared" si="8"/>
        <v>0</v>
      </c>
      <c r="X32" s="30">
        <f t="shared" si="9"/>
        <v>0</v>
      </c>
    </row>
    <row r="33" spans="1:24">
      <c r="A33" s="3" t="e">
        <f>CONCATENATE("Kvalifikace ",#REF!," - 1.kolo")</f>
        <v>#REF!</v>
      </c>
      <c r="B33" s="3">
        <f>'P-1 128'!B130</f>
        <v>0</v>
      </c>
      <c r="C33" s="3" t="str">
        <f>IF($B33=0,"bye",VLOOKUP($B33,'nejml.žákyně seznam'!$A$2:$D$269,2))</f>
        <v>bye</v>
      </c>
      <c r="D33" s="3" t="str">
        <f>IF($B33=0,"",VLOOKUP($B33,'nejml.žákyně seznam'!$A$2:$E$269,4))</f>
        <v/>
      </c>
      <c r="E33" s="3">
        <f>'P-1 128'!$B$132</f>
        <v>0</v>
      </c>
      <c r="F33" s="3" t="str">
        <f>IF($E33=0,"bye",VLOOKUP($E33,'nejml.žákyně seznam'!$A$2:$D$269,2))</f>
        <v>bye</v>
      </c>
      <c r="G33" s="3" t="str">
        <f>IF($E33=0,"",VLOOKUP($E33,'nejml.žákyně seznam'!$A$2:$E$269,4))</f>
        <v/>
      </c>
      <c r="H33" s="74"/>
      <c r="I33" s="75"/>
      <c r="J33" s="75"/>
      <c r="K33" s="75"/>
      <c r="L33" s="76"/>
      <c r="M33" s="3">
        <f t="shared" si="0"/>
        <v>0</v>
      </c>
      <c r="N33" s="3">
        <f t="shared" si="1"/>
        <v>0</v>
      </c>
      <c r="O33" s="3">
        <f t="shared" si="2"/>
        <v>0</v>
      </c>
      <c r="P33" s="3" t="str">
        <f>IF($O33=0,"",VLOOKUP($O33,'nejml.žákyně seznam'!$A$2:$D$269,2))</f>
        <v/>
      </c>
      <c r="Q33" s="3" t="str">
        <f t="shared" si="3"/>
        <v/>
      </c>
      <c r="R33" s="3" t="str">
        <f t="shared" si="10"/>
        <v/>
      </c>
      <c r="T33" s="30">
        <f t="shared" si="5"/>
        <v>0</v>
      </c>
      <c r="U33" s="30">
        <f t="shared" si="6"/>
        <v>0</v>
      </c>
      <c r="V33" s="30">
        <f t="shared" si="7"/>
        <v>0</v>
      </c>
      <c r="W33" s="30">
        <f t="shared" si="8"/>
        <v>0</v>
      </c>
      <c r="X33" s="30">
        <f t="shared" si="9"/>
        <v>0</v>
      </c>
    </row>
    <row r="34" spans="1:24">
      <c r="A34" s="3" t="e">
        <f>CONCATENATE("Kvalifikace ",#REF!," - 1.kolo")</f>
        <v>#REF!</v>
      </c>
      <c r="B34" s="3">
        <f>'P-1 128'!B136</f>
        <v>0</v>
      </c>
      <c r="C34" s="3" t="str">
        <f>IF($B34=0,"bye",VLOOKUP($B34,'nejml.žákyně seznam'!$A$2:$D$269,2))</f>
        <v>bye</v>
      </c>
      <c r="D34" s="3" t="str">
        <f>IF($B34=0,"",VLOOKUP($B34,'nejml.žákyně seznam'!$A$2:$E$269,4))</f>
        <v/>
      </c>
      <c r="E34" s="3">
        <f>'P-1 128'!$B$138</f>
        <v>0</v>
      </c>
      <c r="F34" s="3" t="str">
        <f>IF($E34=0,"bye",VLOOKUP($E34,'nejml.žákyně seznam'!$A$2:$D$269,2))</f>
        <v>bye</v>
      </c>
      <c r="G34" s="3" t="str">
        <f>IF($E34=0,"",VLOOKUP($E34,'nejml.žákyně seznam'!$A$2:$E$269,4))</f>
        <v/>
      </c>
      <c r="H34" s="74"/>
      <c r="I34" s="75"/>
      <c r="J34" s="75"/>
      <c r="K34" s="75"/>
      <c r="L34" s="76"/>
      <c r="M34" s="3">
        <f t="shared" ref="M34:M65" si="11">COUNTIF(T34:X34,"&gt;0")</f>
        <v>0</v>
      </c>
      <c r="N34" s="3">
        <f t="shared" ref="N34:N65" si="12">COUNTIF(T34:X34,"&lt;0")</f>
        <v>0</v>
      </c>
      <c r="O34" s="3">
        <f t="shared" ref="O34:O65" si="13">IF(M34=N34,0,IF(M34&gt;N34,B34,E34))</f>
        <v>0</v>
      </c>
      <c r="P34" s="3" t="str">
        <f>IF($O34=0,"",VLOOKUP($O34,'nejml.žákyně seznam'!$A$2:$D$269,2))</f>
        <v/>
      </c>
      <c r="Q34" s="3" t="str">
        <f t="shared" ref="Q34:Q65" si="14">IF(M34=N34,"",IF(M34&gt;N34,CONCATENATE(M34,":",N34," (",H34,",",I34,",",J34,IF(SUM(M34:N34)&gt;3,",",""),K34,IF(SUM(M34:N34)&gt;4,",",""),L34,")"),CONCATENATE(N34,":",M34," (",IF(H34="0","-0",-H34),",",IF(I34="0","-0",-I34),",",IF(J34="0","-0",-J34),IF(SUM(M34:N34)&gt;3,CONCATENATE(",",IF(K34="0","-0",-K34)),""),IF(SUM(M34:N34)&gt;4,CONCATENATE(",",IF(L34="0","-0",-L34)),""),")")))</f>
        <v/>
      </c>
      <c r="R34" s="3" t="str">
        <f t="shared" si="10"/>
        <v/>
      </c>
      <c r="T34" s="30">
        <f t="shared" ref="T34:T65" si="15">IF(H34="",0,IF(MID(H34,1,1)="-",-1,1))</f>
        <v>0</v>
      </c>
      <c r="U34" s="30">
        <f t="shared" ref="U34:U65" si="16">IF(I34="",0,IF(MID(I34,1,1)="-",-1,1))</f>
        <v>0</v>
      </c>
      <c r="V34" s="30">
        <f t="shared" ref="V34:V65" si="17">IF(J34="",0,IF(MID(J34,1,1)="-",-1,1))</f>
        <v>0</v>
      </c>
      <c r="W34" s="30">
        <f t="shared" ref="W34:W65" si="18">IF(K34="",0,IF(MID(K34,1,1)="-",-1,1))</f>
        <v>0</v>
      </c>
      <c r="X34" s="30">
        <f t="shared" ref="X34:X65" si="19">IF(L34="",0,IF(MID(L34,1,1)="-",-1,1))</f>
        <v>0</v>
      </c>
    </row>
    <row r="35" spans="1:24">
      <c r="A35" s="3" t="e">
        <f>CONCATENATE("Kvalifikace ",#REF!," - 1.kolo")</f>
        <v>#REF!</v>
      </c>
      <c r="B35" s="3">
        <f>'P-1 128'!B140</f>
        <v>0</v>
      </c>
      <c r="C35" s="3" t="str">
        <f>IF($B35=0,"bye",VLOOKUP($B35,'nejml.žákyně seznam'!$A$2:$D$269,2))</f>
        <v>bye</v>
      </c>
      <c r="D35" s="3" t="str">
        <f>IF($B35=0,"",VLOOKUP($B35,'nejml.žákyně seznam'!$A$2:$E$269,4))</f>
        <v/>
      </c>
      <c r="E35" s="3">
        <f>'P-1 128'!$B$142</f>
        <v>0</v>
      </c>
      <c r="F35" s="3" t="str">
        <f>IF($E35=0,"bye",VLOOKUP($E35,'nejml.žákyně seznam'!$A$2:$D$269,2))</f>
        <v>bye</v>
      </c>
      <c r="G35" s="3" t="str">
        <f>IF($E35=0,"",VLOOKUP($E35,'nejml.žákyně seznam'!$A$2:$E$269,4))</f>
        <v/>
      </c>
      <c r="H35" s="74"/>
      <c r="I35" s="75"/>
      <c r="J35" s="75"/>
      <c r="K35" s="75"/>
      <c r="L35" s="76"/>
      <c r="M35" s="3">
        <f t="shared" si="11"/>
        <v>0</v>
      </c>
      <c r="N35" s="3">
        <f t="shared" si="12"/>
        <v>0</v>
      </c>
      <c r="O35" s="3">
        <f t="shared" si="13"/>
        <v>0</v>
      </c>
      <c r="P35" s="3" t="str">
        <f>IF($O35=0,"",VLOOKUP($O35,'nejml.žákyně seznam'!$A$2:$D$269,2))</f>
        <v/>
      </c>
      <c r="Q35" s="3" t="str">
        <f t="shared" si="14"/>
        <v/>
      </c>
      <c r="R35" s="3" t="str">
        <f t="shared" si="10"/>
        <v/>
      </c>
      <c r="T35" s="30">
        <f t="shared" si="15"/>
        <v>0</v>
      </c>
      <c r="U35" s="30">
        <f t="shared" si="16"/>
        <v>0</v>
      </c>
      <c r="V35" s="30">
        <f t="shared" si="17"/>
        <v>0</v>
      </c>
      <c r="W35" s="30">
        <f t="shared" si="18"/>
        <v>0</v>
      </c>
      <c r="X35" s="30">
        <f t="shared" si="19"/>
        <v>0</v>
      </c>
    </row>
    <row r="36" spans="1:24">
      <c r="A36" s="3" t="e">
        <f>CONCATENATE("Kvalifikace ",#REF!," - 1.kolo")</f>
        <v>#REF!</v>
      </c>
      <c r="B36" s="3">
        <f>'P-1 128'!B144</f>
        <v>0</v>
      </c>
      <c r="C36" s="3" t="str">
        <f>IF($B36=0,"bye",VLOOKUP($B36,'nejml.žákyně seznam'!$A$2:$D$269,2))</f>
        <v>bye</v>
      </c>
      <c r="D36" s="3" t="str">
        <f>IF($B36=0,"",VLOOKUP($B36,'nejml.žákyně seznam'!$A$2:$E$269,4))</f>
        <v/>
      </c>
      <c r="E36" s="3">
        <f>'P-1 128'!$B$146</f>
        <v>0</v>
      </c>
      <c r="F36" s="3" t="str">
        <f>IF($E36=0,"bye",VLOOKUP($E36,'nejml.žákyně seznam'!$A$2:$D$269,2))</f>
        <v>bye</v>
      </c>
      <c r="G36" s="3" t="str">
        <f>IF($E36=0,"",VLOOKUP($E36,'nejml.žákyně seznam'!$A$2:$E$269,4))</f>
        <v/>
      </c>
      <c r="H36" s="74"/>
      <c r="I36" s="75"/>
      <c r="J36" s="75"/>
      <c r="K36" s="75"/>
      <c r="L36" s="76"/>
      <c r="M36" s="3">
        <f t="shared" si="11"/>
        <v>0</v>
      </c>
      <c r="N36" s="3">
        <f t="shared" si="12"/>
        <v>0</v>
      </c>
      <c r="O36" s="3">
        <f t="shared" si="13"/>
        <v>0</v>
      </c>
      <c r="P36" s="3" t="str">
        <f>IF($O36=0,"",VLOOKUP($O36,'nejml.žákyně seznam'!$A$2:$D$269,2))</f>
        <v/>
      </c>
      <c r="Q36" s="3" t="str">
        <f t="shared" si="14"/>
        <v/>
      </c>
      <c r="R36" s="3" t="str">
        <f t="shared" si="10"/>
        <v/>
      </c>
      <c r="T36" s="30">
        <f t="shared" si="15"/>
        <v>0</v>
      </c>
      <c r="U36" s="30">
        <f t="shared" si="16"/>
        <v>0</v>
      </c>
      <c r="V36" s="30">
        <f t="shared" si="17"/>
        <v>0</v>
      </c>
      <c r="W36" s="30">
        <f t="shared" si="18"/>
        <v>0</v>
      </c>
      <c r="X36" s="30">
        <f t="shared" si="19"/>
        <v>0</v>
      </c>
    </row>
    <row r="37" spans="1:24">
      <c r="A37" s="3" t="e">
        <f>CONCATENATE("Kvalifikace ",#REF!," - 1.kolo")</f>
        <v>#REF!</v>
      </c>
      <c r="B37" s="3">
        <f>'P-1 128'!B148</f>
        <v>0</v>
      </c>
      <c r="C37" s="3" t="str">
        <f>IF($B37=0,"bye",VLOOKUP($B37,'nejml.žákyně seznam'!$A$2:$D$269,2))</f>
        <v>bye</v>
      </c>
      <c r="D37" s="3" t="str">
        <f>IF($B37=0,"",VLOOKUP($B37,'nejml.žákyně seznam'!$A$2:$E$269,4))</f>
        <v/>
      </c>
      <c r="E37" s="3">
        <f>'P-1 128'!$B$150</f>
        <v>0</v>
      </c>
      <c r="F37" s="3" t="str">
        <f>IF($E37=0,"bye",VLOOKUP($E37,'nejml.žákyně seznam'!$A$2:$D$269,2))</f>
        <v>bye</v>
      </c>
      <c r="G37" s="3" t="str">
        <f>IF($E37=0,"",VLOOKUP($E37,'nejml.žákyně seznam'!$A$2:$E$269,4))</f>
        <v/>
      </c>
      <c r="H37" s="74"/>
      <c r="I37" s="75"/>
      <c r="J37" s="75"/>
      <c r="K37" s="75"/>
      <c r="L37" s="76"/>
      <c r="M37" s="3">
        <f t="shared" si="11"/>
        <v>0</v>
      </c>
      <c r="N37" s="3">
        <f t="shared" si="12"/>
        <v>0</v>
      </c>
      <c r="O37" s="3">
        <f t="shared" si="13"/>
        <v>0</v>
      </c>
      <c r="P37" s="3" t="str">
        <f>IF($O37=0,"",VLOOKUP($O37,'nejml.žákyně seznam'!$A$2:$D$269,2))</f>
        <v/>
      </c>
      <c r="Q37" s="3" t="str">
        <f t="shared" si="14"/>
        <v/>
      </c>
      <c r="R37" s="3" t="str">
        <f t="shared" si="10"/>
        <v/>
      </c>
      <c r="T37" s="30">
        <f t="shared" si="15"/>
        <v>0</v>
      </c>
      <c r="U37" s="30">
        <f t="shared" si="16"/>
        <v>0</v>
      </c>
      <c r="V37" s="30">
        <f t="shared" si="17"/>
        <v>0</v>
      </c>
      <c r="W37" s="30">
        <f t="shared" si="18"/>
        <v>0</v>
      </c>
      <c r="X37" s="30">
        <f t="shared" si="19"/>
        <v>0</v>
      </c>
    </row>
    <row r="38" spans="1:24">
      <c r="A38" s="3" t="e">
        <f>CONCATENATE("Kvalifikace ",#REF!," - 1.kolo")</f>
        <v>#REF!</v>
      </c>
      <c r="B38" s="3">
        <f>'P-1 128'!B152</f>
        <v>0</v>
      </c>
      <c r="C38" s="3" t="str">
        <f>IF($B38=0,"bye",VLOOKUP($B38,'nejml.žákyně seznam'!$A$2:$D$269,2))</f>
        <v>bye</v>
      </c>
      <c r="D38" s="3" t="str">
        <f>IF($B38=0,"",VLOOKUP($B38,'nejml.žákyně seznam'!$A$2:$E$269,4))</f>
        <v/>
      </c>
      <c r="E38" s="3">
        <f>'P-1 128'!$B$154</f>
        <v>0</v>
      </c>
      <c r="F38" s="3" t="str">
        <f>IF($E38=0,"bye",VLOOKUP($E38,'nejml.žákyně seznam'!$A$2:$D$269,2))</f>
        <v>bye</v>
      </c>
      <c r="G38" s="3" t="str">
        <f>IF($E38=0,"",VLOOKUP($E38,'nejml.žákyně seznam'!$A$2:$E$269,4))</f>
        <v/>
      </c>
      <c r="H38" s="74"/>
      <c r="I38" s="75"/>
      <c r="J38" s="75"/>
      <c r="K38" s="75"/>
      <c r="L38" s="76"/>
      <c r="M38" s="3">
        <f t="shared" si="11"/>
        <v>0</v>
      </c>
      <c r="N38" s="3">
        <f t="shared" si="12"/>
        <v>0</v>
      </c>
      <c r="O38" s="3">
        <f t="shared" si="13"/>
        <v>0</v>
      </c>
      <c r="P38" s="3" t="str">
        <f>IF($O38=0,"",VLOOKUP($O38,'nejml.žákyně seznam'!$A$2:$D$269,2))</f>
        <v/>
      </c>
      <c r="Q38" s="3" t="str">
        <f t="shared" si="14"/>
        <v/>
      </c>
      <c r="R38" s="3" t="str">
        <f t="shared" si="10"/>
        <v/>
      </c>
      <c r="T38" s="30">
        <f t="shared" si="15"/>
        <v>0</v>
      </c>
      <c r="U38" s="30">
        <f t="shared" si="16"/>
        <v>0</v>
      </c>
      <c r="V38" s="30">
        <f t="shared" si="17"/>
        <v>0</v>
      </c>
      <c r="W38" s="30">
        <f t="shared" si="18"/>
        <v>0</v>
      </c>
      <c r="X38" s="30">
        <f t="shared" si="19"/>
        <v>0</v>
      </c>
    </row>
    <row r="39" spans="1:24">
      <c r="A39" s="3" t="e">
        <f>CONCATENATE("Kvalifikace ",#REF!," - 1.kolo")</f>
        <v>#REF!</v>
      </c>
      <c r="B39" s="3">
        <f>'P-1 128'!B156</f>
        <v>0</v>
      </c>
      <c r="C39" s="3" t="str">
        <f>IF($B39=0,"bye",VLOOKUP($B39,'nejml.žákyně seznam'!$A$2:$D$269,2))</f>
        <v>bye</v>
      </c>
      <c r="D39" s="3" t="str">
        <f>IF($B39=0,"",VLOOKUP($B39,'nejml.žákyně seznam'!$A$2:$E$269,4))</f>
        <v/>
      </c>
      <c r="E39" s="3">
        <f>'P-1 128'!$B$158</f>
        <v>0</v>
      </c>
      <c r="F39" s="3" t="str">
        <f>IF($E39=0,"bye",VLOOKUP($E39,'nejml.žákyně seznam'!$A$2:$D$269,2))</f>
        <v>bye</v>
      </c>
      <c r="G39" s="3" t="str">
        <f>IF($E39=0,"",VLOOKUP($E39,'nejml.žákyně seznam'!$A$2:$E$269,4))</f>
        <v/>
      </c>
      <c r="H39" s="74"/>
      <c r="I39" s="75"/>
      <c r="J39" s="75"/>
      <c r="K39" s="75"/>
      <c r="L39" s="76"/>
      <c r="M39" s="3">
        <f t="shared" si="11"/>
        <v>0</v>
      </c>
      <c r="N39" s="3">
        <f t="shared" si="12"/>
        <v>0</v>
      </c>
      <c r="O39" s="3">
        <f t="shared" si="13"/>
        <v>0</v>
      </c>
      <c r="P39" s="3" t="str">
        <f>IF($O39=0,"",VLOOKUP($O39,'nejml.žákyně seznam'!$A$2:$D$269,2))</f>
        <v/>
      </c>
      <c r="Q39" s="3" t="str">
        <f t="shared" si="14"/>
        <v/>
      </c>
      <c r="R39" s="3" t="str">
        <f t="shared" si="10"/>
        <v/>
      </c>
      <c r="T39" s="30">
        <f t="shared" si="15"/>
        <v>0</v>
      </c>
      <c r="U39" s="30">
        <f t="shared" si="16"/>
        <v>0</v>
      </c>
      <c r="V39" s="30">
        <f t="shared" si="17"/>
        <v>0</v>
      </c>
      <c r="W39" s="30">
        <f t="shared" si="18"/>
        <v>0</v>
      </c>
      <c r="X39" s="30">
        <f t="shared" si="19"/>
        <v>0</v>
      </c>
    </row>
    <row r="40" spans="1:24">
      <c r="A40" s="3" t="e">
        <f>CONCATENATE("Kvalifikace ",#REF!," - 1.kolo")</f>
        <v>#REF!</v>
      </c>
      <c r="B40" s="3">
        <f>'P-1 128'!B160</f>
        <v>0</v>
      </c>
      <c r="C40" s="3" t="str">
        <f>IF($B40=0,"bye",VLOOKUP($B40,'nejml.žákyně seznam'!$A$2:$D$269,2))</f>
        <v>bye</v>
      </c>
      <c r="D40" s="3" t="str">
        <f>IF($B40=0,"",VLOOKUP($B40,'nejml.žákyně seznam'!$A$2:$E$269,4))</f>
        <v/>
      </c>
      <c r="E40" s="3">
        <f>'P-1 128'!$B$162</f>
        <v>0</v>
      </c>
      <c r="F40" s="3" t="str">
        <f>IF($E40=0,"bye",VLOOKUP($E40,'nejml.žákyně seznam'!$A$2:$D$269,2))</f>
        <v>bye</v>
      </c>
      <c r="G40" s="3" t="str">
        <f>IF($E40=0,"",VLOOKUP($E40,'nejml.žákyně seznam'!$A$2:$E$269,4))</f>
        <v/>
      </c>
      <c r="H40" s="74"/>
      <c r="I40" s="75"/>
      <c r="J40" s="75"/>
      <c r="K40" s="75"/>
      <c r="L40" s="76"/>
      <c r="M40" s="3">
        <f t="shared" si="11"/>
        <v>0</v>
      </c>
      <c r="N40" s="3">
        <f t="shared" si="12"/>
        <v>0</v>
      </c>
      <c r="O40" s="3">
        <f t="shared" si="13"/>
        <v>0</v>
      </c>
      <c r="P40" s="3" t="str">
        <f>IF($O40=0,"",VLOOKUP($O40,'nejml.žákyně seznam'!$A$2:$D$269,2))</f>
        <v/>
      </c>
      <c r="Q40" s="3" t="str">
        <f t="shared" si="14"/>
        <v/>
      </c>
      <c r="R40" s="3" t="str">
        <f t="shared" si="10"/>
        <v/>
      </c>
      <c r="T40" s="30">
        <f t="shared" si="15"/>
        <v>0</v>
      </c>
      <c r="U40" s="30">
        <f t="shared" si="16"/>
        <v>0</v>
      </c>
      <c r="V40" s="30">
        <f t="shared" si="17"/>
        <v>0</v>
      </c>
      <c r="W40" s="30">
        <f t="shared" si="18"/>
        <v>0</v>
      </c>
      <c r="X40" s="30">
        <f t="shared" si="19"/>
        <v>0</v>
      </c>
    </row>
    <row r="41" spans="1:24">
      <c r="A41" s="3" t="e">
        <f>CONCATENATE("Kvalifikace ",#REF!," - 1.kolo")</f>
        <v>#REF!</v>
      </c>
      <c r="B41" s="3">
        <f>'P-1 128'!B164</f>
        <v>0</v>
      </c>
      <c r="C41" s="3" t="str">
        <f>IF($B41=0,"bye",VLOOKUP($B41,'nejml.žákyně seznam'!$A$2:$D$269,2))</f>
        <v>bye</v>
      </c>
      <c r="D41" s="3" t="str">
        <f>IF($B41=0,"",VLOOKUP($B41,'nejml.žákyně seznam'!$A$2:$E$269,4))</f>
        <v/>
      </c>
      <c r="E41" s="3">
        <f>'P-1 128'!$B$166</f>
        <v>0</v>
      </c>
      <c r="F41" s="3" t="str">
        <f>IF($E41=0,"bye",VLOOKUP($E41,'nejml.žákyně seznam'!$A$2:$D$269,2))</f>
        <v>bye</v>
      </c>
      <c r="G41" s="3" t="str">
        <f>IF($E41=0,"",VLOOKUP($E41,'nejml.žákyně seznam'!$A$2:$E$269,4))</f>
        <v/>
      </c>
      <c r="H41" s="74"/>
      <c r="I41" s="75"/>
      <c r="J41" s="75"/>
      <c r="K41" s="75"/>
      <c r="L41" s="76"/>
      <c r="M41" s="3">
        <f t="shared" si="11"/>
        <v>0</v>
      </c>
      <c r="N41" s="3">
        <f t="shared" si="12"/>
        <v>0</v>
      </c>
      <c r="O41" s="3">
        <f t="shared" si="13"/>
        <v>0</v>
      </c>
      <c r="P41" s="3" t="str">
        <f>IF($O41=0,"",VLOOKUP($O41,'nejml.žákyně seznam'!$A$2:$D$269,2))</f>
        <v/>
      </c>
      <c r="Q41" s="3" t="str">
        <f t="shared" si="14"/>
        <v/>
      </c>
      <c r="R41" s="3" t="str">
        <f t="shared" si="10"/>
        <v/>
      </c>
      <c r="T41" s="30">
        <f t="shared" si="15"/>
        <v>0</v>
      </c>
      <c r="U41" s="30">
        <f t="shared" si="16"/>
        <v>0</v>
      </c>
      <c r="V41" s="30">
        <f t="shared" si="17"/>
        <v>0</v>
      </c>
      <c r="W41" s="30">
        <f t="shared" si="18"/>
        <v>0</v>
      </c>
      <c r="X41" s="30">
        <f t="shared" si="19"/>
        <v>0</v>
      </c>
    </row>
    <row r="42" spans="1:24">
      <c r="A42" s="3" t="e">
        <f>CONCATENATE("Kvalifikace ",#REF!," - 1.kolo")</f>
        <v>#REF!</v>
      </c>
      <c r="B42" s="3">
        <f>'P-1 128'!B168</f>
        <v>0</v>
      </c>
      <c r="C42" s="3" t="str">
        <f>IF($B42=0,"bye",VLOOKUP($B42,'nejml.žákyně seznam'!$A$2:$D$269,2))</f>
        <v>bye</v>
      </c>
      <c r="D42" s="3" t="str">
        <f>IF($B42=0,"",VLOOKUP($B42,'nejml.žákyně seznam'!$A$2:$E$269,4))</f>
        <v/>
      </c>
      <c r="E42" s="3">
        <f>'P-1 128'!$B$170</f>
        <v>0</v>
      </c>
      <c r="F42" s="3" t="str">
        <f>IF($E42=0,"bye",VLOOKUP($E42,'nejml.žákyně seznam'!$A$2:$D$269,2))</f>
        <v>bye</v>
      </c>
      <c r="G42" s="3" t="str">
        <f>IF($E42=0,"",VLOOKUP($E42,'nejml.žákyně seznam'!$A$2:$E$269,4))</f>
        <v/>
      </c>
      <c r="H42" s="74"/>
      <c r="I42" s="75"/>
      <c r="J42" s="75"/>
      <c r="K42" s="75"/>
      <c r="L42" s="76"/>
      <c r="M42" s="3">
        <f t="shared" si="11"/>
        <v>0</v>
      </c>
      <c r="N42" s="3">
        <f t="shared" si="12"/>
        <v>0</v>
      </c>
      <c r="O42" s="3">
        <f t="shared" si="13"/>
        <v>0</v>
      </c>
      <c r="P42" s="3" t="str">
        <f>IF($O42=0,"",VLOOKUP($O42,'nejml.žákyně seznam'!$A$2:$D$269,2))</f>
        <v/>
      </c>
      <c r="Q42" s="3" t="str">
        <f t="shared" si="14"/>
        <v/>
      </c>
      <c r="R42" s="3" t="str">
        <f t="shared" si="10"/>
        <v/>
      </c>
      <c r="T42" s="30">
        <f t="shared" si="15"/>
        <v>0</v>
      </c>
      <c r="U42" s="30">
        <f t="shared" si="16"/>
        <v>0</v>
      </c>
      <c r="V42" s="30">
        <f t="shared" si="17"/>
        <v>0</v>
      </c>
      <c r="W42" s="30">
        <f t="shared" si="18"/>
        <v>0</v>
      </c>
      <c r="X42" s="30">
        <f t="shared" si="19"/>
        <v>0</v>
      </c>
    </row>
    <row r="43" spans="1:24">
      <c r="A43" s="3" t="e">
        <f>CONCATENATE("Kvalifikace ",#REF!," - 1.kolo")</f>
        <v>#REF!</v>
      </c>
      <c r="B43" s="3">
        <f>'P-1 128'!B172</f>
        <v>0</v>
      </c>
      <c r="C43" s="3" t="str">
        <f>IF($B43=0,"bye",VLOOKUP($B43,'nejml.žákyně seznam'!$A$2:$D$269,2))</f>
        <v>bye</v>
      </c>
      <c r="D43" s="3" t="str">
        <f>IF($B43=0,"",VLOOKUP($B43,'nejml.žákyně seznam'!$A$2:$E$269,4))</f>
        <v/>
      </c>
      <c r="E43" s="3">
        <f>'P-1 128'!$B$174</f>
        <v>0</v>
      </c>
      <c r="F43" s="3" t="str">
        <f>IF($E43=0,"bye",VLOOKUP($E43,'nejml.žákyně seznam'!$A$2:$D$269,2))</f>
        <v>bye</v>
      </c>
      <c r="G43" s="3" t="str">
        <f>IF($E43=0,"",VLOOKUP($E43,'nejml.žákyně seznam'!$A$2:$E$269,4))</f>
        <v/>
      </c>
      <c r="H43" s="74"/>
      <c r="I43" s="75"/>
      <c r="J43" s="75"/>
      <c r="K43" s="75"/>
      <c r="L43" s="76"/>
      <c r="M43" s="3">
        <f t="shared" si="11"/>
        <v>0</v>
      </c>
      <c r="N43" s="3">
        <f t="shared" si="12"/>
        <v>0</v>
      </c>
      <c r="O43" s="3">
        <f t="shared" si="13"/>
        <v>0</v>
      </c>
      <c r="P43" s="3" t="str">
        <f>IF($O43=0,"",VLOOKUP($O43,'nejml.žákyně seznam'!$A$2:$D$269,2))</f>
        <v/>
      </c>
      <c r="Q43" s="3" t="str">
        <f t="shared" si="14"/>
        <v/>
      </c>
      <c r="R43" s="3" t="str">
        <f t="shared" si="10"/>
        <v/>
      </c>
      <c r="T43" s="30">
        <f t="shared" si="15"/>
        <v>0</v>
      </c>
      <c r="U43" s="30">
        <f t="shared" si="16"/>
        <v>0</v>
      </c>
      <c r="V43" s="30">
        <f t="shared" si="17"/>
        <v>0</v>
      </c>
      <c r="W43" s="30">
        <f t="shared" si="18"/>
        <v>0</v>
      </c>
      <c r="X43" s="30">
        <f t="shared" si="19"/>
        <v>0</v>
      </c>
    </row>
    <row r="44" spans="1:24">
      <c r="A44" s="3" t="e">
        <f>CONCATENATE("Kvalifikace ",#REF!," - 1.kolo")</f>
        <v>#REF!</v>
      </c>
      <c r="B44" s="3">
        <f>'P-1 128'!B176</f>
        <v>0</v>
      </c>
      <c r="C44" s="3" t="str">
        <f>IF($B44=0,"bye",VLOOKUP($B44,'nejml.žákyně seznam'!$A$2:$D$269,2))</f>
        <v>bye</v>
      </c>
      <c r="D44" s="3" t="str">
        <f>IF($B44=0,"",VLOOKUP($B44,'nejml.žákyně seznam'!$A$2:$E$269,4))</f>
        <v/>
      </c>
      <c r="E44" s="3">
        <f>'P-1 128'!$B$178</f>
        <v>0</v>
      </c>
      <c r="F44" s="3" t="str">
        <f>IF($E44=0,"bye",VLOOKUP($E44,'nejml.žákyně seznam'!$A$2:$D$269,2))</f>
        <v>bye</v>
      </c>
      <c r="G44" s="3" t="str">
        <f>IF($E44=0,"",VLOOKUP($E44,'nejml.žákyně seznam'!$A$2:$E$269,4))</f>
        <v/>
      </c>
      <c r="H44" s="74"/>
      <c r="I44" s="75"/>
      <c r="J44" s="75"/>
      <c r="K44" s="75"/>
      <c r="L44" s="76"/>
      <c r="M44" s="3">
        <f t="shared" si="11"/>
        <v>0</v>
      </c>
      <c r="N44" s="3">
        <f t="shared" si="12"/>
        <v>0</v>
      </c>
      <c r="O44" s="3">
        <f t="shared" si="13"/>
        <v>0</v>
      </c>
      <c r="P44" s="3" t="str">
        <f>IF($O44=0,"",VLOOKUP($O44,'nejml.žákyně seznam'!$A$2:$D$269,2))</f>
        <v/>
      </c>
      <c r="Q44" s="3" t="str">
        <f t="shared" si="14"/>
        <v/>
      </c>
      <c r="R44" s="3" t="str">
        <f t="shared" si="10"/>
        <v/>
      </c>
      <c r="T44" s="30">
        <f t="shared" si="15"/>
        <v>0</v>
      </c>
      <c r="U44" s="30">
        <f t="shared" si="16"/>
        <v>0</v>
      </c>
      <c r="V44" s="30">
        <f t="shared" si="17"/>
        <v>0</v>
      </c>
      <c r="W44" s="30">
        <f t="shared" si="18"/>
        <v>0</v>
      </c>
      <c r="X44" s="30">
        <f t="shared" si="19"/>
        <v>0</v>
      </c>
    </row>
    <row r="45" spans="1:24">
      <c r="A45" s="3" t="e">
        <f>CONCATENATE("Kvalifikace ",#REF!," - 1.kolo")</f>
        <v>#REF!</v>
      </c>
      <c r="B45" s="3">
        <f>'P-1 128'!B180</f>
        <v>0</v>
      </c>
      <c r="C45" s="3" t="str">
        <f>IF($B45=0,"bye",VLOOKUP($B45,'nejml.žákyně seznam'!$A$2:$D$269,2))</f>
        <v>bye</v>
      </c>
      <c r="D45" s="3" t="str">
        <f>IF($B45=0,"",VLOOKUP($B45,'nejml.žákyně seznam'!$A$2:$E$269,4))</f>
        <v/>
      </c>
      <c r="E45" s="3">
        <f>'P-1 128'!$B$182</f>
        <v>0</v>
      </c>
      <c r="F45" s="3" t="str">
        <f>IF($E45=0,"bye",VLOOKUP($E45,'nejml.žákyně seznam'!$A$2:$D$269,2))</f>
        <v>bye</v>
      </c>
      <c r="G45" s="3" t="str">
        <f>IF($E45=0,"",VLOOKUP($E45,'nejml.žákyně seznam'!$A$2:$E$269,4))</f>
        <v/>
      </c>
      <c r="H45" s="74"/>
      <c r="I45" s="75"/>
      <c r="J45" s="75"/>
      <c r="K45" s="75"/>
      <c r="L45" s="76"/>
      <c r="M45" s="3">
        <f t="shared" si="11"/>
        <v>0</v>
      </c>
      <c r="N45" s="3">
        <f t="shared" si="12"/>
        <v>0</v>
      </c>
      <c r="O45" s="3">
        <f t="shared" si="13"/>
        <v>0</v>
      </c>
      <c r="P45" s="3" t="str">
        <f>IF($O45=0,"",VLOOKUP($O45,'nejml.žákyně seznam'!$A$2:$D$269,2))</f>
        <v/>
      </c>
      <c r="Q45" s="3" t="str">
        <f t="shared" si="14"/>
        <v/>
      </c>
      <c r="R45" s="3" t="str">
        <f t="shared" si="10"/>
        <v/>
      </c>
      <c r="T45" s="30">
        <f t="shared" si="15"/>
        <v>0</v>
      </c>
      <c r="U45" s="30">
        <f t="shared" si="16"/>
        <v>0</v>
      </c>
      <c r="V45" s="30">
        <f t="shared" si="17"/>
        <v>0</v>
      </c>
      <c r="W45" s="30">
        <f t="shared" si="18"/>
        <v>0</v>
      </c>
      <c r="X45" s="30">
        <f t="shared" si="19"/>
        <v>0</v>
      </c>
    </row>
    <row r="46" spans="1:24">
      <c r="A46" s="3" t="e">
        <f>CONCATENATE("Kvalifikace ",#REF!," - 1.kolo")</f>
        <v>#REF!</v>
      </c>
      <c r="B46" s="3">
        <f>'P-1 128'!B184</f>
        <v>0</v>
      </c>
      <c r="C46" s="3" t="str">
        <f>IF($B46=0,"bye",VLOOKUP($B46,'nejml.žákyně seznam'!$A$2:$D$269,2))</f>
        <v>bye</v>
      </c>
      <c r="D46" s="3" t="str">
        <f>IF($B46=0,"",VLOOKUP($B46,'nejml.žákyně seznam'!$A$2:$E$269,4))</f>
        <v/>
      </c>
      <c r="E46" s="3">
        <f>'P-1 128'!$B$186</f>
        <v>0</v>
      </c>
      <c r="F46" s="3" t="str">
        <f>IF($E46=0,"bye",VLOOKUP($E46,'nejml.žákyně seznam'!$A$2:$D$269,2))</f>
        <v>bye</v>
      </c>
      <c r="G46" s="3" t="str">
        <f>IF($E46=0,"",VLOOKUP($E46,'nejml.žákyně seznam'!$A$2:$E$269,4))</f>
        <v/>
      </c>
      <c r="H46" s="74"/>
      <c r="I46" s="75"/>
      <c r="J46" s="75"/>
      <c r="K46" s="75"/>
      <c r="L46" s="76"/>
      <c r="M46" s="3">
        <f t="shared" si="11"/>
        <v>0</v>
      </c>
      <c r="N46" s="3">
        <f t="shared" si="12"/>
        <v>0</v>
      </c>
      <c r="O46" s="3">
        <f t="shared" si="13"/>
        <v>0</v>
      </c>
      <c r="P46" s="3" t="str">
        <f>IF($O46=0,"",VLOOKUP($O46,'nejml.žákyně seznam'!$A$2:$D$269,2))</f>
        <v/>
      </c>
      <c r="Q46" s="3" t="str">
        <f t="shared" si="14"/>
        <v/>
      </c>
      <c r="R46" s="3" t="str">
        <f t="shared" si="10"/>
        <v/>
      </c>
      <c r="T46" s="30">
        <f t="shared" si="15"/>
        <v>0</v>
      </c>
      <c r="U46" s="30">
        <f t="shared" si="16"/>
        <v>0</v>
      </c>
      <c r="V46" s="30">
        <f t="shared" si="17"/>
        <v>0</v>
      </c>
      <c r="W46" s="30">
        <f t="shared" si="18"/>
        <v>0</v>
      </c>
      <c r="X46" s="30">
        <f t="shared" si="19"/>
        <v>0</v>
      </c>
    </row>
    <row r="47" spans="1:24">
      <c r="A47" s="3" t="e">
        <f>CONCATENATE("Kvalifikace ",#REF!," - 1.kolo")</f>
        <v>#REF!</v>
      </c>
      <c r="B47" s="3">
        <f>'P-1 128'!B188</f>
        <v>0</v>
      </c>
      <c r="C47" s="3" t="str">
        <f>IF($B47=0,"bye",VLOOKUP($B47,'nejml.žákyně seznam'!$A$2:$D$269,2))</f>
        <v>bye</v>
      </c>
      <c r="D47" s="3" t="str">
        <f>IF($B47=0,"",VLOOKUP($B47,'nejml.žákyně seznam'!$A$2:$E$269,4))</f>
        <v/>
      </c>
      <c r="E47" s="3">
        <f>'P-1 128'!$B$190</f>
        <v>0</v>
      </c>
      <c r="F47" s="3" t="str">
        <f>IF($E47=0,"bye",VLOOKUP($E47,'nejml.žákyně seznam'!$A$2:$D$269,2))</f>
        <v>bye</v>
      </c>
      <c r="G47" s="3" t="str">
        <f>IF($E47=0,"",VLOOKUP($E47,'nejml.žákyně seznam'!$A$2:$E$269,4))</f>
        <v/>
      </c>
      <c r="H47" s="74"/>
      <c r="I47" s="75"/>
      <c r="J47" s="75"/>
      <c r="K47" s="75"/>
      <c r="L47" s="76"/>
      <c r="M47" s="3">
        <f t="shared" si="11"/>
        <v>0</v>
      </c>
      <c r="N47" s="3">
        <f t="shared" si="12"/>
        <v>0</v>
      </c>
      <c r="O47" s="3">
        <f t="shared" si="13"/>
        <v>0</v>
      </c>
      <c r="P47" s="3" t="str">
        <f>IF($O47=0,"",VLOOKUP($O47,'nejml.žákyně seznam'!$A$2:$D$269,2))</f>
        <v/>
      </c>
      <c r="Q47" s="3" t="str">
        <f t="shared" si="14"/>
        <v/>
      </c>
      <c r="R47" s="3" t="str">
        <f t="shared" si="10"/>
        <v/>
      </c>
      <c r="T47" s="30">
        <f t="shared" si="15"/>
        <v>0</v>
      </c>
      <c r="U47" s="30">
        <f t="shared" si="16"/>
        <v>0</v>
      </c>
      <c r="V47" s="30">
        <f t="shared" si="17"/>
        <v>0</v>
      </c>
      <c r="W47" s="30">
        <f t="shared" si="18"/>
        <v>0</v>
      </c>
      <c r="X47" s="30">
        <f t="shared" si="19"/>
        <v>0</v>
      </c>
    </row>
    <row r="48" spans="1:24">
      <c r="A48" s="3" t="e">
        <f>CONCATENATE("Kvalifikace ",#REF!," - 1.kolo")</f>
        <v>#REF!</v>
      </c>
      <c r="B48" s="3">
        <f>'P-1 128'!B192</f>
        <v>0</v>
      </c>
      <c r="C48" s="3" t="str">
        <f>IF($B48=0,"bye",VLOOKUP($B48,'nejml.žákyně seznam'!$A$2:$D$269,2))</f>
        <v>bye</v>
      </c>
      <c r="D48" s="3" t="str">
        <f>IF($B48=0,"",VLOOKUP($B48,'nejml.žákyně seznam'!$A$2:$E$269,4))</f>
        <v/>
      </c>
      <c r="E48" s="3">
        <f>'P-1 128'!$B$194</f>
        <v>0</v>
      </c>
      <c r="F48" s="3" t="str">
        <f>IF($E48=0,"bye",VLOOKUP($E48,'nejml.žákyně seznam'!$A$2:$D$269,2))</f>
        <v>bye</v>
      </c>
      <c r="G48" s="3" t="str">
        <f>IF($E48=0,"",VLOOKUP($E48,'nejml.žákyně seznam'!$A$2:$E$269,4))</f>
        <v/>
      </c>
      <c r="H48" s="74"/>
      <c r="I48" s="75"/>
      <c r="J48" s="75"/>
      <c r="K48" s="75"/>
      <c r="L48" s="76"/>
      <c r="M48" s="3">
        <f t="shared" si="11"/>
        <v>0</v>
      </c>
      <c r="N48" s="3">
        <f t="shared" si="12"/>
        <v>0</v>
      </c>
      <c r="O48" s="3">
        <f t="shared" si="13"/>
        <v>0</v>
      </c>
      <c r="P48" s="3" t="str">
        <f>IF($O48=0,"",VLOOKUP($O48,'nejml.žákyně seznam'!$A$2:$D$269,2))</f>
        <v/>
      </c>
      <c r="Q48" s="3" t="str">
        <f t="shared" si="14"/>
        <v/>
      </c>
      <c r="R48" s="3" t="str">
        <f t="shared" si="10"/>
        <v/>
      </c>
      <c r="T48" s="30">
        <f t="shared" si="15"/>
        <v>0</v>
      </c>
      <c r="U48" s="30">
        <f t="shared" si="16"/>
        <v>0</v>
      </c>
      <c r="V48" s="30">
        <f t="shared" si="17"/>
        <v>0</v>
      </c>
      <c r="W48" s="30">
        <f t="shared" si="18"/>
        <v>0</v>
      </c>
      <c r="X48" s="30">
        <f t="shared" si="19"/>
        <v>0</v>
      </c>
    </row>
    <row r="49" spans="1:24">
      <c r="A49" s="3" t="e">
        <f>CONCATENATE("Kvalifikace ",#REF!," - 1.kolo")</f>
        <v>#REF!</v>
      </c>
      <c r="B49" s="3">
        <f>'P-1 128'!B196</f>
        <v>0</v>
      </c>
      <c r="C49" s="3" t="str">
        <f>IF($B49=0,"bye",VLOOKUP($B49,'nejml.žákyně seznam'!$A$2:$D$269,2))</f>
        <v>bye</v>
      </c>
      <c r="D49" s="3" t="str">
        <f>IF($B49=0,"",VLOOKUP($B49,'nejml.žákyně seznam'!$A$2:$E$269,4))</f>
        <v/>
      </c>
      <c r="E49" s="3">
        <f>'P-1 128'!$B$198</f>
        <v>0</v>
      </c>
      <c r="F49" s="3" t="str">
        <f>IF($E49=0,"bye",VLOOKUP($E49,'nejml.žákyně seznam'!$A$2:$D$269,2))</f>
        <v>bye</v>
      </c>
      <c r="G49" s="3" t="str">
        <f>IF($E49=0,"",VLOOKUP($E49,'nejml.žákyně seznam'!$A$2:$E$269,4))</f>
        <v/>
      </c>
      <c r="H49" s="74"/>
      <c r="I49" s="75"/>
      <c r="J49" s="75"/>
      <c r="K49" s="75"/>
      <c r="L49" s="76"/>
      <c r="M49" s="3">
        <f t="shared" si="11"/>
        <v>0</v>
      </c>
      <c r="N49" s="3">
        <f t="shared" si="12"/>
        <v>0</v>
      </c>
      <c r="O49" s="3">
        <f t="shared" si="13"/>
        <v>0</v>
      </c>
      <c r="P49" s="3" t="str">
        <f>IF($O49=0,"",VLOOKUP($O49,'nejml.žákyně seznam'!$A$2:$D$269,2))</f>
        <v/>
      </c>
      <c r="Q49" s="3" t="str">
        <f t="shared" si="14"/>
        <v/>
      </c>
      <c r="R49" s="3" t="str">
        <f t="shared" si="10"/>
        <v/>
      </c>
      <c r="T49" s="30">
        <f t="shared" si="15"/>
        <v>0</v>
      </c>
      <c r="U49" s="30">
        <f t="shared" si="16"/>
        <v>0</v>
      </c>
      <c r="V49" s="30">
        <f t="shared" si="17"/>
        <v>0</v>
      </c>
      <c r="W49" s="30">
        <f t="shared" si="18"/>
        <v>0</v>
      </c>
      <c r="X49" s="30">
        <f t="shared" si="19"/>
        <v>0</v>
      </c>
    </row>
    <row r="50" spans="1:24">
      <c r="A50" s="3" t="e">
        <f>CONCATENATE("Kvalifikace ",#REF!," - 1.kolo")</f>
        <v>#REF!</v>
      </c>
      <c r="B50" s="3">
        <f>'P-1 128'!B202</f>
        <v>0</v>
      </c>
      <c r="C50" s="3" t="str">
        <f>IF($B50=0,"bye",VLOOKUP($B50,'nejml.žákyně seznam'!$A$2:$D$269,2))</f>
        <v>bye</v>
      </c>
      <c r="D50" s="3" t="str">
        <f>IF($B50=0,"",VLOOKUP($B50,'nejml.žákyně seznam'!$A$2:$E$269,4))</f>
        <v/>
      </c>
      <c r="E50" s="3">
        <f>'P-1 128'!$B$204</f>
        <v>0</v>
      </c>
      <c r="F50" s="3" t="str">
        <f>IF($E50=0,"bye",VLOOKUP($E50,'nejml.žákyně seznam'!$A$2:$D$269,2))</f>
        <v>bye</v>
      </c>
      <c r="G50" s="3" t="str">
        <f>IF($E50=0,"",VLOOKUP($E50,'nejml.žákyně seznam'!$A$2:$E$269,4))</f>
        <v/>
      </c>
      <c r="H50" s="74"/>
      <c r="I50" s="75"/>
      <c r="J50" s="75"/>
      <c r="K50" s="75"/>
      <c r="L50" s="76"/>
      <c r="M50" s="3">
        <f t="shared" si="11"/>
        <v>0</v>
      </c>
      <c r="N50" s="3">
        <f t="shared" si="12"/>
        <v>0</v>
      </c>
      <c r="O50" s="3">
        <f t="shared" si="13"/>
        <v>0</v>
      </c>
      <c r="P50" s="3" t="str">
        <f>IF($O50=0,"",VLOOKUP($O50,'nejml.žákyně seznam'!$A$2:$D$269,2))</f>
        <v/>
      </c>
      <c r="Q50" s="3" t="str">
        <f t="shared" si="14"/>
        <v/>
      </c>
      <c r="R50" s="3" t="str">
        <f t="shared" si="10"/>
        <v/>
      </c>
      <c r="T50" s="30">
        <f t="shared" si="15"/>
        <v>0</v>
      </c>
      <c r="U50" s="30">
        <f t="shared" si="16"/>
        <v>0</v>
      </c>
      <c r="V50" s="30">
        <f t="shared" si="17"/>
        <v>0</v>
      </c>
      <c r="W50" s="30">
        <f t="shared" si="18"/>
        <v>0</v>
      </c>
      <c r="X50" s="30">
        <f t="shared" si="19"/>
        <v>0</v>
      </c>
    </row>
    <row r="51" spans="1:24">
      <c r="A51" s="3" t="e">
        <f>CONCATENATE("Kvalifikace ",#REF!," - 1.kolo")</f>
        <v>#REF!</v>
      </c>
      <c r="B51" s="3">
        <f>'P-1 128'!B206</f>
        <v>0</v>
      </c>
      <c r="C51" s="3" t="str">
        <f>IF($B51=0,"bye",VLOOKUP($B51,'nejml.žákyně seznam'!$A$2:$D$269,2))</f>
        <v>bye</v>
      </c>
      <c r="D51" s="3" t="str">
        <f>IF($B51=0,"",VLOOKUP($B51,'nejml.žákyně seznam'!$A$2:$E$269,4))</f>
        <v/>
      </c>
      <c r="E51" s="3">
        <f>'P-1 128'!$B$208</f>
        <v>0</v>
      </c>
      <c r="F51" s="3" t="str">
        <f>IF($E51=0,"bye",VLOOKUP($E51,'nejml.žákyně seznam'!$A$2:$D$269,2))</f>
        <v>bye</v>
      </c>
      <c r="G51" s="3" t="str">
        <f>IF($E51=0,"",VLOOKUP($E51,'nejml.žákyně seznam'!$A$2:$E$269,4))</f>
        <v/>
      </c>
      <c r="H51" s="74"/>
      <c r="I51" s="75"/>
      <c r="J51" s="75"/>
      <c r="K51" s="75"/>
      <c r="L51" s="76"/>
      <c r="M51" s="3">
        <f t="shared" si="11"/>
        <v>0</v>
      </c>
      <c r="N51" s="3">
        <f t="shared" si="12"/>
        <v>0</v>
      </c>
      <c r="O51" s="3">
        <f t="shared" si="13"/>
        <v>0</v>
      </c>
      <c r="P51" s="3" t="str">
        <f>IF($O51=0,"",VLOOKUP($O51,'nejml.žákyně seznam'!$A$2:$D$269,2))</f>
        <v/>
      </c>
      <c r="Q51" s="3" t="str">
        <f t="shared" si="14"/>
        <v/>
      </c>
      <c r="R51" s="3" t="str">
        <f t="shared" si="10"/>
        <v/>
      </c>
      <c r="T51" s="30">
        <f t="shared" si="15"/>
        <v>0</v>
      </c>
      <c r="U51" s="30">
        <f t="shared" si="16"/>
        <v>0</v>
      </c>
      <c r="V51" s="30">
        <f t="shared" si="17"/>
        <v>0</v>
      </c>
      <c r="W51" s="30">
        <f t="shared" si="18"/>
        <v>0</v>
      </c>
      <c r="X51" s="30">
        <f t="shared" si="19"/>
        <v>0</v>
      </c>
    </row>
    <row r="52" spans="1:24">
      <c r="A52" s="3" t="e">
        <f>CONCATENATE("Kvalifikace ",#REF!," - 1.kolo")</f>
        <v>#REF!</v>
      </c>
      <c r="B52" s="3">
        <f>'P-1 128'!B210</f>
        <v>0</v>
      </c>
      <c r="C52" s="3" t="str">
        <f>IF($B52=0,"bye",VLOOKUP($B52,'nejml.žákyně seznam'!$A$2:$D$269,2))</f>
        <v>bye</v>
      </c>
      <c r="D52" s="3" t="str">
        <f>IF($B52=0,"",VLOOKUP($B52,'nejml.žákyně seznam'!$A$2:$E$269,4))</f>
        <v/>
      </c>
      <c r="E52" s="3">
        <f>'P-1 128'!$B$212</f>
        <v>0</v>
      </c>
      <c r="F52" s="3" t="str">
        <f>IF($E52=0,"bye",VLOOKUP($E52,'nejml.žákyně seznam'!$A$2:$D$269,2))</f>
        <v>bye</v>
      </c>
      <c r="G52" s="3" t="str">
        <f>IF($E52=0,"",VLOOKUP($E52,'nejml.žákyně seznam'!$A$2:$E$269,4))</f>
        <v/>
      </c>
      <c r="H52" s="74"/>
      <c r="I52" s="75"/>
      <c r="J52" s="75"/>
      <c r="K52" s="75"/>
      <c r="L52" s="76"/>
      <c r="M52" s="3">
        <f t="shared" si="11"/>
        <v>0</v>
      </c>
      <c r="N52" s="3">
        <f t="shared" si="12"/>
        <v>0</v>
      </c>
      <c r="O52" s="3">
        <f t="shared" si="13"/>
        <v>0</v>
      </c>
      <c r="P52" s="3" t="str">
        <f>IF($O52=0,"",VLOOKUP($O52,'nejml.žákyně seznam'!$A$2:$D$269,2))</f>
        <v/>
      </c>
      <c r="Q52" s="3" t="str">
        <f t="shared" si="14"/>
        <v/>
      </c>
      <c r="R52" s="3" t="str">
        <f t="shared" si="10"/>
        <v/>
      </c>
      <c r="T52" s="30">
        <f t="shared" si="15"/>
        <v>0</v>
      </c>
      <c r="U52" s="30">
        <f t="shared" si="16"/>
        <v>0</v>
      </c>
      <c r="V52" s="30">
        <f t="shared" si="17"/>
        <v>0</v>
      </c>
      <c r="W52" s="30">
        <f t="shared" si="18"/>
        <v>0</v>
      </c>
      <c r="X52" s="30">
        <f t="shared" si="19"/>
        <v>0</v>
      </c>
    </row>
    <row r="53" spans="1:24">
      <c r="A53" s="3" t="e">
        <f>CONCATENATE("Kvalifikace ",#REF!," - 1.kolo")</f>
        <v>#REF!</v>
      </c>
      <c r="B53" s="3">
        <f>'P-1 128'!B214</f>
        <v>0</v>
      </c>
      <c r="C53" s="3" t="str">
        <f>IF($B53=0,"bye",VLOOKUP($B53,'nejml.žákyně seznam'!$A$2:$D$269,2))</f>
        <v>bye</v>
      </c>
      <c r="D53" s="3" t="str">
        <f>IF($B53=0,"",VLOOKUP($B53,'nejml.žákyně seznam'!$A$2:$E$269,4))</f>
        <v/>
      </c>
      <c r="E53" s="3">
        <f>'P-1 128'!$B$216</f>
        <v>0</v>
      </c>
      <c r="F53" s="3" t="str">
        <f>IF($E53=0,"bye",VLOOKUP($E53,'nejml.žákyně seznam'!$A$2:$D$269,2))</f>
        <v>bye</v>
      </c>
      <c r="G53" s="3" t="str">
        <f>IF($E53=0,"",VLOOKUP($E53,'nejml.žákyně seznam'!$A$2:$E$269,4))</f>
        <v/>
      </c>
      <c r="H53" s="74"/>
      <c r="I53" s="75"/>
      <c r="J53" s="75"/>
      <c r="K53" s="75"/>
      <c r="L53" s="76"/>
      <c r="M53" s="3">
        <f t="shared" si="11"/>
        <v>0</v>
      </c>
      <c r="N53" s="3">
        <f t="shared" si="12"/>
        <v>0</v>
      </c>
      <c r="O53" s="3">
        <f t="shared" si="13"/>
        <v>0</v>
      </c>
      <c r="P53" s="3" t="str">
        <f>IF($O53=0,"",VLOOKUP($O53,'nejml.žákyně seznam'!$A$2:$D$269,2))</f>
        <v/>
      </c>
      <c r="Q53" s="3" t="str">
        <f t="shared" si="14"/>
        <v/>
      </c>
      <c r="R53" s="3" t="str">
        <f t="shared" si="10"/>
        <v/>
      </c>
      <c r="T53" s="30">
        <f t="shared" si="15"/>
        <v>0</v>
      </c>
      <c r="U53" s="30">
        <f t="shared" si="16"/>
        <v>0</v>
      </c>
      <c r="V53" s="30">
        <f t="shared" si="17"/>
        <v>0</v>
      </c>
      <c r="W53" s="30">
        <f t="shared" si="18"/>
        <v>0</v>
      </c>
      <c r="X53" s="30">
        <f t="shared" si="19"/>
        <v>0</v>
      </c>
    </row>
    <row r="54" spans="1:24">
      <c r="A54" s="3" t="e">
        <f>CONCATENATE("Kvalifikace ",#REF!," - 1.kolo")</f>
        <v>#REF!</v>
      </c>
      <c r="B54" s="3">
        <f>'P-1 128'!B218</f>
        <v>0</v>
      </c>
      <c r="C54" s="3" t="str">
        <f>IF($B54=0,"bye",VLOOKUP($B54,'nejml.žákyně seznam'!$A$2:$D$269,2))</f>
        <v>bye</v>
      </c>
      <c r="D54" s="3" t="str">
        <f>IF($B54=0,"",VLOOKUP($B54,'nejml.žákyně seznam'!$A$2:$E$269,4))</f>
        <v/>
      </c>
      <c r="E54" s="3">
        <f>'P-1 128'!$B$220</f>
        <v>0</v>
      </c>
      <c r="F54" s="3" t="str">
        <f>IF($E54=0,"bye",VLOOKUP($E54,'nejml.žákyně seznam'!$A$2:$D$269,2))</f>
        <v>bye</v>
      </c>
      <c r="G54" s="3" t="str">
        <f>IF($E54=0,"",VLOOKUP($E54,'nejml.žákyně seznam'!$A$2:$E$269,4))</f>
        <v/>
      </c>
      <c r="H54" s="74"/>
      <c r="I54" s="75"/>
      <c r="J54" s="75"/>
      <c r="K54" s="75"/>
      <c r="L54" s="76"/>
      <c r="M54" s="3">
        <f t="shared" si="11"/>
        <v>0</v>
      </c>
      <c r="N54" s="3">
        <f t="shared" si="12"/>
        <v>0</v>
      </c>
      <c r="O54" s="3">
        <f t="shared" si="13"/>
        <v>0</v>
      </c>
      <c r="P54" s="3" t="str">
        <f>IF($O54=0,"",VLOOKUP($O54,'nejml.žákyně seznam'!$A$2:$D$269,2))</f>
        <v/>
      </c>
      <c r="Q54" s="3" t="str">
        <f t="shared" si="14"/>
        <v/>
      </c>
      <c r="R54" s="3" t="str">
        <f t="shared" ref="R54:R65" si="20">IF(MAX(M54:N54)=3,Q54,"")</f>
        <v/>
      </c>
      <c r="T54" s="30">
        <f t="shared" si="15"/>
        <v>0</v>
      </c>
      <c r="U54" s="30">
        <f t="shared" si="16"/>
        <v>0</v>
      </c>
      <c r="V54" s="30">
        <f t="shared" si="17"/>
        <v>0</v>
      </c>
      <c r="W54" s="30">
        <f t="shared" si="18"/>
        <v>0</v>
      </c>
      <c r="X54" s="30">
        <f t="shared" si="19"/>
        <v>0</v>
      </c>
    </row>
    <row r="55" spans="1:24">
      <c r="A55" s="3" t="e">
        <f>CONCATENATE("Kvalifikace ",#REF!," - 1.kolo")</f>
        <v>#REF!</v>
      </c>
      <c r="B55" s="3">
        <f>'P-1 128'!B222</f>
        <v>0</v>
      </c>
      <c r="C55" s="3" t="str">
        <f>IF($B55=0,"bye",VLOOKUP($B55,'nejml.žákyně seznam'!$A$2:$D$269,2))</f>
        <v>bye</v>
      </c>
      <c r="D55" s="3" t="str">
        <f>IF($B55=0,"",VLOOKUP($B55,'nejml.žákyně seznam'!$A$2:$E$269,4))</f>
        <v/>
      </c>
      <c r="E55" s="3">
        <f>'P-1 128'!$B$224</f>
        <v>0</v>
      </c>
      <c r="F55" s="3" t="str">
        <f>IF($E55=0,"bye",VLOOKUP($E55,'nejml.žákyně seznam'!$A$2:$D$269,2))</f>
        <v>bye</v>
      </c>
      <c r="G55" s="3" t="str">
        <f>IF($E55=0,"",VLOOKUP($E55,'nejml.žákyně seznam'!$A$2:$E$269,4))</f>
        <v/>
      </c>
      <c r="H55" s="74"/>
      <c r="I55" s="75"/>
      <c r="J55" s="75"/>
      <c r="K55" s="75"/>
      <c r="L55" s="76"/>
      <c r="M55" s="3">
        <f t="shared" si="11"/>
        <v>0</v>
      </c>
      <c r="N55" s="3">
        <f t="shared" si="12"/>
        <v>0</v>
      </c>
      <c r="O55" s="3">
        <f t="shared" si="13"/>
        <v>0</v>
      </c>
      <c r="P55" s="3" t="str">
        <f>IF($O55=0,"",VLOOKUP($O55,'nejml.žákyně seznam'!$A$2:$D$269,2))</f>
        <v/>
      </c>
      <c r="Q55" s="3" t="str">
        <f t="shared" si="14"/>
        <v/>
      </c>
      <c r="R55" s="3" t="str">
        <f t="shared" si="20"/>
        <v/>
      </c>
      <c r="T55" s="30">
        <f t="shared" si="15"/>
        <v>0</v>
      </c>
      <c r="U55" s="30">
        <f t="shared" si="16"/>
        <v>0</v>
      </c>
      <c r="V55" s="30">
        <f t="shared" si="17"/>
        <v>0</v>
      </c>
      <c r="W55" s="30">
        <f t="shared" si="18"/>
        <v>0</v>
      </c>
      <c r="X55" s="30">
        <f t="shared" si="19"/>
        <v>0</v>
      </c>
    </row>
    <row r="56" spans="1:24">
      <c r="A56" s="3" t="e">
        <f>CONCATENATE("Kvalifikace ",#REF!," - 1.kolo")</f>
        <v>#REF!</v>
      </c>
      <c r="B56" s="3">
        <f>'P-1 128'!B226</f>
        <v>0</v>
      </c>
      <c r="C56" s="3" t="str">
        <f>IF($B56=0,"bye",VLOOKUP($B56,'nejml.žákyně seznam'!$A$2:$D$269,2))</f>
        <v>bye</v>
      </c>
      <c r="D56" s="3" t="str">
        <f>IF($B56=0,"",VLOOKUP($B56,'nejml.žákyně seznam'!$A$2:$E$269,4))</f>
        <v/>
      </c>
      <c r="E56" s="3">
        <f>'P-1 128'!$B$228</f>
        <v>0</v>
      </c>
      <c r="F56" s="3" t="str">
        <f>IF($E56=0,"bye",VLOOKUP($E56,'nejml.žákyně seznam'!$A$2:$D$269,2))</f>
        <v>bye</v>
      </c>
      <c r="G56" s="3" t="str">
        <f>IF($E56=0,"",VLOOKUP($E56,'nejml.žákyně seznam'!$A$2:$E$269,4))</f>
        <v/>
      </c>
      <c r="H56" s="74"/>
      <c r="I56" s="75"/>
      <c r="J56" s="75"/>
      <c r="K56" s="75"/>
      <c r="L56" s="76"/>
      <c r="M56" s="3">
        <f t="shared" si="11"/>
        <v>0</v>
      </c>
      <c r="N56" s="3">
        <f t="shared" si="12"/>
        <v>0</v>
      </c>
      <c r="O56" s="3">
        <f t="shared" si="13"/>
        <v>0</v>
      </c>
      <c r="P56" s="3" t="str">
        <f>IF($O56=0,"",VLOOKUP($O56,'nejml.žákyně seznam'!$A$2:$D$269,2))</f>
        <v/>
      </c>
      <c r="Q56" s="3" t="str">
        <f t="shared" si="14"/>
        <v/>
      </c>
      <c r="R56" s="3" t="str">
        <f t="shared" si="20"/>
        <v/>
      </c>
      <c r="T56" s="30">
        <f t="shared" si="15"/>
        <v>0</v>
      </c>
      <c r="U56" s="30">
        <f t="shared" si="16"/>
        <v>0</v>
      </c>
      <c r="V56" s="30">
        <f t="shared" si="17"/>
        <v>0</v>
      </c>
      <c r="W56" s="30">
        <f t="shared" si="18"/>
        <v>0</v>
      </c>
      <c r="X56" s="30">
        <f t="shared" si="19"/>
        <v>0</v>
      </c>
    </row>
    <row r="57" spans="1:24">
      <c r="A57" s="3" t="e">
        <f>CONCATENATE("Kvalifikace ",#REF!," - 1.kolo")</f>
        <v>#REF!</v>
      </c>
      <c r="B57" s="3">
        <f>'P-1 128'!B230</f>
        <v>0</v>
      </c>
      <c r="C57" s="3" t="str">
        <f>IF($B57=0,"bye",VLOOKUP($B57,'nejml.žákyně seznam'!$A$2:$D$269,2))</f>
        <v>bye</v>
      </c>
      <c r="D57" s="3" t="str">
        <f>IF($B57=0,"",VLOOKUP($B57,'nejml.žákyně seznam'!$A$2:$E$269,4))</f>
        <v/>
      </c>
      <c r="E57" s="3">
        <f>'P-1 128'!$B$232</f>
        <v>0</v>
      </c>
      <c r="F57" s="3" t="str">
        <f>IF($E57=0,"bye",VLOOKUP($E57,'nejml.žákyně seznam'!$A$2:$D$269,2))</f>
        <v>bye</v>
      </c>
      <c r="G57" s="3" t="str">
        <f>IF($E57=0,"",VLOOKUP($E57,'nejml.žákyně seznam'!$A$2:$E$269,4))</f>
        <v/>
      </c>
      <c r="H57" s="74"/>
      <c r="I57" s="75"/>
      <c r="J57" s="75"/>
      <c r="K57" s="75"/>
      <c r="L57" s="76"/>
      <c r="M57" s="3">
        <f t="shared" si="11"/>
        <v>0</v>
      </c>
      <c r="N57" s="3">
        <f t="shared" si="12"/>
        <v>0</v>
      </c>
      <c r="O57" s="3">
        <f t="shared" si="13"/>
        <v>0</v>
      </c>
      <c r="P57" s="3" t="str">
        <f>IF($O57=0,"",VLOOKUP($O57,'nejml.žákyně seznam'!$A$2:$D$269,2))</f>
        <v/>
      </c>
      <c r="Q57" s="3" t="str">
        <f t="shared" si="14"/>
        <v/>
      </c>
      <c r="R57" s="3" t="str">
        <f t="shared" si="20"/>
        <v/>
      </c>
      <c r="T57" s="30">
        <f t="shared" si="15"/>
        <v>0</v>
      </c>
      <c r="U57" s="30">
        <f t="shared" si="16"/>
        <v>0</v>
      </c>
      <c r="V57" s="30">
        <f t="shared" si="17"/>
        <v>0</v>
      </c>
      <c r="W57" s="30">
        <f t="shared" si="18"/>
        <v>0</v>
      </c>
      <c r="X57" s="30">
        <f t="shared" si="19"/>
        <v>0</v>
      </c>
    </row>
    <row r="58" spans="1:24">
      <c r="A58" s="3" t="e">
        <f>CONCATENATE("Kvalifikace ",#REF!," - 1.kolo")</f>
        <v>#REF!</v>
      </c>
      <c r="B58" s="3">
        <f>'P-1 128'!B234</f>
        <v>0</v>
      </c>
      <c r="C58" s="3" t="str">
        <f>IF($B58=0,"bye",VLOOKUP($B58,'nejml.žákyně seznam'!$A$2:$D$269,2))</f>
        <v>bye</v>
      </c>
      <c r="D58" s="3" t="str">
        <f>IF($B58=0,"",VLOOKUP($B58,'nejml.žákyně seznam'!$A$2:$E$269,4))</f>
        <v/>
      </c>
      <c r="E58" s="3">
        <f>'P-1 128'!$B$236</f>
        <v>0</v>
      </c>
      <c r="F58" s="3" t="str">
        <f>IF($E58=0,"bye",VLOOKUP($E58,'nejml.žákyně seznam'!$A$2:$D$269,2))</f>
        <v>bye</v>
      </c>
      <c r="G58" s="3" t="str">
        <f>IF($E58=0,"",VLOOKUP($E58,'nejml.žákyně seznam'!$A$2:$E$269,4))</f>
        <v/>
      </c>
      <c r="H58" s="74"/>
      <c r="I58" s="75"/>
      <c r="J58" s="75"/>
      <c r="K58" s="75"/>
      <c r="L58" s="76"/>
      <c r="M58" s="3">
        <f t="shared" si="11"/>
        <v>0</v>
      </c>
      <c r="N58" s="3">
        <f t="shared" si="12"/>
        <v>0</v>
      </c>
      <c r="O58" s="3">
        <f t="shared" si="13"/>
        <v>0</v>
      </c>
      <c r="P58" s="3" t="str">
        <f>IF($O58=0,"",VLOOKUP($O58,'nejml.žákyně seznam'!$A$2:$D$269,2))</f>
        <v/>
      </c>
      <c r="Q58" s="3" t="str">
        <f t="shared" si="14"/>
        <v/>
      </c>
      <c r="R58" s="3" t="str">
        <f t="shared" si="20"/>
        <v/>
      </c>
      <c r="T58" s="30">
        <f t="shared" si="15"/>
        <v>0</v>
      </c>
      <c r="U58" s="30">
        <f t="shared" si="16"/>
        <v>0</v>
      </c>
      <c r="V58" s="30">
        <f t="shared" si="17"/>
        <v>0</v>
      </c>
      <c r="W58" s="30">
        <f t="shared" si="18"/>
        <v>0</v>
      </c>
      <c r="X58" s="30">
        <f t="shared" si="19"/>
        <v>0</v>
      </c>
    </row>
    <row r="59" spans="1:24">
      <c r="A59" s="3" t="e">
        <f>CONCATENATE("Kvalifikace ",#REF!," - 1.kolo")</f>
        <v>#REF!</v>
      </c>
      <c r="B59" s="3">
        <f>'P-1 128'!B238</f>
        <v>0</v>
      </c>
      <c r="C59" s="3" t="str">
        <f>IF($B59=0,"bye",VLOOKUP($B59,'nejml.žákyně seznam'!$A$2:$D$269,2))</f>
        <v>bye</v>
      </c>
      <c r="D59" s="3" t="str">
        <f>IF($B59=0,"",VLOOKUP($B59,'nejml.žákyně seznam'!$A$2:$E$269,4))</f>
        <v/>
      </c>
      <c r="E59" s="3">
        <f>'P-1 128'!$B$240</f>
        <v>0</v>
      </c>
      <c r="F59" s="3" t="str">
        <f>IF($E59=0,"bye",VLOOKUP($E59,'nejml.žákyně seznam'!$A$2:$D$269,2))</f>
        <v>bye</v>
      </c>
      <c r="G59" s="3" t="str">
        <f>IF($E59=0,"",VLOOKUP($E59,'nejml.žákyně seznam'!$A$2:$E$269,4))</f>
        <v/>
      </c>
      <c r="H59" s="74"/>
      <c r="I59" s="75"/>
      <c r="J59" s="75"/>
      <c r="K59" s="75"/>
      <c r="L59" s="76"/>
      <c r="M59" s="3">
        <f t="shared" si="11"/>
        <v>0</v>
      </c>
      <c r="N59" s="3">
        <f t="shared" si="12"/>
        <v>0</v>
      </c>
      <c r="O59" s="3">
        <f t="shared" si="13"/>
        <v>0</v>
      </c>
      <c r="P59" s="3" t="str">
        <f>IF($O59=0,"",VLOOKUP($O59,'nejml.žákyně seznam'!$A$2:$D$269,2))</f>
        <v/>
      </c>
      <c r="Q59" s="3" t="str">
        <f t="shared" si="14"/>
        <v/>
      </c>
      <c r="R59" s="3" t="str">
        <f t="shared" si="20"/>
        <v/>
      </c>
      <c r="T59" s="30">
        <f t="shared" si="15"/>
        <v>0</v>
      </c>
      <c r="U59" s="30">
        <f t="shared" si="16"/>
        <v>0</v>
      </c>
      <c r="V59" s="30">
        <f t="shared" si="17"/>
        <v>0</v>
      </c>
      <c r="W59" s="30">
        <f t="shared" si="18"/>
        <v>0</v>
      </c>
      <c r="X59" s="30">
        <f t="shared" si="19"/>
        <v>0</v>
      </c>
    </row>
    <row r="60" spans="1:24">
      <c r="A60" s="3" t="e">
        <f>CONCATENATE("Kvalifikace ",#REF!," - 1.kolo")</f>
        <v>#REF!</v>
      </c>
      <c r="B60" s="3">
        <f>'P-1 128'!B242</f>
        <v>0</v>
      </c>
      <c r="C60" s="3" t="str">
        <f>IF($B60=0,"bye",VLOOKUP($B60,'nejml.žákyně seznam'!$A$2:$D$269,2))</f>
        <v>bye</v>
      </c>
      <c r="D60" s="3" t="str">
        <f>IF($B60=0,"",VLOOKUP($B60,'nejml.žákyně seznam'!$A$2:$E$269,4))</f>
        <v/>
      </c>
      <c r="E60" s="3">
        <f>'P-1 128'!$B$244</f>
        <v>0</v>
      </c>
      <c r="F60" s="3" t="str">
        <f>IF($E60=0,"bye",VLOOKUP($E60,'nejml.žákyně seznam'!$A$2:$D$269,2))</f>
        <v>bye</v>
      </c>
      <c r="G60" s="3" t="str">
        <f>IF($E60=0,"",VLOOKUP($E60,'nejml.žákyně seznam'!$A$2:$E$269,4))</f>
        <v/>
      </c>
      <c r="H60" s="74"/>
      <c r="I60" s="75"/>
      <c r="J60" s="75"/>
      <c r="K60" s="75"/>
      <c r="L60" s="76"/>
      <c r="M60" s="3">
        <f t="shared" si="11"/>
        <v>0</v>
      </c>
      <c r="N60" s="3">
        <f t="shared" si="12"/>
        <v>0</v>
      </c>
      <c r="O60" s="3">
        <f t="shared" si="13"/>
        <v>0</v>
      </c>
      <c r="P60" s="3" t="str">
        <f>IF($O60=0,"",VLOOKUP($O60,'nejml.žákyně seznam'!$A$2:$D$269,2))</f>
        <v/>
      </c>
      <c r="Q60" s="3" t="str">
        <f t="shared" si="14"/>
        <v/>
      </c>
      <c r="R60" s="3" t="str">
        <f t="shared" si="20"/>
        <v/>
      </c>
      <c r="T60" s="30">
        <f t="shared" si="15"/>
        <v>0</v>
      </c>
      <c r="U60" s="30">
        <f t="shared" si="16"/>
        <v>0</v>
      </c>
      <c r="V60" s="30">
        <f t="shared" si="17"/>
        <v>0</v>
      </c>
      <c r="W60" s="30">
        <f t="shared" si="18"/>
        <v>0</v>
      </c>
      <c r="X60" s="30">
        <f t="shared" si="19"/>
        <v>0</v>
      </c>
    </row>
    <row r="61" spans="1:24">
      <c r="A61" s="3" t="e">
        <f>CONCATENATE("Kvalifikace ",#REF!," - 1.kolo")</f>
        <v>#REF!</v>
      </c>
      <c r="B61" s="3">
        <f>'P-1 128'!B246</f>
        <v>0</v>
      </c>
      <c r="C61" s="3" t="str">
        <f>IF($B61=0,"bye",VLOOKUP($B61,'nejml.žákyně seznam'!$A$2:$D$269,2))</f>
        <v>bye</v>
      </c>
      <c r="D61" s="3" t="str">
        <f>IF($B61=0,"",VLOOKUP($B61,'nejml.žákyně seznam'!$A$2:$E$269,4))</f>
        <v/>
      </c>
      <c r="E61" s="3">
        <f>'P-1 128'!$B$248</f>
        <v>0</v>
      </c>
      <c r="F61" s="3" t="str">
        <f>IF($E61=0,"bye",VLOOKUP($E61,'nejml.žákyně seznam'!$A$2:$D$269,2))</f>
        <v>bye</v>
      </c>
      <c r="G61" s="3" t="str">
        <f>IF($E61=0,"",VLOOKUP($E61,'nejml.žákyně seznam'!$A$2:$E$269,4))</f>
        <v/>
      </c>
      <c r="H61" s="74"/>
      <c r="I61" s="75"/>
      <c r="J61" s="75"/>
      <c r="K61" s="75"/>
      <c r="L61" s="76"/>
      <c r="M61" s="3">
        <f t="shared" si="11"/>
        <v>0</v>
      </c>
      <c r="N61" s="3">
        <f t="shared" si="12"/>
        <v>0</v>
      </c>
      <c r="O61" s="3">
        <f t="shared" si="13"/>
        <v>0</v>
      </c>
      <c r="P61" s="3" t="str">
        <f>IF($O61=0,"",VLOOKUP($O61,'nejml.žákyně seznam'!$A$2:$D$269,2))</f>
        <v/>
      </c>
      <c r="Q61" s="3" t="str">
        <f t="shared" si="14"/>
        <v/>
      </c>
      <c r="R61" s="3" t="str">
        <f t="shared" si="20"/>
        <v/>
      </c>
      <c r="T61" s="30">
        <f t="shared" si="15"/>
        <v>0</v>
      </c>
      <c r="U61" s="30">
        <f t="shared" si="16"/>
        <v>0</v>
      </c>
      <c r="V61" s="30">
        <f t="shared" si="17"/>
        <v>0</v>
      </c>
      <c r="W61" s="30">
        <f t="shared" si="18"/>
        <v>0</v>
      </c>
      <c r="X61" s="30">
        <f t="shared" si="19"/>
        <v>0</v>
      </c>
    </row>
    <row r="62" spans="1:24">
      <c r="A62" s="3" t="e">
        <f>CONCATENATE("Kvalifikace ",#REF!," - 1.kolo")</f>
        <v>#REF!</v>
      </c>
      <c r="B62" s="3">
        <f>'P-1 128'!B250</f>
        <v>0</v>
      </c>
      <c r="C62" s="3" t="str">
        <f>IF($B62=0,"bye",VLOOKUP($B62,'nejml.žákyně seznam'!$A$2:$D$269,2))</f>
        <v>bye</v>
      </c>
      <c r="D62" s="3" t="str">
        <f>IF($B62=0,"",VLOOKUP($B62,'nejml.žákyně seznam'!$A$2:$E$269,4))</f>
        <v/>
      </c>
      <c r="E62" s="3">
        <f>'P-1 128'!$B$252</f>
        <v>0</v>
      </c>
      <c r="F62" s="3" t="str">
        <f>IF($E62=0,"bye",VLOOKUP($E62,'nejml.žákyně seznam'!$A$2:$D$269,2))</f>
        <v>bye</v>
      </c>
      <c r="G62" s="3" t="str">
        <f>IF($E62=0,"",VLOOKUP($E62,'nejml.žákyně seznam'!$A$2:$E$269,4))</f>
        <v/>
      </c>
      <c r="H62" s="74"/>
      <c r="I62" s="75"/>
      <c r="J62" s="75"/>
      <c r="K62" s="75"/>
      <c r="L62" s="76"/>
      <c r="M62" s="3">
        <f t="shared" si="11"/>
        <v>0</v>
      </c>
      <c r="N62" s="3">
        <f t="shared" si="12"/>
        <v>0</v>
      </c>
      <c r="O62" s="3">
        <f t="shared" si="13"/>
        <v>0</v>
      </c>
      <c r="P62" s="3" t="str">
        <f>IF($O62=0,"",VLOOKUP($O62,'nejml.žákyně seznam'!$A$2:$D$269,2))</f>
        <v/>
      </c>
      <c r="Q62" s="3" t="str">
        <f t="shared" si="14"/>
        <v/>
      </c>
      <c r="R62" s="3" t="str">
        <f t="shared" si="20"/>
        <v/>
      </c>
      <c r="T62" s="30">
        <f t="shared" si="15"/>
        <v>0</v>
      </c>
      <c r="U62" s="30">
        <f t="shared" si="16"/>
        <v>0</v>
      </c>
      <c r="V62" s="30">
        <f t="shared" si="17"/>
        <v>0</v>
      </c>
      <c r="W62" s="30">
        <f t="shared" si="18"/>
        <v>0</v>
      </c>
      <c r="X62" s="30">
        <f t="shared" si="19"/>
        <v>0</v>
      </c>
    </row>
    <row r="63" spans="1:24">
      <c r="A63" s="3" t="e">
        <f>CONCATENATE("Kvalifikace ",#REF!," - 1.kolo")</f>
        <v>#REF!</v>
      </c>
      <c r="B63" s="3">
        <f>'P-1 128'!B254</f>
        <v>0</v>
      </c>
      <c r="C63" s="3" t="str">
        <f>IF($B63=0,"bye",VLOOKUP($B63,'nejml.žákyně seznam'!$A$2:$D$269,2))</f>
        <v>bye</v>
      </c>
      <c r="D63" s="3" t="str">
        <f>IF($B63=0,"",VLOOKUP($B63,'nejml.žákyně seznam'!$A$2:$E$269,4))</f>
        <v/>
      </c>
      <c r="E63" s="3">
        <f>'P-1 128'!$B$256</f>
        <v>0</v>
      </c>
      <c r="F63" s="3" t="str">
        <f>IF($E63=0,"bye",VLOOKUP($E63,'nejml.žákyně seznam'!$A$2:$D$269,2))</f>
        <v>bye</v>
      </c>
      <c r="G63" s="3" t="str">
        <f>IF($E63=0,"",VLOOKUP($E63,'nejml.žákyně seznam'!$A$2:$E$269,4))</f>
        <v/>
      </c>
      <c r="H63" s="74"/>
      <c r="I63" s="75"/>
      <c r="J63" s="75"/>
      <c r="K63" s="75"/>
      <c r="L63" s="76"/>
      <c r="M63" s="3">
        <f t="shared" si="11"/>
        <v>0</v>
      </c>
      <c r="N63" s="3">
        <f t="shared" si="12"/>
        <v>0</v>
      </c>
      <c r="O63" s="3">
        <f t="shared" si="13"/>
        <v>0</v>
      </c>
      <c r="P63" s="3" t="str">
        <f>IF($O63=0,"",VLOOKUP($O63,'nejml.žákyně seznam'!$A$2:$D$269,2))</f>
        <v/>
      </c>
      <c r="Q63" s="3" t="str">
        <f t="shared" si="14"/>
        <v/>
      </c>
      <c r="R63" s="3" t="str">
        <f t="shared" si="20"/>
        <v/>
      </c>
      <c r="T63" s="30">
        <f t="shared" si="15"/>
        <v>0</v>
      </c>
      <c r="U63" s="30">
        <f t="shared" si="16"/>
        <v>0</v>
      </c>
      <c r="V63" s="30">
        <f t="shared" si="17"/>
        <v>0</v>
      </c>
      <c r="W63" s="30">
        <f t="shared" si="18"/>
        <v>0</v>
      </c>
      <c r="X63" s="30">
        <f t="shared" si="19"/>
        <v>0</v>
      </c>
    </row>
    <row r="64" spans="1:24">
      <c r="A64" s="3" t="e">
        <f>CONCATENATE("Kvalifikace ",#REF!," - 1.kolo")</f>
        <v>#REF!</v>
      </c>
      <c r="B64" s="3">
        <f>'P-1 128'!B258</f>
        <v>0</v>
      </c>
      <c r="C64" s="3" t="str">
        <f>IF($B64=0,"bye",VLOOKUP($B64,'nejml.žákyně seznam'!$A$2:$D$269,2))</f>
        <v>bye</v>
      </c>
      <c r="D64" s="3" t="str">
        <f>IF($B64=0,"",VLOOKUP($B64,'nejml.žákyně seznam'!$A$2:$E$269,4))</f>
        <v/>
      </c>
      <c r="E64" s="3">
        <f>'P-1 128'!$B$260</f>
        <v>0</v>
      </c>
      <c r="F64" s="3" t="str">
        <f>IF($E64=0,"bye",VLOOKUP($E64,'nejml.žákyně seznam'!$A$2:$D$269,2))</f>
        <v>bye</v>
      </c>
      <c r="G64" s="3" t="str">
        <f>IF($E64=0,"",VLOOKUP($E64,'nejml.žákyně seznam'!$A$2:$E$269,4))</f>
        <v/>
      </c>
      <c r="H64" s="74"/>
      <c r="I64" s="75"/>
      <c r="J64" s="75"/>
      <c r="K64" s="75"/>
      <c r="L64" s="76"/>
      <c r="M64" s="3">
        <f t="shared" si="11"/>
        <v>0</v>
      </c>
      <c r="N64" s="3">
        <f t="shared" si="12"/>
        <v>0</v>
      </c>
      <c r="O64" s="3">
        <f t="shared" si="13"/>
        <v>0</v>
      </c>
      <c r="P64" s="3" t="str">
        <f>IF($O64=0,"",VLOOKUP($O64,'nejml.žákyně seznam'!$A$2:$D$269,2))</f>
        <v/>
      </c>
      <c r="Q64" s="3" t="str">
        <f t="shared" si="14"/>
        <v/>
      </c>
      <c r="R64" s="3" t="str">
        <f t="shared" si="20"/>
        <v/>
      </c>
      <c r="T64" s="30">
        <f t="shared" si="15"/>
        <v>0</v>
      </c>
      <c r="U64" s="30">
        <f t="shared" si="16"/>
        <v>0</v>
      </c>
      <c r="V64" s="30">
        <f t="shared" si="17"/>
        <v>0</v>
      </c>
      <c r="W64" s="30">
        <f t="shared" si="18"/>
        <v>0</v>
      </c>
      <c r="X64" s="30">
        <f t="shared" si="19"/>
        <v>0</v>
      </c>
    </row>
    <row r="65" spans="1:24">
      <c r="A65" s="3" t="e">
        <f>CONCATENATE("Kvalifikace ",#REF!," - 1.kolo")</f>
        <v>#REF!</v>
      </c>
      <c r="B65" s="3">
        <f>'P-1 128'!B262</f>
        <v>0</v>
      </c>
      <c r="C65" s="3" t="str">
        <f>IF($B65=0,"bye",VLOOKUP($B65,'nejml.žákyně seznam'!$A$2:$D$269,2))</f>
        <v>bye</v>
      </c>
      <c r="D65" s="3" t="str">
        <f>IF($B65=0,"",VLOOKUP($B65,'nejml.žákyně seznam'!$A$2:$E$269,4))</f>
        <v/>
      </c>
      <c r="E65" s="3">
        <f>'P-1 128'!$B$264</f>
        <v>0</v>
      </c>
      <c r="F65" s="3" t="str">
        <f>IF($E65=0,"bye",VLOOKUP($E65,'nejml.žákyně seznam'!$A$2:$D$269,2))</f>
        <v>bye</v>
      </c>
      <c r="G65" s="3" t="str">
        <f>IF($E65=0,"",VLOOKUP($E65,'nejml.žákyně seznam'!$A$2:$E$269,4))</f>
        <v/>
      </c>
      <c r="H65" s="74"/>
      <c r="I65" s="75"/>
      <c r="J65" s="75"/>
      <c r="K65" s="75"/>
      <c r="L65" s="76"/>
      <c r="M65" s="3">
        <f t="shared" si="11"/>
        <v>0</v>
      </c>
      <c r="N65" s="3">
        <f t="shared" si="12"/>
        <v>0</v>
      </c>
      <c r="O65" s="3">
        <f t="shared" si="13"/>
        <v>0</v>
      </c>
      <c r="P65" s="3" t="str">
        <f>IF($O65=0,"",VLOOKUP($O65,'nejml.žákyně seznam'!$A$2:$D$269,2))</f>
        <v/>
      </c>
      <c r="Q65" s="3" t="str">
        <f t="shared" si="14"/>
        <v/>
      </c>
      <c r="R65" s="3" t="str">
        <f t="shared" si="20"/>
        <v/>
      </c>
      <c r="T65" s="30">
        <f t="shared" si="15"/>
        <v>0</v>
      </c>
      <c r="U65" s="30">
        <f t="shared" si="16"/>
        <v>0</v>
      </c>
      <c r="V65" s="30">
        <f t="shared" si="17"/>
        <v>0</v>
      </c>
      <c r="W65" s="30">
        <f t="shared" si="18"/>
        <v>0</v>
      </c>
      <c r="X65" s="30">
        <f t="shared" si="19"/>
        <v>0</v>
      </c>
    </row>
    <row r="66" spans="1:24" ht="13.5" thickBot="1">
      <c r="H66" s="21"/>
      <c r="I66" s="21"/>
      <c r="J66" s="21"/>
      <c r="K66" s="21"/>
      <c r="L66" s="21"/>
    </row>
    <row r="67" spans="1:24" ht="13.5" thickTop="1">
      <c r="A67" s="3" t="e">
        <f>CONCATENATE("Kvalifikace ",#REF!," - 2.kolo")</f>
        <v>#REF!</v>
      </c>
      <c r="B67" s="3">
        <f>O2</f>
        <v>0</v>
      </c>
      <c r="C67" s="3" t="str">
        <f>IF($B67=0,"",VLOOKUP($B67,'nejml.žákyně seznam'!$A$2:$D$269,2))</f>
        <v/>
      </c>
      <c r="D67" s="3" t="str">
        <f>IF($B67=0,"",VLOOKUP($B67,'nejml.žákyně seznam'!$A$2:$E$269,4))</f>
        <v/>
      </c>
      <c r="E67" s="3">
        <f>O3</f>
        <v>0</v>
      </c>
      <c r="F67" s="3" t="str">
        <f>IF($E67=0,"",VLOOKUP($E67,'nejml.žákyně seznam'!$A$2:$D$269,2))</f>
        <v/>
      </c>
      <c r="G67" s="3" t="str">
        <f>IF($E67=0,"",VLOOKUP($E67,'nejml.žákyně seznam'!$A$2:$E$269,5))</f>
        <v/>
      </c>
      <c r="H67" s="71"/>
      <c r="I67" s="72"/>
      <c r="J67" s="72"/>
      <c r="K67" s="72"/>
      <c r="L67" s="73"/>
      <c r="M67" s="3">
        <f t="shared" ref="M67:M98" si="21">COUNTIF(T67:X67,"&gt;0")</f>
        <v>0</v>
      </c>
      <c r="N67" s="3">
        <f t="shared" ref="N67:N98" si="22">COUNTIF(T67:X67,"&lt;0")</f>
        <v>0</v>
      </c>
      <c r="O67" s="3">
        <f t="shared" ref="O67:O98" si="23">IF(M67=N67,0,IF(M67&gt;N67,B67,E67))</f>
        <v>0</v>
      </c>
      <c r="P67" s="3" t="str">
        <f>IF($O67=0,"",VLOOKUP($O67,'nejml.žákyně seznam'!$A$2:$D$269,2))</f>
        <v/>
      </c>
      <c r="Q67" s="3" t="str">
        <f t="shared" ref="Q67:Q98" si="24">IF(M67=N67,"",IF(M67&gt;N67,CONCATENATE(M67,":",N67," (",H67,",",I67,",",J67,IF(SUM(M67:N67)&gt;3,",",""),K67,IF(SUM(M67:N67)&gt;4,",",""),L67,")"),CONCATENATE(N67,":",M67," (",IF(H67="0","-0",-H67),",",IF(I67="0","-0",-I67),",",IF(J67="0","-0",-J67),IF(SUM(M67:N67)&gt;3,CONCATENATE(",",IF(K67="0","-0",-K67)),""),IF(SUM(M67:N67)&gt;4,CONCATENATE(",",IF(L67="0","-0",-L67)),""),")")))</f>
        <v/>
      </c>
      <c r="R67" s="3" t="str">
        <f t="shared" ref="R67:R98" si="25">IF(MAX(M67:N67)=3,Q67,"")</f>
        <v/>
      </c>
      <c r="T67" s="30">
        <f t="shared" ref="T67:T98" si="26">IF(H67="",0,IF(MID(H67,1,1)="-",-1,1))</f>
        <v>0</v>
      </c>
      <c r="U67" s="30">
        <f t="shared" ref="U67:U98" si="27">IF(I67="",0,IF(MID(I67,1,1)="-",-1,1))</f>
        <v>0</v>
      </c>
      <c r="V67" s="30">
        <f t="shared" ref="V67:V98" si="28">IF(J67="",0,IF(MID(J67,1,1)="-",-1,1))</f>
        <v>0</v>
      </c>
      <c r="W67" s="30">
        <f t="shared" ref="W67:W98" si="29">IF(K67="",0,IF(MID(K67,1,1)="-",-1,1))</f>
        <v>0</v>
      </c>
      <c r="X67" s="30">
        <f t="shared" ref="X67:X98" si="30">IF(L67="",0,IF(MID(L67,1,1)="-",-1,1))</f>
        <v>0</v>
      </c>
    </row>
    <row r="68" spans="1:24">
      <c r="A68" s="3" t="e">
        <f>CONCATENATE("Kvalifikace ",#REF!," - 2.kolo")</f>
        <v>#REF!</v>
      </c>
      <c r="B68" s="3">
        <f>O4</f>
        <v>0</v>
      </c>
      <c r="C68" s="3" t="str">
        <f>IF($B68=0,"",VLOOKUP($B68,'nejml.žákyně seznam'!$A$2:$D$269,2))</f>
        <v/>
      </c>
      <c r="D68" s="3" t="str">
        <f>IF($B68=0,"",VLOOKUP($B68,'nejml.žákyně seznam'!$A$2:$E$269,4))</f>
        <v/>
      </c>
      <c r="E68" s="3">
        <f>O5</f>
        <v>0</v>
      </c>
      <c r="F68" s="3" t="str">
        <f>IF($E68=0,"",VLOOKUP($E68,'nejml.žákyně seznam'!$A$2:$D$269,2))</f>
        <v/>
      </c>
      <c r="G68" s="3" t="str">
        <f>IF($E68=0,"",VLOOKUP($E68,'nejml.žákyně seznam'!$A$2:$E$269,5))</f>
        <v/>
      </c>
      <c r="H68" s="74"/>
      <c r="I68" s="75"/>
      <c r="J68" s="75"/>
      <c r="K68" s="75"/>
      <c r="L68" s="76"/>
      <c r="M68" s="3">
        <f t="shared" si="21"/>
        <v>0</v>
      </c>
      <c r="N68" s="3">
        <f t="shared" si="22"/>
        <v>0</v>
      </c>
      <c r="O68" s="3">
        <f t="shared" si="23"/>
        <v>0</v>
      </c>
      <c r="P68" s="3" t="str">
        <f>IF($O68=0,"",VLOOKUP($O68,'nejml.žákyně seznam'!$A$2:$D$269,2))</f>
        <v/>
      </c>
      <c r="Q68" s="3" t="str">
        <f t="shared" si="24"/>
        <v/>
      </c>
      <c r="R68" s="3" t="str">
        <f t="shared" si="25"/>
        <v/>
      </c>
      <c r="T68" s="30">
        <f t="shared" si="26"/>
        <v>0</v>
      </c>
      <c r="U68" s="30">
        <f t="shared" si="27"/>
        <v>0</v>
      </c>
      <c r="V68" s="30">
        <f t="shared" si="28"/>
        <v>0</v>
      </c>
      <c r="W68" s="30">
        <f t="shared" si="29"/>
        <v>0</v>
      </c>
      <c r="X68" s="30">
        <f t="shared" si="30"/>
        <v>0</v>
      </c>
    </row>
    <row r="69" spans="1:24">
      <c r="A69" s="3" t="e">
        <f>CONCATENATE("Kvalifikace ",#REF!," - 2.kolo")</f>
        <v>#REF!</v>
      </c>
      <c r="B69" s="3">
        <f>O6</f>
        <v>0</v>
      </c>
      <c r="C69" s="3" t="str">
        <f>IF($B69=0,"",VLOOKUP($B69,'nejml.žákyně seznam'!$A$2:$D$269,2))</f>
        <v/>
      </c>
      <c r="D69" s="3" t="str">
        <f>IF($B69=0,"",VLOOKUP($B69,'nejml.žákyně seznam'!$A$2:$E$269,4))</f>
        <v/>
      </c>
      <c r="E69" s="3">
        <f>O7</f>
        <v>0</v>
      </c>
      <c r="F69" s="3" t="str">
        <f>IF($E69=0,"",VLOOKUP($E69,'nejml.žákyně seznam'!$A$2:$D$269,2))</f>
        <v/>
      </c>
      <c r="G69" s="3" t="str">
        <f>IF($E69=0,"",VLOOKUP($E69,'nejml.žákyně seznam'!$A$2:$E$269,5))</f>
        <v/>
      </c>
      <c r="H69" s="74"/>
      <c r="I69" s="75"/>
      <c r="J69" s="75"/>
      <c r="K69" s="75"/>
      <c r="L69" s="76"/>
      <c r="M69" s="3">
        <f t="shared" si="21"/>
        <v>0</v>
      </c>
      <c r="N69" s="3">
        <f t="shared" si="22"/>
        <v>0</v>
      </c>
      <c r="O69" s="3">
        <f t="shared" si="23"/>
        <v>0</v>
      </c>
      <c r="P69" s="3" t="str">
        <f>IF($O69=0,"",VLOOKUP($O69,'nejml.žákyně seznam'!$A$2:$D$269,2))</f>
        <v/>
      </c>
      <c r="Q69" s="3" t="str">
        <f t="shared" si="24"/>
        <v/>
      </c>
      <c r="R69" s="3" t="str">
        <f t="shared" si="25"/>
        <v/>
      </c>
      <c r="T69" s="30">
        <f t="shared" si="26"/>
        <v>0</v>
      </c>
      <c r="U69" s="30">
        <f t="shared" si="27"/>
        <v>0</v>
      </c>
      <c r="V69" s="30">
        <f t="shared" si="28"/>
        <v>0</v>
      </c>
      <c r="W69" s="30">
        <f t="shared" si="29"/>
        <v>0</v>
      </c>
      <c r="X69" s="30">
        <f t="shared" si="30"/>
        <v>0</v>
      </c>
    </row>
    <row r="70" spans="1:24">
      <c r="A70" s="3" t="e">
        <f>CONCATENATE("Kvalifikace ",#REF!," - 2.kolo")</f>
        <v>#REF!</v>
      </c>
      <c r="B70" s="3">
        <f>O8</f>
        <v>0</v>
      </c>
      <c r="C70" s="3" t="str">
        <f>IF($B70=0,"",VLOOKUP($B70,'nejml.žákyně seznam'!$A$2:$D$269,2))</f>
        <v/>
      </c>
      <c r="D70" s="3" t="str">
        <f>IF($B70=0,"",VLOOKUP($B70,'nejml.žákyně seznam'!$A$2:$E$269,4))</f>
        <v/>
      </c>
      <c r="E70" s="3">
        <f>O9</f>
        <v>0</v>
      </c>
      <c r="F70" s="3" t="str">
        <f>IF($E70=0,"",VLOOKUP($E70,'nejml.žákyně seznam'!$A$2:$D$269,2))</f>
        <v/>
      </c>
      <c r="G70" s="3" t="str">
        <f>IF($E70=0,"",VLOOKUP($E70,'nejml.žákyně seznam'!$A$2:$E$269,5))</f>
        <v/>
      </c>
      <c r="H70" s="74"/>
      <c r="I70" s="75"/>
      <c r="J70" s="75"/>
      <c r="K70" s="75"/>
      <c r="L70" s="76"/>
      <c r="M70" s="3">
        <f t="shared" si="21"/>
        <v>0</v>
      </c>
      <c r="N70" s="3">
        <f t="shared" si="22"/>
        <v>0</v>
      </c>
      <c r="O70" s="3">
        <f t="shared" si="23"/>
        <v>0</v>
      </c>
      <c r="P70" s="3" t="str">
        <f>IF($O70=0,"",VLOOKUP($O70,'nejml.žákyně seznam'!$A$2:$D$269,2))</f>
        <v/>
      </c>
      <c r="Q70" s="3" t="str">
        <f t="shared" si="24"/>
        <v/>
      </c>
      <c r="R70" s="3" t="str">
        <f t="shared" si="25"/>
        <v/>
      </c>
      <c r="T70" s="30">
        <f t="shared" si="26"/>
        <v>0</v>
      </c>
      <c r="U70" s="30">
        <f t="shared" si="27"/>
        <v>0</v>
      </c>
      <c r="V70" s="30">
        <f t="shared" si="28"/>
        <v>0</v>
      </c>
      <c r="W70" s="30">
        <f t="shared" si="29"/>
        <v>0</v>
      </c>
      <c r="X70" s="30">
        <f t="shared" si="30"/>
        <v>0</v>
      </c>
    </row>
    <row r="71" spans="1:24">
      <c r="A71" s="3" t="e">
        <f>CONCATENATE("Kvalifikace ",#REF!," - 2.kolo")</f>
        <v>#REF!</v>
      </c>
      <c r="B71" s="3">
        <f>O10</f>
        <v>0</v>
      </c>
      <c r="C71" s="3" t="str">
        <f>IF($B71=0,"",VLOOKUP($B71,'nejml.žákyně seznam'!$A$2:$D$269,2))</f>
        <v/>
      </c>
      <c r="D71" s="3" t="str">
        <f>IF($B71=0,"",VLOOKUP($B71,'nejml.žákyně seznam'!$A$2:$E$269,4))</f>
        <v/>
      </c>
      <c r="E71" s="3">
        <f>O11</f>
        <v>0</v>
      </c>
      <c r="F71" s="3" t="str">
        <f>IF($E71=0,"",VLOOKUP($E71,'nejml.žákyně seznam'!$A$2:$D$269,2))</f>
        <v/>
      </c>
      <c r="G71" s="3" t="str">
        <f>IF($E71=0,"",VLOOKUP($E71,'nejml.žákyně seznam'!$A$2:$E$269,5))</f>
        <v/>
      </c>
      <c r="H71" s="74"/>
      <c r="I71" s="75"/>
      <c r="J71" s="75"/>
      <c r="K71" s="75"/>
      <c r="L71" s="76"/>
      <c r="M71" s="3">
        <f t="shared" si="21"/>
        <v>0</v>
      </c>
      <c r="N71" s="3">
        <f t="shared" si="22"/>
        <v>0</v>
      </c>
      <c r="O71" s="3">
        <f t="shared" si="23"/>
        <v>0</v>
      </c>
      <c r="P71" s="3" t="str">
        <f>IF($O71=0,"",VLOOKUP($O71,'nejml.žákyně seznam'!$A$2:$D$269,2))</f>
        <v/>
      </c>
      <c r="Q71" s="3" t="str">
        <f t="shared" si="24"/>
        <v/>
      </c>
      <c r="R71" s="3" t="str">
        <f t="shared" si="25"/>
        <v/>
      </c>
      <c r="T71" s="30">
        <f t="shared" si="26"/>
        <v>0</v>
      </c>
      <c r="U71" s="30">
        <f t="shared" si="27"/>
        <v>0</v>
      </c>
      <c r="V71" s="30">
        <f t="shared" si="28"/>
        <v>0</v>
      </c>
      <c r="W71" s="30">
        <f t="shared" si="29"/>
        <v>0</v>
      </c>
      <c r="X71" s="30">
        <f t="shared" si="30"/>
        <v>0</v>
      </c>
    </row>
    <row r="72" spans="1:24">
      <c r="A72" s="3" t="e">
        <f>CONCATENATE("Kvalifikace ",#REF!," - 2.kolo")</f>
        <v>#REF!</v>
      </c>
      <c r="B72" s="3">
        <f>O12</f>
        <v>0</v>
      </c>
      <c r="C72" s="3" t="str">
        <f>IF($B72=0,"",VLOOKUP($B72,'nejml.žákyně seznam'!$A$2:$D$269,2))</f>
        <v/>
      </c>
      <c r="D72" s="3" t="str">
        <f>IF($B72=0,"",VLOOKUP($B72,'nejml.žákyně seznam'!$A$2:$E$269,4))</f>
        <v/>
      </c>
      <c r="E72" s="3">
        <f>O13</f>
        <v>0</v>
      </c>
      <c r="F72" s="3" t="str">
        <f>IF($E72=0,"",VLOOKUP($E72,'nejml.žákyně seznam'!$A$2:$D$269,2))</f>
        <v/>
      </c>
      <c r="G72" s="3" t="str">
        <f>IF($E72=0,"",VLOOKUP($E72,'nejml.žákyně seznam'!$A$2:$E$269,5))</f>
        <v/>
      </c>
      <c r="H72" s="74"/>
      <c r="I72" s="75"/>
      <c r="J72" s="75"/>
      <c r="K72" s="75"/>
      <c r="L72" s="76"/>
      <c r="M72" s="3">
        <f t="shared" si="21"/>
        <v>0</v>
      </c>
      <c r="N72" s="3">
        <f t="shared" si="22"/>
        <v>0</v>
      </c>
      <c r="O72" s="3">
        <f t="shared" si="23"/>
        <v>0</v>
      </c>
      <c r="P72" s="3" t="str">
        <f>IF($O72=0,"",VLOOKUP($O72,'nejml.žákyně seznam'!$A$2:$D$269,2))</f>
        <v/>
      </c>
      <c r="Q72" s="3" t="str">
        <f t="shared" si="24"/>
        <v/>
      </c>
      <c r="R72" s="3" t="str">
        <f t="shared" si="25"/>
        <v/>
      </c>
      <c r="T72" s="30">
        <f t="shared" si="26"/>
        <v>0</v>
      </c>
      <c r="U72" s="30">
        <f t="shared" si="27"/>
        <v>0</v>
      </c>
      <c r="V72" s="30">
        <f t="shared" si="28"/>
        <v>0</v>
      </c>
      <c r="W72" s="30">
        <f t="shared" si="29"/>
        <v>0</v>
      </c>
      <c r="X72" s="30">
        <f t="shared" si="30"/>
        <v>0</v>
      </c>
    </row>
    <row r="73" spans="1:24">
      <c r="A73" s="3" t="e">
        <f>CONCATENATE("Kvalifikace ",#REF!," - 2.kolo")</f>
        <v>#REF!</v>
      </c>
      <c r="B73" s="3">
        <f>O14</f>
        <v>0</v>
      </c>
      <c r="C73" s="3" t="str">
        <f>IF($B73=0,"",VLOOKUP($B73,'nejml.žákyně seznam'!$A$2:$D$269,2))</f>
        <v/>
      </c>
      <c r="D73" s="3" t="str">
        <f>IF($B73=0,"",VLOOKUP($B73,'nejml.žákyně seznam'!$A$2:$E$269,4))</f>
        <v/>
      </c>
      <c r="E73" s="3">
        <f>O15</f>
        <v>0</v>
      </c>
      <c r="F73" s="3" t="str">
        <f>IF($E73=0,"",VLOOKUP($E73,'nejml.žákyně seznam'!$A$2:$D$269,2))</f>
        <v/>
      </c>
      <c r="G73" s="3" t="str">
        <f>IF($E73=0,"",VLOOKUP($E73,'nejml.žákyně seznam'!$A$2:$E$269,5))</f>
        <v/>
      </c>
      <c r="H73" s="74"/>
      <c r="I73" s="75"/>
      <c r="J73" s="75"/>
      <c r="K73" s="75"/>
      <c r="L73" s="76"/>
      <c r="M73" s="3">
        <f t="shared" si="21"/>
        <v>0</v>
      </c>
      <c r="N73" s="3">
        <f t="shared" si="22"/>
        <v>0</v>
      </c>
      <c r="O73" s="3">
        <f t="shared" si="23"/>
        <v>0</v>
      </c>
      <c r="P73" s="3" t="str">
        <f>IF($O73=0,"",VLOOKUP($O73,'nejml.žákyně seznam'!$A$2:$D$269,2))</f>
        <v/>
      </c>
      <c r="Q73" s="3" t="str">
        <f t="shared" si="24"/>
        <v/>
      </c>
      <c r="R73" s="3" t="str">
        <f t="shared" si="25"/>
        <v/>
      </c>
      <c r="T73" s="30">
        <f t="shared" si="26"/>
        <v>0</v>
      </c>
      <c r="U73" s="30">
        <f t="shared" si="27"/>
        <v>0</v>
      </c>
      <c r="V73" s="30">
        <f t="shared" si="28"/>
        <v>0</v>
      </c>
      <c r="W73" s="30">
        <f t="shared" si="29"/>
        <v>0</v>
      </c>
      <c r="X73" s="30">
        <f t="shared" si="30"/>
        <v>0</v>
      </c>
    </row>
    <row r="74" spans="1:24">
      <c r="A74" s="3" t="e">
        <f>CONCATENATE("Kvalifikace ",#REF!," - 2.kolo")</f>
        <v>#REF!</v>
      </c>
      <c r="B74" s="3">
        <f>O16</f>
        <v>0</v>
      </c>
      <c r="C74" s="3" t="str">
        <f>IF($B74=0,"",VLOOKUP($B74,'nejml.žákyně seznam'!$A$2:$D$269,2))</f>
        <v/>
      </c>
      <c r="D74" s="3" t="str">
        <f>IF($B74=0,"",VLOOKUP($B74,'nejml.žákyně seznam'!$A$2:$E$269,4))</f>
        <v/>
      </c>
      <c r="E74" s="3">
        <f>O17</f>
        <v>0</v>
      </c>
      <c r="F74" s="3" t="str">
        <f>IF($E74=0,"",VLOOKUP($E74,'nejml.žákyně seznam'!$A$2:$D$269,2))</f>
        <v/>
      </c>
      <c r="G74" s="3" t="str">
        <f>IF($E74=0,"",VLOOKUP($E74,'nejml.žákyně seznam'!$A$2:$E$269,5))</f>
        <v/>
      </c>
      <c r="H74" s="74"/>
      <c r="I74" s="75"/>
      <c r="J74" s="75"/>
      <c r="K74" s="75"/>
      <c r="L74" s="76"/>
      <c r="M74" s="3">
        <f t="shared" si="21"/>
        <v>0</v>
      </c>
      <c r="N74" s="3">
        <f t="shared" si="22"/>
        <v>0</v>
      </c>
      <c r="O74" s="3">
        <f t="shared" si="23"/>
        <v>0</v>
      </c>
      <c r="P74" s="3" t="str">
        <f>IF($O74=0,"",VLOOKUP($O74,'nejml.žákyně seznam'!$A$2:$D$269,2))</f>
        <v/>
      </c>
      <c r="Q74" s="3" t="str">
        <f t="shared" si="24"/>
        <v/>
      </c>
      <c r="R74" s="3" t="str">
        <f t="shared" si="25"/>
        <v/>
      </c>
      <c r="T74" s="30">
        <f t="shared" si="26"/>
        <v>0</v>
      </c>
      <c r="U74" s="30">
        <f t="shared" si="27"/>
        <v>0</v>
      </c>
      <c r="V74" s="30">
        <f t="shared" si="28"/>
        <v>0</v>
      </c>
      <c r="W74" s="30">
        <f t="shared" si="29"/>
        <v>0</v>
      </c>
      <c r="X74" s="30">
        <f t="shared" si="30"/>
        <v>0</v>
      </c>
    </row>
    <row r="75" spans="1:24">
      <c r="A75" s="3" t="e">
        <f>CONCATENATE("Kvalifikace ",#REF!," - 2.kolo")</f>
        <v>#REF!</v>
      </c>
      <c r="B75" s="3">
        <f>O18</f>
        <v>0</v>
      </c>
      <c r="C75" s="3" t="str">
        <f>IF($B75=0,"",VLOOKUP($B75,'nejml.žákyně seznam'!$A$2:$D$269,2))</f>
        <v/>
      </c>
      <c r="D75" s="3" t="str">
        <f>IF($B75=0,"",VLOOKUP($B75,'nejml.žákyně seznam'!$A$2:$E$269,4))</f>
        <v/>
      </c>
      <c r="E75" s="3">
        <f>O19</f>
        <v>0</v>
      </c>
      <c r="F75" s="3" t="str">
        <f>IF($E75=0,"",VLOOKUP($E75,'nejml.žákyně seznam'!$A$2:$D$269,2))</f>
        <v/>
      </c>
      <c r="G75" s="3" t="str">
        <f>IF($E75=0,"",VLOOKUP($E75,'nejml.žákyně seznam'!$A$2:$E$269,5))</f>
        <v/>
      </c>
      <c r="H75" s="74"/>
      <c r="I75" s="75"/>
      <c r="J75" s="75"/>
      <c r="K75" s="75"/>
      <c r="L75" s="76"/>
      <c r="M75" s="3">
        <f t="shared" si="21"/>
        <v>0</v>
      </c>
      <c r="N75" s="3">
        <f t="shared" si="22"/>
        <v>0</v>
      </c>
      <c r="O75" s="3">
        <f t="shared" si="23"/>
        <v>0</v>
      </c>
      <c r="P75" s="3" t="str">
        <f>IF($O75=0,"",VLOOKUP($O75,'nejml.žákyně seznam'!$A$2:$D$269,2))</f>
        <v/>
      </c>
      <c r="Q75" s="3" t="str">
        <f t="shared" si="24"/>
        <v/>
      </c>
      <c r="R75" s="3" t="str">
        <f t="shared" si="25"/>
        <v/>
      </c>
      <c r="T75" s="30">
        <f t="shared" si="26"/>
        <v>0</v>
      </c>
      <c r="U75" s="30">
        <f t="shared" si="27"/>
        <v>0</v>
      </c>
      <c r="V75" s="30">
        <f t="shared" si="28"/>
        <v>0</v>
      </c>
      <c r="W75" s="30">
        <f t="shared" si="29"/>
        <v>0</v>
      </c>
      <c r="X75" s="30">
        <f t="shared" si="30"/>
        <v>0</v>
      </c>
    </row>
    <row r="76" spans="1:24">
      <c r="A76" s="3" t="e">
        <f>CONCATENATE("Kvalifikace ",#REF!," - 2.kolo")</f>
        <v>#REF!</v>
      </c>
      <c r="B76" s="3">
        <f>O20</f>
        <v>0</v>
      </c>
      <c r="C76" s="3" t="str">
        <f>IF($B76=0,"",VLOOKUP($B76,'nejml.žákyně seznam'!$A$2:$D$269,2))</f>
        <v/>
      </c>
      <c r="D76" s="3" t="str">
        <f>IF($B76=0,"",VLOOKUP($B76,'nejml.žákyně seznam'!$A$2:$E$269,4))</f>
        <v/>
      </c>
      <c r="E76" s="3">
        <f>O21</f>
        <v>0</v>
      </c>
      <c r="F76" s="3" t="str">
        <f>IF($E76=0,"",VLOOKUP($E76,'nejml.žákyně seznam'!$A$2:$D$269,2))</f>
        <v/>
      </c>
      <c r="G76" s="3" t="str">
        <f>IF($E76=0,"",VLOOKUP($E76,'nejml.žákyně seznam'!$A$2:$E$269,5))</f>
        <v/>
      </c>
      <c r="H76" s="74"/>
      <c r="I76" s="75"/>
      <c r="J76" s="75"/>
      <c r="K76" s="75"/>
      <c r="L76" s="76"/>
      <c r="M76" s="3">
        <f t="shared" si="21"/>
        <v>0</v>
      </c>
      <c r="N76" s="3">
        <f t="shared" si="22"/>
        <v>0</v>
      </c>
      <c r="O76" s="3">
        <f t="shared" si="23"/>
        <v>0</v>
      </c>
      <c r="P76" s="3" t="str">
        <f>IF($O76=0,"",VLOOKUP($O76,'nejml.žákyně seznam'!$A$2:$D$269,2))</f>
        <v/>
      </c>
      <c r="Q76" s="3" t="str">
        <f t="shared" si="24"/>
        <v/>
      </c>
      <c r="R76" s="3" t="str">
        <f t="shared" si="25"/>
        <v/>
      </c>
      <c r="T76" s="30">
        <f t="shared" si="26"/>
        <v>0</v>
      </c>
      <c r="U76" s="30">
        <f t="shared" si="27"/>
        <v>0</v>
      </c>
      <c r="V76" s="30">
        <f t="shared" si="28"/>
        <v>0</v>
      </c>
      <c r="W76" s="30">
        <f t="shared" si="29"/>
        <v>0</v>
      </c>
      <c r="X76" s="30">
        <f t="shared" si="30"/>
        <v>0</v>
      </c>
    </row>
    <row r="77" spans="1:24">
      <c r="A77" s="3" t="e">
        <f>CONCATENATE("Kvalifikace ",#REF!," - 2.kolo")</f>
        <v>#REF!</v>
      </c>
      <c r="B77" s="3">
        <f>O22</f>
        <v>0</v>
      </c>
      <c r="C77" s="3" t="str">
        <f>IF($B77=0,"",VLOOKUP($B77,'nejml.žákyně seznam'!$A$2:$D$269,2))</f>
        <v/>
      </c>
      <c r="D77" s="3" t="str">
        <f>IF($B77=0,"",VLOOKUP($B77,'nejml.žákyně seznam'!$A$2:$E$269,4))</f>
        <v/>
      </c>
      <c r="E77" s="3">
        <f>O23</f>
        <v>0</v>
      </c>
      <c r="F77" s="3" t="str">
        <f>IF($E77=0,"",VLOOKUP($E77,'nejml.žákyně seznam'!$A$2:$D$269,2))</f>
        <v/>
      </c>
      <c r="G77" s="3" t="str">
        <f>IF($E77=0,"",VLOOKUP($E77,'nejml.žákyně seznam'!$A$2:$E$269,5))</f>
        <v/>
      </c>
      <c r="H77" s="74"/>
      <c r="I77" s="75"/>
      <c r="J77" s="75"/>
      <c r="K77" s="75"/>
      <c r="L77" s="76"/>
      <c r="M77" s="3">
        <f t="shared" si="21"/>
        <v>0</v>
      </c>
      <c r="N77" s="3">
        <f t="shared" si="22"/>
        <v>0</v>
      </c>
      <c r="O77" s="3">
        <f t="shared" si="23"/>
        <v>0</v>
      </c>
      <c r="P77" s="3" t="str">
        <f>IF($O77=0,"",VLOOKUP($O77,'nejml.žákyně seznam'!$A$2:$D$269,2))</f>
        <v/>
      </c>
      <c r="Q77" s="3" t="str">
        <f t="shared" si="24"/>
        <v/>
      </c>
      <c r="R77" s="3" t="str">
        <f t="shared" si="25"/>
        <v/>
      </c>
      <c r="T77" s="30">
        <f t="shared" si="26"/>
        <v>0</v>
      </c>
      <c r="U77" s="30">
        <f t="shared" si="27"/>
        <v>0</v>
      </c>
      <c r="V77" s="30">
        <f t="shared" si="28"/>
        <v>0</v>
      </c>
      <c r="W77" s="30">
        <f t="shared" si="29"/>
        <v>0</v>
      </c>
      <c r="X77" s="30">
        <f t="shared" si="30"/>
        <v>0</v>
      </c>
    </row>
    <row r="78" spans="1:24">
      <c r="A78" s="3" t="e">
        <f>CONCATENATE("Kvalifikace ",#REF!," - 2.kolo")</f>
        <v>#REF!</v>
      </c>
      <c r="B78" s="3">
        <f>O24</f>
        <v>0</v>
      </c>
      <c r="C78" s="3" t="str">
        <f>IF($B78=0,"",VLOOKUP($B78,'nejml.žákyně seznam'!$A$2:$D$269,2))</f>
        <v/>
      </c>
      <c r="D78" s="3" t="str">
        <f>IF($B78=0,"",VLOOKUP($B78,'nejml.žákyně seznam'!$A$2:$E$269,4))</f>
        <v/>
      </c>
      <c r="E78" s="3">
        <f>O25</f>
        <v>0</v>
      </c>
      <c r="F78" s="3" t="str">
        <f>IF($E78=0,"",VLOOKUP($E78,'nejml.žákyně seznam'!$A$2:$D$269,2))</f>
        <v/>
      </c>
      <c r="G78" s="3" t="str">
        <f>IF($E78=0,"",VLOOKUP($E78,'nejml.žákyně seznam'!$A$2:$E$269,5))</f>
        <v/>
      </c>
      <c r="H78" s="74"/>
      <c r="I78" s="75"/>
      <c r="J78" s="75"/>
      <c r="K78" s="75"/>
      <c r="L78" s="76"/>
      <c r="M78" s="3">
        <f t="shared" si="21"/>
        <v>0</v>
      </c>
      <c r="N78" s="3">
        <f t="shared" si="22"/>
        <v>0</v>
      </c>
      <c r="O78" s="3">
        <f t="shared" si="23"/>
        <v>0</v>
      </c>
      <c r="P78" s="3" t="str">
        <f>IF($O78=0,"",VLOOKUP($O78,'nejml.žákyně seznam'!$A$2:$D$269,2))</f>
        <v/>
      </c>
      <c r="Q78" s="3" t="str">
        <f t="shared" si="24"/>
        <v/>
      </c>
      <c r="R78" s="3" t="str">
        <f t="shared" si="25"/>
        <v/>
      </c>
      <c r="T78" s="30">
        <f t="shared" si="26"/>
        <v>0</v>
      </c>
      <c r="U78" s="30">
        <f t="shared" si="27"/>
        <v>0</v>
      </c>
      <c r="V78" s="30">
        <f t="shared" si="28"/>
        <v>0</v>
      </c>
      <c r="W78" s="30">
        <f t="shared" si="29"/>
        <v>0</v>
      </c>
      <c r="X78" s="30">
        <f t="shared" si="30"/>
        <v>0</v>
      </c>
    </row>
    <row r="79" spans="1:24">
      <c r="A79" s="3" t="e">
        <f>CONCATENATE("Kvalifikace ",#REF!," - 2.kolo")</f>
        <v>#REF!</v>
      </c>
      <c r="B79" s="3">
        <f>O26</f>
        <v>0</v>
      </c>
      <c r="C79" s="3" t="str">
        <f>IF($B79=0,"",VLOOKUP($B79,'nejml.žákyně seznam'!$A$2:$D$269,2))</f>
        <v/>
      </c>
      <c r="D79" s="3" t="str">
        <f>IF($B79=0,"",VLOOKUP($B79,'nejml.žákyně seznam'!$A$2:$E$269,4))</f>
        <v/>
      </c>
      <c r="E79" s="3">
        <f>O27</f>
        <v>0</v>
      </c>
      <c r="F79" s="3" t="str">
        <f>IF($E79=0,"",VLOOKUP($E79,'nejml.žákyně seznam'!$A$2:$D$269,2))</f>
        <v/>
      </c>
      <c r="G79" s="3" t="str">
        <f>IF($E79=0,"",VLOOKUP($E79,'nejml.žákyně seznam'!$A$2:$E$269,5))</f>
        <v/>
      </c>
      <c r="H79" s="74"/>
      <c r="I79" s="75"/>
      <c r="J79" s="75"/>
      <c r="K79" s="75"/>
      <c r="L79" s="76"/>
      <c r="M79" s="3">
        <f t="shared" si="21"/>
        <v>0</v>
      </c>
      <c r="N79" s="3">
        <f t="shared" si="22"/>
        <v>0</v>
      </c>
      <c r="O79" s="3">
        <f t="shared" si="23"/>
        <v>0</v>
      </c>
      <c r="P79" s="3" t="str">
        <f>IF($O79=0,"",VLOOKUP($O79,'nejml.žákyně seznam'!$A$2:$D$269,2))</f>
        <v/>
      </c>
      <c r="Q79" s="3" t="str">
        <f t="shared" si="24"/>
        <v/>
      </c>
      <c r="R79" s="3" t="str">
        <f t="shared" si="25"/>
        <v/>
      </c>
      <c r="T79" s="30">
        <f t="shared" si="26"/>
        <v>0</v>
      </c>
      <c r="U79" s="30">
        <f t="shared" si="27"/>
        <v>0</v>
      </c>
      <c r="V79" s="30">
        <f t="shared" si="28"/>
        <v>0</v>
      </c>
      <c r="W79" s="30">
        <f t="shared" si="29"/>
        <v>0</v>
      </c>
      <c r="X79" s="30">
        <f t="shared" si="30"/>
        <v>0</v>
      </c>
    </row>
    <row r="80" spans="1:24">
      <c r="A80" s="3" t="e">
        <f>CONCATENATE("Kvalifikace ",#REF!," - 2.kolo")</f>
        <v>#REF!</v>
      </c>
      <c r="B80" s="3">
        <f>O28</f>
        <v>0</v>
      </c>
      <c r="C80" s="3" t="str">
        <f>IF($B80=0,"",VLOOKUP($B80,'nejml.žákyně seznam'!$A$2:$D$269,2))</f>
        <v/>
      </c>
      <c r="D80" s="3" t="str">
        <f>IF($B80=0,"",VLOOKUP($B80,'nejml.žákyně seznam'!$A$2:$E$269,4))</f>
        <v/>
      </c>
      <c r="E80" s="3">
        <f>O29</f>
        <v>0</v>
      </c>
      <c r="F80" s="3" t="str">
        <f>IF($E80=0,"",VLOOKUP($E80,'nejml.žákyně seznam'!$A$2:$D$269,2))</f>
        <v/>
      </c>
      <c r="G80" s="3" t="str">
        <f>IF($E80=0,"",VLOOKUP($E80,'nejml.žákyně seznam'!$A$2:$E$269,5))</f>
        <v/>
      </c>
      <c r="H80" s="74"/>
      <c r="I80" s="75"/>
      <c r="J80" s="75"/>
      <c r="K80" s="75"/>
      <c r="L80" s="76"/>
      <c r="M80" s="3">
        <f t="shared" si="21"/>
        <v>0</v>
      </c>
      <c r="N80" s="3">
        <f t="shared" si="22"/>
        <v>0</v>
      </c>
      <c r="O80" s="3">
        <f t="shared" si="23"/>
        <v>0</v>
      </c>
      <c r="P80" s="3" t="str">
        <f>IF($O80=0,"",VLOOKUP($O80,'nejml.žákyně seznam'!$A$2:$D$269,2))</f>
        <v/>
      </c>
      <c r="Q80" s="3" t="str">
        <f t="shared" si="24"/>
        <v/>
      </c>
      <c r="R80" s="3" t="str">
        <f t="shared" si="25"/>
        <v/>
      </c>
      <c r="T80" s="30">
        <f t="shared" si="26"/>
        <v>0</v>
      </c>
      <c r="U80" s="30">
        <f t="shared" si="27"/>
        <v>0</v>
      </c>
      <c r="V80" s="30">
        <f t="shared" si="28"/>
        <v>0</v>
      </c>
      <c r="W80" s="30">
        <f t="shared" si="29"/>
        <v>0</v>
      </c>
      <c r="X80" s="30">
        <f t="shared" si="30"/>
        <v>0</v>
      </c>
    </row>
    <row r="81" spans="1:24">
      <c r="A81" s="3" t="e">
        <f>CONCATENATE("Kvalifikace ",#REF!," - 2.kolo")</f>
        <v>#REF!</v>
      </c>
      <c r="B81" s="3">
        <f>O30</f>
        <v>0</v>
      </c>
      <c r="C81" s="3" t="str">
        <f>IF($B81=0,"",VLOOKUP($B81,'nejml.žákyně seznam'!$A$2:$D$269,2))</f>
        <v/>
      </c>
      <c r="D81" s="3" t="str">
        <f>IF($B81=0,"",VLOOKUP($B81,'nejml.žákyně seznam'!$A$2:$E$269,4))</f>
        <v/>
      </c>
      <c r="E81" s="3">
        <f>O31</f>
        <v>0</v>
      </c>
      <c r="F81" s="3" t="str">
        <f>IF($E81=0,"",VLOOKUP($E81,'nejml.žákyně seznam'!$A$2:$D$269,2))</f>
        <v/>
      </c>
      <c r="G81" s="3" t="str">
        <f>IF($E81=0,"",VLOOKUP($E81,'nejml.žákyně seznam'!$A$2:$E$269,5))</f>
        <v/>
      </c>
      <c r="H81" s="74"/>
      <c r="I81" s="75"/>
      <c r="J81" s="75"/>
      <c r="K81" s="75"/>
      <c r="L81" s="76"/>
      <c r="M81" s="3">
        <f t="shared" si="21"/>
        <v>0</v>
      </c>
      <c r="N81" s="3">
        <f t="shared" si="22"/>
        <v>0</v>
      </c>
      <c r="O81" s="3">
        <f t="shared" si="23"/>
        <v>0</v>
      </c>
      <c r="P81" s="3" t="str">
        <f>IF($O81=0,"",VLOOKUP($O81,'nejml.žákyně seznam'!$A$2:$D$269,2))</f>
        <v/>
      </c>
      <c r="Q81" s="3" t="str">
        <f t="shared" si="24"/>
        <v/>
      </c>
      <c r="R81" s="3" t="str">
        <f t="shared" si="25"/>
        <v/>
      </c>
      <c r="T81" s="30">
        <f t="shared" si="26"/>
        <v>0</v>
      </c>
      <c r="U81" s="30">
        <f t="shared" si="27"/>
        <v>0</v>
      </c>
      <c r="V81" s="30">
        <f t="shared" si="28"/>
        <v>0</v>
      </c>
      <c r="W81" s="30">
        <f t="shared" si="29"/>
        <v>0</v>
      </c>
      <c r="X81" s="30">
        <f t="shared" si="30"/>
        <v>0</v>
      </c>
    </row>
    <row r="82" spans="1:24">
      <c r="A82" s="3" t="e">
        <f>CONCATENATE("Kvalifikace ",#REF!," - 2.kolo")</f>
        <v>#REF!</v>
      </c>
      <c r="B82" s="3">
        <f>O32</f>
        <v>0</v>
      </c>
      <c r="C82" s="3" t="str">
        <f>IF($B82=0,"",VLOOKUP($B82,'nejml.žákyně seznam'!$A$2:$D$269,2))</f>
        <v/>
      </c>
      <c r="D82" s="3" t="str">
        <f>IF($B82=0,"",VLOOKUP($B82,'nejml.žákyně seznam'!$A$2:$E$269,4))</f>
        <v/>
      </c>
      <c r="E82" s="3">
        <f>O33</f>
        <v>0</v>
      </c>
      <c r="F82" s="3" t="str">
        <f>IF($E82=0,"",VLOOKUP($E82,'nejml.žákyně seznam'!$A$2:$D$269,2))</f>
        <v/>
      </c>
      <c r="G82" s="3" t="str">
        <f>IF($E82=0,"",VLOOKUP($E82,'nejml.žákyně seznam'!$A$2:$E$269,5))</f>
        <v/>
      </c>
      <c r="H82" s="74"/>
      <c r="I82" s="75"/>
      <c r="J82" s="75"/>
      <c r="K82" s="75"/>
      <c r="L82" s="76"/>
      <c r="M82" s="3">
        <f t="shared" si="21"/>
        <v>0</v>
      </c>
      <c r="N82" s="3">
        <f t="shared" si="22"/>
        <v>0</v>
      </c>
      <c r="O82" s="3">
        <f t="shared" si="23"/>
        <v>0</v>
      </c>
      <c r="P82" s="3" t="str">
        <f>IF($O82=0,"",VLOOKUP($O82,'nejml.žákyně seznam'!$A$2:$D$269,2))</f>
        <v/>
      </c>
      <c r="Q82" s="3" t="str">
        <f t="shared" si="24"/>
        <v/>
      </c>
      <c r="R82" s="3" t="str">
        <f t="shared" si="25"/>
        <v/>
      </c>
      <c r="T82" s="30">
        <f t="shared" si="26"/>
        <v>0</v>
      </c>
      <c r="U82" s="30">
        <f t="shared" si="27"/>
        <v>0</v>
      </c>
      <c r="V82" s="30">
        <f t="shared" si="28"/>
        <v>0</v>
      </c>
      <c r="W82" s="30">
        <f t="shared" si="29"/>
        <v>0</v>
      </c>
      <c r="X82" s="30">
        <f t="shared" si="30"/>
        <v>0</v>
      </c>
    </row>
    <row r="83" spans="1:24">
      <c r="A83" s="3" t="e">
        <f>CONCATENATE("Kvalifikace ",#REF!," - 2.kolo")</f>
        <v>#REF!</v>
      </c>
      <c r="B83" s="3">
        <f>O34</f>
        <v>0</v>
      </c>
      <c r="C83" s="3" t="str">
        <f>IF($B83=0,"",VLOOKUP($B83,'nejml.žákyně seznam'!$A$2:$D$269,2))</f>
        <v/>
      </c>
      <c r="D83" s="3" t="str">
        <f>IF($B83=0,"",VLOOKUP($B83,'nejml.žákyně seznam'!$A$2:$E$269,4))</f>
        <v/>
      </c>
      <c r="E83" s="3">
        <f>O35</f>
        <v>0</v>
      </c>
      <c r="F83" s="3" t="str">
        <f>IF($E83=0,"",VLOOKUP($E83,'nejml.žákyně seznam'!$A$2:$D$269,2))</f>
        <v/>
      </c>
      <c r="G83" s="3" t="str">
        <f>IF($E83=0,"",VLOOKUP($E83,'nejml.žákyně seznam'!$A$2:$E$269,5))</f>
        <v/>
      </c>
      <c r="H83" s="74"/>
      <c r="I83" s="75"/>
      <c r="J83" s="75"/>
      <c r="K83" s="75"/>
      <c r="L83" s="76"/>
      <c r="M83" s="3">
        <f t="shared" si="21"/>
        <v>0</v>
      </c>
      <c r="N83" s="3">
        <f t="shared" si="22"/>
        <v>0</v>
      </c>
      <c r="O83" s="3">
        <f t="shared" si="23"/>
        <v>0</v>
      </c>
      <c r="P83" s="3" t="str">
        <f>IF($O83=0,"",VLOOKUP($O83,'nejml.žákyně seznam'!$A$2:$D$269,2))</f>
        <v/>
      </c>
      <c r="Q83" s="3" t="str">
        <f t="shared" si="24"/>
        <v/>
      </c>
      <c r="R83" s="3" t="str">
        <f t="shared" si="25"/>
        <v/>
      </c>
      <c r="T83" s="30">
        <f t="shared" si="26"/>
        <v>0</v>
      </c>
      <c r="U83" s="30">
        <f t="shared" si="27"/>
        <v>0</v>
      </c>
      <c r="V83" s="30">
        <f t="shared" si="28"/>
        <v>0</v>
      </c>
      <c r="W83" s="30">
        <f t="shared" si="29"/>
        <v>0</v>
      </c>
      <c r="X83" s="30">
        <f t="shared" si="30"/>
        <v>0</v>
      </c>
    </row>
    <row r="84" spans="1:24">
      <c r="A84" s="3" t="e">
        <f>CONCATENATE("Kvalifikace ",#REF!," - 2.kolo")</f>
        <v>#REF!</v>
      </c>
      <c r="B84" s="3">
        <f>O36</f>
        <v>0</v>
      </c>
      <c r="C84" s="3" t="str">
        <f>IF($B84=0,"",VLOOKUP($B84,'nejml.žákyně seznam'!$A$2:$D$269,2))</f>
        <v/>
      </c>
      <c r="D84" s="3" t="str">
        <f>IF($B84=0,"",VLOOKUP($B84,'nejml.žákyně seznam'!$A$2:$E$269,4))</f>
        <v/>
      </c>
      <c r="E84" s="3">
        <f>O37</f>
        <v>0</v>
      </c>
      <c r="F84" s="3" t="str">
        <f>IF($E84=0,"",VLOOKUP($E84,'nejml.žákyně seznam'!$A$2:$D$269,2))</f>
        <v/>
      </c>
      <c r="G84" s="3" t="str">
        <f>IF($E84=0,"",VLOOKUP($E84,'nejml.žákyně seznam'!$A$2:$E$269,5))</f>
        <v/>
      </c>
      <c r="H84" s="74"/>
      <c r="I84" s="75"/>
      <c r="J84" s="75"/>
      <c r="K84" s="75"/>
      <c r="L84" s="76"/>
      <c r="M84" s="3">
        <f t="shared" si="21"/>
        <v>0</v>
      </c>
      <c r="N84" s="3">
        <f t="shared" si="22"/>
        <v>0</v>
      </c>
      <c r="O84" s="3">
        <f t="shared" si="23"/>
        <v>0</v>
      </c>
      <c r="P84" s="3" t="str">
        <f>IF($O84=0,"",VLOOKUP($O84,'nejml.žákyně seznam'!$A$2:$D$269,2))</f>
        <v/>
      </c>
      <c r="Q84" s="3" t="str">
        <f t="shared" si="24"/>
        <v/>
      </c>
      <c r="R84" s="3" t="str">
        <f t="shared" si="25"/>
        <v/>
      </c>
      <c r="T84" s="30">
        <f t="shared" si="26"/>
        <v>0</v>
      </c>
      <c r="U84" s="30">
        <f t="shared" si="27"/>
        <v>0</v>
      </c>
      <c r="V84" s="30">
        <f t="shared" si="28"/>
        <v>0</v>
      </c>
      <c r="W84" s="30">
        <f t="shared" si="29"/>
        <v>0</v>
      </c>
      <c r="X84" s="30">
        <f t="shared" si="30"/>
        <v>0</v>
      </c>
    </row>
    <row r="85" spans="1:24">
      <c r="A85" s="3" t="e">
        <f>CONCATENATE("Kvalifikace ",#REF!," - 2.kolo")</f>
        <v>#REF!</v>
      </c>
      <c r="B85" s="3">
        <f>O38</f>
        <v>0</v>
      </c>
      <c r="C85" s="3" t="str">
        <f>IF($B85=0,"",VLOOKUP($B85,'nejml.žákyně seznam'!$A$2:$D$269,2))</f>
        <v/>
      </c>
      <c r="D85" s="3" t="str">
        <f>IF($B85=0,"",VLOOKUP($B85,'nejml.žákyně seznam'!$A$2:$E$269,4))</f>
        <v/>
      </c>
      <c r="E85" s="3">
        <f>O39</f>
        <v>0</v>
      </c>
      <c r="F85" s="3" t="str">
        <f>IF($E85=0,"",VLOOKUP($E85,'nejml.žákyně seznam'!$A$2:$D$269,2))</f>
        <v/>
      </c>
      <c r="G85" s="3" t="str">
        <f>IF($E85=0,"",VLOOKUP($E85,'nejml.žákyně seznam'!$A$2:$E$269,5))</f>
        <v/>
      </c>
      <c r="H85" s="74"/>
      <c r="I85" s="75"/>
      <c r="J85" s="75"/>
      <c r="K85" s="75"/>
      <c r="L85" s="76"/>
      <c r="M85" s="3">
        <f t="shared" si="21"/>
        <v>0</v>
      </c>
      <c r="N85" s="3">
        <f t="shared" si="22"/>
        <v>0</v>
      </c>
      <c r="O85" s="3">
        <f t="shared" si="23"/>
        <v>0</v>
      </c>
      <c r="P85" s="3" t="str">
        <f>IF($O85=0,"",VLOOKUP($O85,'nejml.žákyně seznam'!$A$2:$D$269,2))</f>
        <v/>
      </c>
      <c r="Q85" s="3" t="str">
        <f t="shared" si="24"/>
        <v/>
      </c>
      <c r="R85" s="3" t="str">
        <f t="shared" si="25"/>
        <v/>
      </c>
      <c r="T85" s="30">
        <f t="shared" si="26"/>
        <v>0</v>
      </c>
      <c r="U85" s="30">
        <f t="shared" si="27"/>
        <v>0</v>
      </c>
      <c r="V85" s="30">
        <f t="shared" si="28"/>
        <v>0</v>
      </c>
      <c r="W85" s="30">
        <f t="shared" si="29"/>
        <v>0</v>
      </c>
      <c r="X85" s="30">
        <f t="shared" si="30"/>
        <v>0</v>
      </c>
    </row>
    <row r="86" spans="1:24">
      <c r="A86" s="3" t="e">
        <f>CONCATENATE("Kvalifikace ",#REF!," - 2.kolo")</f>
        <v>#REF!</v>
      </c>
      <c r="B86" s="3">
        <f>O40</f>
        <v>0</v>
      </c>
      <c r="C86" s="3" t="str">
        <f>IF($B86=0,"",VLOOKUP($B86,'nejml.žákyně seznam'!$A$2:$D$269,2))</f>
        <v/>
      </c>
      <c r="D86" s="3" t="str">
        <f>IF($B86=0,"",VLOOKUP($B86,'nejml.žákyně seznam'!$A$2:$E$269,4))</f>
        <v/>
      </c>
      <c r="E86" s="3">
        <f>O41</f>
        <v>0</v>
      </c>
      <c r="F86" s="3" t="str">
        <f>IF($E86=0,"",VLOOKUP($E86,'nejml.žákyně seznam'!$A$2:$D$269,2))</f>
        <v/>
      </c>
      <c r="G86" s="3" t="str">
        <f>IF($E86=0,"",VLOOKUP($E86,'nejml.žákyně seznam'!$A$2:$E$269,5))</f>
        <v/>
      </c>
      <c r="H86" s="74"/>
      <c r="I86" s="75"/>
      <c r="J86" s="75"/>
      <c r="K86" s="75"/>
      <c r="L86" s="76"/>
      <c r="M86" s="3">
        <f t="shared" si="21"/>
        <v>0</v>
      </c>
      <c r="N86" s="3">
        <f t="shared" si="22"/>
        <v>0</v>
      </c>
      <c r="O86" s="3">
        <f t="shared" si="23"/>
        <v>0</v>
      </c>
      <c r="P86" s="3" t="str">
        <f>IF($O86=0,"",VLOOKUP($O86,'nejml.žákyně seznam'!$A$2:$D$269,2))</f>
        <v/>
      </c>
      <c r="Q86" s="3" t="str">
        <f t="shared" si="24"/>
        <v/>
      </c>
      <c r="R86" s="3" t="str">
        <f t="shared" si="25"/>
        <v/>
      </c>
      <c r="T86" s="30">
        <f t="shared" si="26"/>
        <v>0</v>
      </c>
      <c r="U86" s="30">
        <f t="shared" si="27"/>
        <v>0</v>
      </c>
      <c r="V86" s="30">
        <f t="shared" si="28"/>
        <v>0</v>
      </c>
      <c r="W86" s="30">
        <f t="shared" si="29"/>
        <v>0</v>
      </c>
      <c r="X86" s="30">
        <f t="shared" si="30"/>
        <v>0</v>
      </c>
    </row>
    <row r="87" spans="1:24">
      <c r="A87" s="3" t="e">
        <f>CONCATENATE("Kvalifikace ",#REF!," - 2.kolo")</f>
        <v>#REF!</v>
      </c>
      <c r="B87" s="3">
        <f>O42</f>
        <v>0</v>
      </c>
      <c r="C87" s="3" t="str">
        <f>IF($B87=0,"",VLOOKUP($B87,'nejml.žákyně seznam'!$A$2:$D$269,2))</f>
        <v/>
      </c>
      <c r="D87" s="3" t="str">
        <f>IF($B87=0,"",VLOOKUP($B87,'nejml.žákyně seznam'!$A$2:$E$269,4))</f>
        <v/>
      </c>
      <c r="E87" s="3">
        <f>O43</f>
        <v>0</v>
      </c>
      <c r="F87" s="3" t="str">
        <f>IF($E87=0,"",VLOOKUP($E87,'nejml.žákyně seznam'!$A$2:$D$269,2))</f>
        <v/>
      </c>
      <c r="G87" s="3" t="str">
        <f>IF($E87=0,"",VLOOKUP($E87,'nejml.žákyně seznam'!$A$2:$E$269,5))</f>
        <v/>
      </c>
      <c r="H87" s="74"/>
      <c r="I87" s="75"/>
      <c r="J87" s="75"/>
      <c r="K87" s="75"/>
      <c r="L87" s="76"/>
      <c r="M87" s="3">
        <f t="shared" si="21"/>
        <v>0</v>
      </c>
      <c r="N87" s="3">
        <f t="shared" si="22"/>
        <v>0</v>
      </c>
      <c r="O87" s="3">
        <f t="shared" si="23"/>
        <v>0</v>
      </c>
      <c r="P87" s="3" t="str">
        <f>IF($O87=0,"",VLOOKUP($O87,'nejml.žákyně seznam'!$A$2:$D$269,2))</f>
        <v/>
      </c>
      <c r="Q87" s="3" t="str">
        <f t="shared" si="24"/>
        <v/>
      </c>
      <c r="R87" s="3" t="str">
        <f t="shared" si="25"/>
        <v/>
      </c>
      <c r="T87" s="30">
        <f t="shared" si="26"/>
        <v>0</v>
      </c>
      <c r="U87" s="30">
        <f t="shared" si="27"/>
        <v>0</v>
      </c>
      <c r="V87" s="30">
        <f t="shared" si="28"/>
        <v>0</v>
      </c>
      <c r="W87" s="30">
        <f t="shared" si="29"/>
        <v>0</v>
      </c>
      <c r="X87" s="30">
        <f t="shared" si="30"/>
        <v>0</v>
      </c>
    </row>
    <row r="88" spans="1:24">
      <c r="A88" s="3" t="e">
        <f>CONCATENATE("Kvalifikace ",#REF!," - 2.kolo")</f>
        <v>#REF!</v>
      </c>
      <c r="B88" s="3">
        <f>O44</f>
        <v>0</v>
      </c>
      <c r="C88" s="3" t="str">
        <f>IF($B88=0,"",VLOOKUP($B88,'nejml.žákyně seznam'!$A$2:$D$269,2))</f>
        <v/>
      </c>
      <c r="D88" s="3" t="str">
        <f>IF($B88=0,"",VLOOKUP($B88,'nejml.žákyně seznam'!$A$2:$E$269,4))</f>
        <v/>
      </c>
      <c r="E88" s="3">
        <f>O45</f>
        <v>0</v>
      </c>
      <c r="F88" s="3" t="str">
        <f>IF($E88=0,"",VLOOKUP($E88,'nejml.žákyně seznam'!$A$2:$D$269,2))</f>
        <v/>
      </c>
      <c r="G88" s="3" t="str">
        <f>IF($E88=0,"",VLOOKUP($E88,'nejml.žákyně seznam'!$A$2:$E$269,5))</f>
        <v/>
      </c>
      <c r="H88" s="74"/>
      <c r="I88" s="75"/>
      <c r="J88" s="75"/>
      <c r="K88" s="75"/>
      <c r="L88" s="76"/>
      <c r="M88" s="3">
        <f t="shared" si="21"/>
        <v>0</v>
      </c>
      <c r="N88" s="3">
        <f t="shared" si="22"/>
        <v>0</v>
      </c>
      <c r="O88" s="3">
        <f t="shared" si="23"/>
        <v>0</v>
      </c>
      <c r="P88" s="3" t="str">
        <f>IF($O88=0,"",VLOOKUP($O88,'nejml.žákyně seznam'!$A$2:$D$269,2))</f>
        <v/>
      </c>
      <c r="Q88" s="3" t="str">
        <f t="shared" si="24"/>
        <v/>
      </c>
      <c r="R88" s="3" t="str">
        <f t="shared" si="25"/>
        <v/>
      </c>
      <c r="T88" s="30">
        <f t="shared" si="26"/>
        <v>0</v>
      </c>
      <c r="U88" s="30">
        <f t="shared" si="27"/>
        <v>0</v>
      </c>
      <c r="V88" s="30">
        <f t="shared" si="28"/>
        <v>0</v>
      </c>
      <c r="W88" s="30">
        <f t="shared" si="29"/>
        <v>0</v>
      </c>
      <c r="X88" s="30">
        <f t="shared" si="30"/>
        <v>0</v>
      </c>
    </row>
    <row r="89" spans="1:24">
      <c r="A89" s="3" t="e">
        <f>CONCATENATE("Kvalifikace ",#REF!," - 2.kolo")</f>
        <v>#REF!</v>
      </c>
      <c r="B89" s="3">
        <f>O46</f>
        <v>0</v>
      </c>
      <c r="C89" s="3" t="str">
        <f>IF($B89=0,"",VLOOKUP($B89,'nejml.žákyně seznam'!$A$2:$D$269,2))</f>
        <v/>
      </c>
      <c r="D89" s="3" t="str">
        <f>IF($B89=0,"",VLOOKUP($B89,'nejml.žákyně seznam'!$A$2:$E$269,4))</f>
        <v/>
      </c>
      <c r="E89" s="3">
        <f>O47</f>
        <v>0</v>
      </c>
      <c r="F89" s="3" t="str">
        <f>IF($E89=0,"",VLOOKUP($E89,'nejml.žákyně seznam'!$A$2:$D$269,2))</f>
        <v/>
      </c>
      <c r="G89" s="3" t="str">
        <f>IF($E89=0,"",VLOOKUP($E89,'nejml.žákyně seznam'!$A$2:$E$269,5))</f>
        <v/>
      </c>
      <c r="H89" s="74"/>
      <c r="I89" s="75"/>
      <c r="J89" s="75"/>
      <c r="K89" s="75"/>
      <c r="L89" s="76"/>
      <c r="M89" s="3">
        <f t="shared" si="21"/>
        <v>0</v>
      </c>
      <c r="N89" s="3">
        <f t="shared" si="22"/>
        <v>0</v>
      </c>
      <c r="O89" s="3">
        <f t="shared" si="23"/>
        <v>0</v>
      </c>
      <c r="P89" s="3" t="str">
        <f>IF($O89=0,"",VLOOKUP($O89,'nejml.žákyně seznam'!$A$2:$D$269,2))</f>
        <v/>
      </c>
      <c r="Q89" s="3" t="str">
        <f t="shared" si="24"/>
        <v/>
      </c>
      <c r="R89" s="3" t="str">
        <f t="shared" si="25"/>
        <v/>
      </c>
      <c r="T89" s="30">
        <f t="shared" si="26"/>
        <v>0</v>
      </c>
      <c r="U89" s="30">
        <f t="shared" si="27"/>
        <v>0</v>
      </c>
      <c r="V89" s="30">
        <f t="shared" si="28"/>
        <v>0</v>
      </c>
      <c r="W89" s="30">
        <f t="shared" si="29"/>
        <v>0</v>
      </c>
      <c r="X89" s="30">
        <f t="shared" si="30"/>
        <v>0</v>
      </c>
    </row>
    <row r="90" spans="1:24">
      <c r="A90" s="3" t="e">
        <f>CONCATENATE("Kvalifikace ",#REF!," - 2.kolo")</f>
        <v>#REF!</v>
      </c>
      <c r="B90" s="3">
        <f>O48</f>
        <v>0</v>
      </c>
      <c r="C90" s="3" t="str">
        <f>IF($B90=0,"",VLOOKUP($B90,'nejml.žákyně seznam'!$A$2:$D$269,2))</f>
        <v/>
      </c>
      <c r="D90" s="3" t="str">
        <f>IF($B90=0,"",VLOOKUP($B90,'nejml.žákyně seznam'!$A$2:$E$269,4))</f>
        <v/>
      </c>
      <c r="E90" s="3">
        <f>O49</f>
        <v>0</v>
      </c>
      <c r="F90" s="3" t="str">
        <f>IF($E90=0,"",VLOOKUP($E90,'nejml.žákyně seznam'!$A$2:$D$269,2))</f>
        <v/>
      </c>
      <c r="G90" s="3" t="str">
        <f>IF($E90=0,"",VLOOKUP($E90,'nejml.žákyně seznam'!$A$2:$E$269,5))</f>
        <v/>
      </c>
      <c r="H90" s="74"/>
      <c r="I90" s="75"/>
      <c r="J90" s="75"/>
      <c r="K90" s="75"/>
      <c r="L90" s="76"/>
      <c r="M90" s="3">
        <f t="shared" si="21"/>
        <v>0</v>
      </c>
      <c r="N90" s="3">
        <f t="shared" si="22"/>
        <v>0</v>
      </c>
      <c r="O90" s="3">
        <f t="shared" si="23"/>
        <v>0</v>
      </c>
      <c r="P90" s="3" t="str">
        <f>IF($O90=0,"",VLOOKUP($O90,'nejml.žákyně seznam'!$A$2:$D$269,2))</f>
        <v/>
      </c>
      <c r="Q90" s="3" t="str">
        <f t="shared" si="24"/>
        <v/>
      </c>
      <c r="R90" s="3" t="str">
        <f t="shared" si="25"/>
        <v/>
      </c>
      <c r="T90" s="30">
        <f t="shared" si="26"/>
        <v>0</v>
      </c>
      <c r="U90" s="30">
        <f t="shared" si="27"/>
        <v>0</v>
      </c>
      <c r="V90" s="30">
        <f t="shared" si="28"/>
        <v>0</v>
      </c>
      <c r="W90" s="30">
        <f t="shared" si="29"/>
        <v>0</v>
      </c>
      <c r="X90" s="30">
        <f t="shared" si="30"/>
        <v>0</v>
      </c>
    </row>
    <row r="91" spans="1:24">
      <c r="A91" s="3" t="e">
        <f>CONCATENATE("Kvalifikace ",#REF!," - 2.kolo")</f>
        <v>#REF!</v>
      </c>
      <c r="B91" s="3">
        <f>O50</f>
        <v>0</v>
      </c>
      <c r="C91" s="3" t="str">
        <f>IF($B91=0,"",VLOOKUP($B91,'nejml.žákyně seznam'!$A$2:$D$269,2))</f>
        <v/>
      </c>
      <c r="D91" s="3" t="str">
        <f>IF($B91=0,"",VLOOKUP($B91,'nejml.žákyně seznam'!$A$2:$E$269,4))</f>
        <v/>
      </c>
      <c r="E91" s="3">
        <f>O51</f>
        <v>0</v>
      </c>
      <c r="F91" s="3" t="str">
        <f>IF($E91=0,"",VLOOKUP($E91,'nejml.žákyně seznam'!$A$2:$D$269,2))</f>
        <v/>
      </c>
      <c r="G91" s="3" t="str">
        <f>IF($E91=0,"",VLOOKUP($E91,'nejml.žákyně seznam'!$A$2:$E$269,5))</f>
        <v/>
      </c>
      <c r="H91" s="74"/>
      <c r="I91" s="75"/>
      <c r="J91" s="75"/>
      <c r="K91" s="75"/>
      <c r="L91" s="76"/>
      <c r="M91" s="3">
        <f t="shared" si="21"/>
        <v>0</v>
      </c>
      <c r="N91" s="3">
        <f t="shared" si="22"/>
        <v>0</v>
      </c>
      <c r="O91" s="3">
        <f t="shared" si="23"/>
        <v>0</v>
      </c>
      <c r="P91" s="3" t="str">
        <f>IF($O91=0,"",VLOOKUP($O91,'nejml.žákyně seznam'!$A$2:$D$269,2))</f>
        <v/>
      </c>
      <c r="Q91" s="3" t="str">
        <f t="shared" si="24"/>
        <v/>
      </c>
      <c r="R91" s="3" t="str">
        <f t="shared" si="25"/>
        <v/>
      </c>
      <c r="T91" s="30">
        <f t="shared" si="26"/>
        <v>0</v>
      </c>
      <c r="U91" s="30">
        <f t="shared" si="27"/>
        <v>0</v>
      </c>
      <c r="V91" s="30">
        <f t="shared" si="28"/>
        <v>0</v>
      </c>
      <c r="W91" s="30">
        <f t="shared" si="29"/>
        <v>0</v>
      </c>
      <c r="X91" s="30">
        <f t="shared" si="30"/>
        <v>0</v>
      </c>
    </row>
    <row r="92" spans="1:24">
      <c r="A92" s="3" t="e">
        <f>CONCATENATE("Kvalifikace ",#REF!," - 2.kolo")</f>
        <v>#REF!</v>
      </c>
      <c r="B92" s="3">
        <f>O52</f>
        <v>0</v>
      </c>
      <c r="C92" s="3" t="str">
        <f>IF($B92=0,"",VLOOKUP($B92,'nejml.žákyně seznam'!$A$2:$D$269,2))</f>
        <v/>
      </c>
      <c r="D92" s="3" t="str">
        <f>IF($B92=0,"",VLOOKUP($B92,'nejml.žákyně seznam'!$A$2:$E$269,4))</f>
        <v/>
      </c>
      <c r="E92" s="3">
        <f>O53</f>
        <v>0</v>
      </c>
      <c r="F92" s="3" t="str">
        <f>IF($E92=0,"",VLOOKUP($E92,'nejml.žákyně seznam'!$A$2:$D$269,2))</f>
        <v/>
      </c>
      <c r="G92" s="3" t="str">
        <f>IF($E92=0,"",VLOOKUP($E92,'nejml.žákyně seznam'!$A$2:$E$269,5))</f>
        <v/>
      </c>
      <c r="H92" s="74"/>
      <c r="I92" s="75"/>
      <c r="J92" s="75"/>
      <c r="K92" s="75"/>
      <c r="L92" s="76"/>
      <c r="M92" s="3">
        <f t="shared" si="21"/>
        <v>0</v>
      </c>
      <c r="N92" s="3">
        <f t="shared" si="22"/>
        <v>0</v>
      </c>
      <c r="O92" s="3">
        <f t="shared" si="23"/>
        <v>0</v>
      </c>
      <c r="P92" s="3" t="str">
        <f>IF($O92=0,"",VLOOKUP($O92,'nejml.žákyně seznam'!$A$2:$D$269,2))</f>
        <v/>
      </c>
      <c r="Q92" s="3" t="str">
        <f t="shared" si="24"/>
        <v/>
      </c>
      <c r="R92" s="3" t="str">
        <f t="shared" si="25"/>
        <v/>
      </c>
      <c r="T92" s="30">
        <f t="shared" si="26"/>
        <v>0</v>
      </c>
      <c r="U92" s="30">
        <f t="shared" si="27"/>
        <v>0</v>
      </c>
      <c r="V92" s="30">
        <f t="shared" si="28"/>
        <v>0</v>
      </c>
      <c r="W92" s="30">
        <f t="shared" si="29"/>
        <v>0</v>
      </c>
      <c r="X92" s="30">
        <f t="shared" si="30"/>
        <v>0</v>
      </c>
    </row>
    <row r="93" spans="1:24">
      <c r="A93" s="3" t="e">
        <f>CONCATENATE("Kvalifikace ",#REF!," - 2.kolo")</f>
        <v>#REF!</v>
      </c>
      <c r="B93" s="3">
        <f>O54</f>
        <v>0</v>
      </c>
      <c r="C93" s="3" t="str">
        <f>IF($B93=0,"",VLOOKUP($B93,'nejml.žákyně seznam'!$A$2:$D$269,2))</f>
        <v/>
      </c>
      <c r="D93" s="3" t="str">
        <f>IF($B93=0,"",VLOOKUP($B93,'nejml.žákyně seznam'!$A$2:$E$269,4))</f>
        <v/>
      </c>
      <c r="E93" s="3">
        <f>O55</f>
        <v>0</v>
      </c>
      <c r="F93" s="3" t="str">
        <f>IF($E93=0,"",VLOOKUP($E93,'nejml.žákyně seznam'!$A$2:$D$269,2))</f>
        <v/>
      </c>
      <c r="G93" s="3" t="str">
        <f>IF($E93=0,"",VLOOKUP($E93,'nejml.žákyně seznam'!$A$2:$E$269,5))</f>
        <v/>
      </c>
      <c r="H93" s="74"/>
      <c r="I93" s="75"/>
      <c r="J93" s="75"/>
      <c r="K93" s="75"/>
      <c r="L93" s="76"/>
      <c r="M93" s="3">
        <f t="shared" si="21"/>
        <v>0</v>
      </c>
      <c r="N93" s="3">
        <f t="shared" si="22"/>
        <v>0</v>
      </c>
      <c r="O93" s="3">
        <f t="shared" si="23"/>
        <v>0</v>
      </c>
      <c r="P93" s="3" t="str">
        <f>IF($O93=0,"",VLOOKUP($O93,'nejml.žákyně seznam'!$A$2:$D$269,2))</f>
        <v/>
      </c>
      <c r="Q93" s="3" t="str">
        <f t="shared" si="24"/>
        <v/>
      </c>
      <c r="R93" s="3" t="str">
        <f t="shared" si="25"/>
        <v/>
      </c>
      <c r="T93" s="30">
        <f t="shared" si="26"/>
        <v>0</v>
      </c>
      <c r="U93" s="30">
        <f t="shared" si="27"/>
        <v>0</v>
      </c>
      <c r="V93" s="30">
        <f t="shared" si="28"/>
        <v>0</v>
      </c>
      <c r="W93" s="30">
        <f t="shared" si="29"/>
        <v>0</v>
      </c>
      <c r="X93" s="30">
        <f t="shared" si="30"/>
        <v>0</v>
      </c>
    </row>
    <row r="94" spans="1:24">
      <c r="A94" s="3" t="e">
        <f>CONCATENATE("Kvalifikace ",#REF!," - 2.kolo")</f>
        <v>#REF!</v>
      </c>
      <c r="B94" s="3">
        <f>O56</f>
        <v>0</v>
      </c>
      <c r="C94" s="3" t="str">
        <f>IF($B94=0,"",VLOOKUP($B94,'nejml.žákyně seznam'!$A$2:$D$269,2))</f>
        <v/>
      </c>
      <c r="D94" s="3" t="str">
        <f>IF($B94=0,"",VLOOKUP($B94,'nejml.žákyně seznam'!$A$2:$E$269,4))</f>
        <v/>
      </c>
      <c r="E94" s="3">
        <f>O57</f>
        <v>0</v>
      </c>
      <c r="F94" s="3" t="str">
        <f>IF($E94=0,"",VLOOKUP($E94,'nejml.žákyně seznam'!$A$2:$D$269,2))</f>
        <v/>
      </c>
      <c r="G94" s="3" t="str">
        <f>IF($E94=0,"",VLOOKUP($E94,'nejml.žákyně seznam'!$A$2:$E$269,5))</f>
        <v/>
      </c>
      <c r="H94" s="74"/>
      <c r="I94" s="75"/>
      <c r="J94" s="75"/>
      <c r="K94" s="75"/>
      <c r="L94" s="76"/>
      <c r="M94" s="3">
        <f t="shared" si="21"/>
        <v>0</v>
      </c>
      <c r="N94" s="3">
        <f t="shared" si="22"/>
        <v>0</v>
      </c>
      <c r="O94" s="3">
        <f t="shared" si="23"/>
        <v>0</v>
      </c>
      <c r="P94" s="3" t="str">
        <f>IF($O94=0,"",VLOOKUP($O94,'nejml.žákyně seznam'!$A$2:$D$269,2))</f>
        <v/>
      </c>
      <c r="Q94" s="3" t="str">
        <f t="shared" si="24"/>
        <v/>
      </c>
      <c r="R94" s="3" t="str">
        <f t="shared" si="25"/>
        <v/>
      </c>
      <c r="T94" s="30">
        <f t="shared" si="26"/>
        <v>0</v>
      </c>
      <c r="U94" s="30">
        <f t="shared" si="27"/>
        <v>0</v>
      </c>
      <c r="V94" s="30">
        <f t="shared" si="28"/>
        <v>0</v>
      </c>
      <c r="W94" s="30">
        <f t="shared" si="29"/>
        <v>0</v>
      </c>
      <c r="X94" s="30">
        <f t="shared" si="30"/>
        <v>0</v>
      </c>
    </row>
    <row r="95" spans="1:24">
      <c r="A95" s="3" t="e">
        <f>CONCATENATE("Kvalifikace ",#REF!," - 2.kolo")</f>
        <v>#REF!</v>
      </c>
      <c r="B95" s="3">
        <f>O58</f>
        <v>0</v>
      </c>
      <c r="C95" s="3" t="str">
        <f>IF($B95=0,"",VLOOKUP($B95,'nejml.žákyně seznam'!$A$2:$D$269,2))</f>
        <v/>
      </c>
      <c r="D95" s="3" t="str">
        <f>IF($B95=0,"",VLOOKUP($B95,'nejml.žákyně seznam'!$A$2:$E$269,4))</f>
        <v/>
      </c>
      <c r="E95" s="3">
        <f>O59</f>
        <v>0</v>
      </c>
      <c r="F95" s="3" t="str">
        <f>IF($E95=0,"",VLOOKUP($E95,'nejml.žákyně seznam'!$A$2:$D$269,2))</f>
        <v/>
      </c>
      <c r="G95" s="3" t="str">
        <f>IF($E95=0,"",VLOOKUP($E95,'nejml.žákyně seznam'!$A$2:$E$269,5))</f>
        <v/>
      </c>
      <c r="H95" s="74"/>
      <c r="I95" s="75"/>
      <c r="J95" s="75"/>
      <c r="K95" s="75"/>
      <c r="L95" s="76"/>
      <c r="M95" s="3">
        <f t="shared" si="21"/>
        <v>0</v>
      </c>
      <c r="N95" s="3">
        <f t="shared" si="22"/>
        <v>0</v>
      </c>
      <c r="O95" s="3">
        <f t="shared" si="23"/>
        <v>0</v>
      </c>
      <c r="P95" s="3" t="str">
        <f>IF($O95=0,"",VLOOKUP($O95,'nejml.žákyně seznam'!$A$2:$D$269,2))</f>
        <v/>
      </c>
      <c r="Q95" s="3" t="str">
        <f t="shared" si="24"/>
        <v/>
      </c>
      <c r="R95" s="3" t="str">
        <f t="shared" si="25"/>
        <v/>
      </c>
      <c r="T95" s="30">
        <f t="shared" si="26"/>
        <v>0</v>
      </c>
      <c r="U95" s="30">
        <f t="shared" si="27"/>
        <v>0</v>
      </c>
      <c r="V95" s="30">
        <f t="shared" si="28"/>
        <v>0</v>
      </c>
      <c r="W95" s="30">
        <f t="shared" si="29"/>
        <v>0</v>
      </c>
      <c r="X95" s="30">
        <f t="shared" si="30"/>
        <v>0</v>
      </c>
    </row>
    <row r="96" spans="1:24">
      <c r="A96" s="3" t="e">
        <f>CONCATENATE("Kvalifikace ",#REF!," - 2.kolo")</f>
        <v>#REF!</v>
      </c>
      <c r="B96" s="3">
        <f>O60</f>
        <v>0</v>
      </c>
      <c r="C96" s="3" t="str">
        <f>IF($B96=0,"",VLOOKUP($B96,'nejml.žákyně seznam'!$A$2:$D$269,2))</f>
        <v/>
      </c>
      <c r="D96" s="3" t="str">
        <f>IF($B96=0,"",VLOOKUP($B96,'nejml.žákyně seznam'!$A$2:$E$269,4))</f>
        <v/>
      </c>
      <c r="E96" s="3">
        <f>O61</f>
        <v>0</v>
      </c>
      <c r="F96" s="3" t="str">
        <f>IF($E96=0,"",VLOOKUP($E96,'nejml.žákyně seznam'!$A$2:$D$269,2))</f>
        <v/>
      </c>
      <c r="G96" s="3" t="str">
        <f>IF($E96=0,"",VLOOKUP($E96,'nejml.žákyně seznam'!$A$2:$E$269,5))</f>
        <v/>
      </c>
      <c r="H96" s="74"/>
      <c r="I96" s="75"/>
      <c r="J96" s="75"/>
      <c r="K96" s="75"/>
      <c r="L96" s="76"/>
      <c r="M96" s="3">
        <f t="shared" si="21"/>
        <v>0</v>
      </c>
      <c r="N96" s="3">
        <f t="shared" si="22"/>
        <v>0</v>
      </c>
      <c r="O96" s="3">
        <f t="shared" si="23"/>
        <v>0</v>
      </c>
      <c r="P96" s="3" t="str">
        <f>IF($O96=0,"",VLOOKUP($O96,'nejml.žákyně seznam'!$A$2:$D$269,2))</f>
        <v/>
      </c>
      <c r="Q96" s="3" t="str">
        <f t="shared" si="24"/>
        <v/>
      </c>
      <c r="R96" s="3" t="str">
        <f t="shared" si="25"/>
        <v/>
      </c>
      <c r="T96" s="30">
        <f t="shared" si="26"/>
        <v>0</v>
      </c>
      <c r="U96" s="30">
        <f t="shared" si="27"/>
        <v>0</v>
      </c>
      <c r="V96" s="30">
        <f t="shared" si="28"/>
        <v>0</v>
      </c>
      <c r="W96" s="30">
        <f t="shared" si="29"/>
        <v>0</v>
      </c>
      <c r="X96" s="30">
        <f t="shared" si="30"/>
        <v>0</v>
      </c>
    </row>
    <row r="97" spans="1:24">
      <c r="A97" s="3" t="e">
        <f>CONCATENATE("Kvalifikace ",#REF!," - 2.kolo")</f>
        <v>#REF!</v>
      </c>
      <c r="B97" s="3">
        <f>O62</f>
        <v>0</v>
      </c>
      <c r="C97" s="3" t="str">
        <f>IF($B97=0,"",VLOOKUP($B97,'nejml.žákyně seznam'!$A$2:$D$269,2))</f>
        <v/>
      </c>
      <c r="D97" s="3" t="str">
        <f>IF($B97=0,"",VLOOKUP($B97,'nejml.žákyně seznam'!$A$2:$E$269,4))</f>
        <v/>
      </c>
      <c r="E97" s="3">
        <f>O63</f>
        <v>0</v>
      </c>
      <c r="F97" s="3" t="str">
        <f>IF($E97=0,"",VLOOKUP($E97,'nejml.žákyně seznam'!$A$2:$D$269,2))</f>
        <v/>
      </c>
      <c r="G97" s="3" t="str">
        <f>IF($E97=0,"",VLOOKUP($E97,'nejml.žákyně seznam'!$A$2:$E$269,5))</f>
        <v/>
      </c>
      <c r="H97" s="74"/>
      <c r="I97" s="75"/>
      <c r="J97" s="75"/>
      <c r="K97" s="75"/>
      <c r="L97" s="76"/>
      <c r="M97" s="3">
        <f t="shared" si="21"/>
        <v>0</v>
      </c>
      <c r="N97" s="3">
        <f t="shared" si="22"/>
        <v>0</v>
      </c>
      <c r="O97" s="3">
        <f t="shared" si="23"/>
        <v>0</v>
      </c>
      <c r="P97" s="3" t="str">
        <f>IF($O97=0,"",VLOOKUP($O97,'nejml.žákyně seznam'!$A$2:$D$269,2))</f>
        <v/>
      </c>
      <c r="Q97" s="3" t="str">
        <f t="shared" si="24"/>
        <v/>
      </c>
      <c r="R97" s="3" t="str">
        <f t="shared" si="25"/>
        <v/>
      </c>
      <c r="T97" s="30">
        <f t="shared" si="26"/>
        <v>0</v>
      </c>
      <c r="U97" s="30">
        <f t="shared" si="27"/>
        <v>0</v>
      </c>
      <c r="V97" s="30">
        <f t="shared" si="28"/>
        <v>0</v>
      </c>
      <c r="W97" s="30">
        <f t="shared" si="29"/>
        <v>0</v>
      </c>
      <c r="X97" s="30">
        <f t="shared" si="30"/>
        <v>0</v>
      </c>
    </row>
    <row r="98" spans="1:24">
      <c r="A98" s="3" t="e">
        <f>CONCATENATE("Kvalifikace ",#REF!," - 2.kolo")</f>
        <v>#REF!</v>
      </c>
      <c r="B98" s="3">
        <f>O64</f>
        <v>0</v>
      </c>
      <c r="C98" s="3" t="str">
        <f>IF($B98=0,"",VLOOKUP($B98,'nejml.žákyně seznam'!$A$2:$D$269,2))</f>
        <v/>
      </c>
      <c r="D98" s="3" t="str">
        <f>IF($B98=0,"",VLOOKUP($B98,'nejml.žákyně seznam'!$A$2:$E$269,4))</f>
        <v/>
      </c>
      <c r="E98" s="3">
        <f>O65</f>
        <v>0</v>
      </c>
      <c r="F98" s="3" t="str">
        <f>IF($E98=0,"",VLOOKUP($E98,'nejml.žákyně seznam'!$A$2:$D$269,2))</f>
        <v/>
      </c>
      <c r="G98" s="3" t="str">
        <f>IF($E98=0,"",VLOOKUP($E98,'nejml.žákyně seznam'!$A$2:$E$269,5))</f>
        <v/>
      </c>
      <c r="H98" s="74"/>
      <c r="I98" s="75"/>
      <c r="J98" s="75"/>
      <c r="K98" s="75"/>
      <c r="L98" s="76"/>
      <c r="M98" s="3">
        <f t="shared" si="21"/>
        <v>0</v>
      </c>
      <c r="N98" s="3">
        <f t="shared" si="22"/>
        <v>0</v>
      </c>
      <c r="O98" s="3">
        <f t="shared" si="23"/>
        <v>0</v>
      </c>
      <c r="P98" s="3" t="str">
        <f>IF($O98=0,"",VLOOKUP($O98,'nejml.žákyně seznam'!$A$2:$D$269,2))</f>
        <v/>
      </c>
      <c r="Q98" s="3" t="str">
        <f t="shared" si="24"/>
        <v/>
      </c>
      <c r="R98" s="3" t="str">
        <f t="shared" si="25"/>
        <v/>
      </c>
      <c r="T98" s="30">
        <f t="shared" si="26"/>
        <v>0</v>
      </c>
      <c r="U98" s="30">
        <f t="shared" si="27"/>
        <v>0</v>
      </c>
      <c r="V98" s="30">
        <f t="shared" si="28"/>
        <v>0</v>
      </c>
      <c r="W98" s="30">
        <f t="shared" si="29"/>
        <v>0</v>
      </c>
      <c r="X98" s="30">
        <f t="shared" si="30"/>
        <v>0</v>
      </c>
    </row>
    <row r="99" spans="1:24" ht="13.5" thickBot="1">
      <c r="H99" s="21"/>
      <c r="I99" s="21"/>
      <c r="J99" s="21"/>
      <c r="K99" s="21"/>
      <c r="L99" s="21"/>
    </row>
    <row r="100" spans="1:24" ht="13.5" thickTop="1">
      <c r="A100" s="3" t="e">
        <f>CONCATENATE("Kvalifikace ",#REF!," - 3.kolo")</f>
        <v>#REF!</v>
      </c>
      <c r="B100" s="3">
        <f>O67</f>
        <v>0</v>
      </c>
      <c r="C100" s="3" t="str">
        <f>IF($B100=0,"",VLOOKUP($B100,'nejml.žákyně seznam'!$A$2:$D$269,2))</f>
        <v/>
      </c>
      <c r="D100" s="3" t="str">
        <f>IF($B100=0,"",VLOOKUP($B100,'nejml.žákyně seznam'!$A$2:$E$269,4))</f>
        <v/>
      </c>
      <c r="E100" s="3">
        <f>O68</f>
        <v>0</v>
      </c>
      <c r="F100" s="3" t="str">
        <f>IF($E100=0,"",VLOOKUP($E100,'nejml.žákyně seznam'!$A$2:$D$269,2))</f>
        <v/>
      </c>
      <c r="G100" s="3" t="str">
        <f>IF($E100=0,"",VLOOKUP($E100,'nejml.žákyně seznam'!$A$2:$E$269,5))</f>
        <v/>
      </c>
      <c r="H100" s="71"/>
      <c r="I100" s="72"/>
      <c r="J100" s="72"/>
      <c r="K100" s="72"/>
      <c r="L100" s="73"/>
      <c r="M100" s="3">
        <f t="shared" ref="M100:M115" si="31">COUNTIF(T100:X100,"&gt;0")</f>
        <v>0</v>
      </c>
      <c r="N100" s="3">
        <f t="shared" ref="N100:N115" si="32">COUNTIF(T100:X100,"&lt;0")</f>
        <v>0</v>
      </c>
      <c r="O100" s="3">
        <f t="shared" ref="O100:O115" si="33">IF(M100=N100,0,IF(M100&gt;N100,B100,E100))</f>
        <v>0</v>
      </c>
      <c r="P100" s="3" t="str">
        <f>IF($O100=0,"",VLOOKUP($O100,'nejml.žákyně seznam'!$A$2:$D$269,2))</f>
        <v/>
      </c>
      <c r="Q100" s="3" t="str">
        <f t="shared" ref="Q100:Q115" si="34">IF(M100=N100,"",IF(M100&gt;N100,CONCATENATE(M100,":",N100," (",H100,",",I100,",",J100,IF(SUM(M100:N100)&gt;3,",",""),K100,IF(SUM(M100:N100)&gt;4,",",""),L100,")"),CONCATENATE(N100,":",M100," (",IF(H100="0","-0",-H100),",",IF(I100="0","-0",-I100),",",IF(J100="0","-0",-J100),IF(SUM(M100:N100)&gt;3,CONCATENATE(",",IF(K100="0","-0",-K100)),""),IF(SUM(M100:N100)&gt;4,CONCATENATE(",",IF(L100="0","-0",-L100)),""),")")))</f>
        <v/>
      </c>
      <c r="R100" s="3" t="str">
        <f t="shared" ref="R100:R115" si="35">IF(MAX(M100:N100)=3,Q100,"")</f>
        <v/>
      </c>
      <c r="T100" s="30">
        <f t="shared" ref="T100:T115" si="36">IF(H100="",0,IF(MID(H100,1,1)="-",-1,1))</f>
        <v>0</v>
      </c>
      <c r="U100" s="30">
        <f t="shared" ref="U100:U115" si="37">IF(I100="",0,IF(MID(I100,1,1)="-",-1,1))</f>
        <v>0</v>
      </c>
      <c r="V100" s="30">
        <f t="shared" ref="V100:V115" si="38">IF(J100="",0,IF(MID(J100,1,1)="-",-1,1))</f>
        <v>0</v>
      </c>
      <c r="W100" s="30">
        <f t="shared" ref="W100:W115" si="39">IF(K100="",0,IF(MID(K100,1,1)="-",-1,1))</f>
        <v>0</v>
      </c>
      <c r="X100" s="30">
        <f t="shared" ref="X100:X115" si="40">IF(L100="",0,IF(MID(L100,1,1)="-",-1,1))</f>
        <v>0</v>
      </c>
    </row>
    <row r="101" spans="1:24">
      <c r="A101" s="3" t="e">
        <f>CONCATENATE("Kvalifikace ",#REF!," - 3.kolo")</f>
        <v>#REF!</v>
      </c>
      <c r="B101" s="3">
        <f>O69</f>
        <v>0</v>
      </c>
      <c r="C101" s="3" t="str">
        <f>IF($B101=0,"",VLOOKUP($B101,'nejml.žákyně seznam'!$A$2:$D$269,2))</f>
        <v/>
      </c>
      <c r="D101" s="3" t="str">
        <f>IF($B101=0,"",VLOOKUP($B101,'nejml.žákyně seznam'!$A$2:$E$269,4))</f>
        <v/>
      </c>
      <c r="E101" s="3">
        <f>O70</f>
        <v>0</v>
      </c>
      <c r="F101" s="3" t="str">
        <f>IF($E101=0,"",VLOOKUP($E101,'nejml.žákyně seznam'!$A$2:$D$269,2))</f>
        <v/>
      </c>
      <c r="G101" s="3" t="str">
        <f>IF($E101=0,"",VLOOKUP($E101,'nejml.žákyně seznam'!$A$2:$E$269,5))</f>
        <v/>
      </c>
      <c r="H101" s="74"/>
      <c r="I101" s="75"/>
      <c r="J101" s="75"/>
      <c r="K101" s="75"/>
      <c r="L101" s="76"/>
      <c r="M101" s="3">
        <f t="shared" si="31"/>
        <v>0</v>
      </c>
      <c r="N101" s="3">
        <f t="shared" si="32"/>
        <v>0</v>
      </c>
      <c r="O101" s="3">
        <f t="shared" si="33"/>
        <v>0</v>
      </c>
      <c r="P101" s="3" t="str">
        <f>IF($O101=0,"",VLOOKUP($O101,'nejml.žákyně seznam'!$A$2:$D$269,2))</f>
        <v/>
      </c>
      <c r="Q101" s="3" t="str">
        <f t="shared" si="34"/>
        <v/>
      </c>
      <c r="R101" s="3" t="str">
        <f t="shared" si="35"/>
        <v/>
      </c>
      <c r="T101" s="30">
        <f t="shared" si="36"/>
        <v>0</v>
      </c>
      <c r="U101" s="30">
        <f t="shared" si="37"/>
        <v>0</v>
      </c>
      <c r="V101" s="30">
        <f t="shared" si="38"/>
        <v>0</v>
      </c>
      <c r="W101" s="30">
        <f t="shared" si="39"/>
        <v>0</v>
      </c>
      <c r="X101" s="30">
        <f t="shared" si="40"/>
        <v>0</v>
      </c>
    </row>
    <row r="102" spans="1:24">
      <c r="A102" s="3" t="e">
        <f>CONCATENATE("Kvalifikace ",#REF!," - 3.kolo")</f>
        <v>#REF!</v>
      </c>
      <c r="B102" s="3">
        <f>O71</f>
        <v>0</v>
      </c>
      <c r="C102" s="3" t="str">
        <f>IF($B102=0,"",VLOOKUP($B102,'nejml.žákyně seznam'!$A$2:$D$269,2))</f>
        <v/>
      </c>
      <c r="D102" s="3" t="str">
        <f>IF($B102=0,"",VLOOKUP($B102,'nejml.žákyně seznam'!$A$2:$E$269,4))</f>
        <v/>
      </c>
      <c r="E102" s="3">
        <f>O72</f>
        <v>0</v>
      </c>
      <c r="F102" s="3" t="str">
        <f>IF($E102=0,"",VLOOKUP($E102,'nejml.žákyně seznam'!$A$2:$D$269,2))</f>
        <v/>
      </c>
      <c r="G102" s="3" t="str">
        <f>IF($E102=0,"",VLOOKUP($E102,'nejml.žákyně seznam'!$A$2:$E$269,5))</f>
        <v/>
      </c>
      <c r="H102" s="74"/>
      <c r="I102" s="75"/>
      <c r="J102" s="75"/>
      <c r="K102" s="75"/>
      <c r="L102" s="76"/>
      <c r="M102" s="3">
        <f t="shared" si="31"/>
        <v>0</v>
      </c>
      <c r="N102" s="3">
        <f t="shared" si="32"/>
        <v>0</v>
      </c>
      <c r="O102" s="3">
        <f t="shared" si="33"/>
        <v>0</v>
      </c>
      <c r="P102" s="3" t="str">
        <f>IF($O102=0,"",VLOOKUP($O102,'nejml.žákyně seznam'!$A$2:$D$269,2))</f>
        <v/>
      </c>
      <c r="Q102" s="3" t="str">
        <f t="shared" si="34"/>
        <v/>
      </c>
      <c r="R102" s="3" t="str">
        <f t="shared" si="35"/>
        <v/>
      </c>
      <c r="T102" s="30">
        <f t="shared" si="36"/>
        <v>0</v>
      </c>
      <c r="U102" s="30">
        <f t="shared" si="37"/>
        <v>0</v>
      </c>
      <c r="V102" s="30">
        <f t="shared" si="38"/>
        <v>0</v>
      </c>
      <c r="W102" s="30">
        <f t="shared" si="39"/>
        <v>0</v>
      </c>
      <c r="X102" s="30">
        <f t="shared" si="40"/>
        <v>0</v>
      </c>
    </row>
    <row r="103" spans="1:24">
      <c r="A103" s="3" t="e">
        <f>CONCATENATE("Kvalifikace ",#REF!," - 3.kolo")</f>
        <v>#REF!</v>
      </c>
      <c r="B103" s="3">
        <f>O73</f>
        <v>0</v>
      </c>
      <c r="C103" s="3" t="str">
        <f>IF($B103=0,"",VLOOKUP($B103,'nejml.žákyně seznam'!$A$2:$D$269,2))</f>
        <v/>
      </c>
      <c r="D103" s="3" t="str">
        <f>IF($B103=0,"",VLOOKUP($B103,'nejml.žákyně seznam'!$A$2:$E$269,4))</f>
        <v/>
      </c>
      <c r="E103" s="3">
        <f>O74</f>
        <v>0</v>
      </c>
      <c r="F103" s="3" t="str">
        <f>IF($E103=0,"",VLOOKUP($E103,'nejml.žákyně seznam'!$A$2:$D$269,2))</f>
        <v/>
      </c>
      <c r="G103" s="3" t="str">
        <f>IF($E103=0,"",VLOOKUP($E103,'nejml.žákyně seznam'!$A$2:$E$269,5))</f>
        <v/>
      </c>
      <c r="H103" s="74"/>
      <c r="I103" s="75"/>
      <c r="J103" s="75"/>
      <c r="K103" s="75"/>
      <c r="L103" s="76"/>
      <c r="M103" s="3">
        <f t="shared" si="31"/>
        <v>0</v>
      </c>
      <c r="N103" s="3">
        <f t="shared" si="32"/>
        <v>0</v>
      </c>
      <c r="O103" s="3">
        <f t="shared" si="33"/>
        <v>0</v>
      </c>
      <c r="P103" s="3" t="str">
        <f>IF($O103=0,"",VLOOKUP($O103,'nejml.žákyně seznam'!$A$2:$D$269,2))</f>
        <v/>
      </c>
      <c r="Q103" s="3" t="str">
        <f t="shared" si="34"/>
        <v/>
      </c>
      <c r="R103" s="3" t="str">
        <f t="shared" si="35"/>
        <v/>
      </c>
      <c r="T103" s="30">
        <f t="shared" si="36"/>
        <v>0</v>
      </c>
      <c r="U103" s="30">
        <f t="shared" si="37"/>
        <v>0</v>
      </c>
      <c r="V103" s="30">
        <f t="shared" si="38"/>
        <v>0</v>
      </c>
      <c r="W103" s="30">
        <f t="shared" si="39"/>
        <v>0</v>
      </c>
      <c r="X103" s="30">
        <f t="shared" si="40"/>
        <v>0</v>
      </c>
    </row>
    <row r="104" spans="1:24">
      <c r="A104" s="3" t="e">
        <f>CONCATENATE("Kvalifikace ",#REF!," - 3.kolo")</f>
        <v>#REF!</v>
      </c>
      <c r="B104" s="3">
        <f>O75</f>
        <v>0</v>
      </c>
      <c r="C104" s="3" t="str">
        <f>IF($B104=0,"",VLOOKUP($B104,'nejml.žákyně seznam'!$A$2:$D$269,2))</f>
        <v/>
      </c>
      <c r="D104" s="3" t="str">
        <f>IF($B104=0,"",VLOOKUP($B104,'nejml.žákyně seznam'!$A$2:$E$269,4))</f>
        <v/>
      </c>
      <c r="E104" s="3">
        <f>O76</f>
        <v>0</v>
      </c>
      <c r="F104" s="3" t="str">
        <f>IF($E104=0,"",VLOOKUP($E104,'nejml.žákyně seznam'!$A$2:$D$269,2))</f>
        <v/>
      </c>
      <c r="G104" s="3" t="str">
        <f>IF($E104=0,"",VLOOKUP($E104,'nejml.žákyně seznam'!$A$2:$E$269,5))</f>
        <v/>
      </c>
      <c r="H104" s="74"/>
      <c r="I104" s="75"/>
      <c r="J104" s="75"/>
      <c r="K104" s="75"/>
      <c r="L104" s="76"/>
      <c r="M104" s="3">
        <f t="shared" si="31"/>
        <v>0</v>
      </c>
      <c r="N104" s="3">
        <f t="shared" si="32"/>
        <v>0</v>
      </c>
      <c r="O104" s="3">
        <f t="shared" si="33"/>
        <v>0</v>
      </c>
      <c r="P104" s="3" t="str">
        <f>IF($O104=0,"",VLOOKUP($O104,'nejml.žákyně seznam'!$A$2:$D$269,2))</f>
        <v/>
      </c>
      <c r="Q104" s="3" t="str">
        <f t="shared" si="34"/>
        <v/>
      </c>
      <c r="R104" s="3" t="str">
        <f t="shared" si="35"/>
        <v/>
      </c>
      <c r="T104" s="30">
        <f t="shared" si="36"/>
        <v>0</v>
      </c>
      <c r="U104" s="30">
        <f t="shared" si="37"/>
        <v>0</v>
      </c>
      <c r="V104" s="30">
        <f t="shared" si="38"/>
        <v>0</v>
      </c>
      <c r="W104" s="30">
        <f t="shared" si="39"/>
        <v>0</v>
      </c>
      <c r="X104" s="30">
        <f t="shared" si="40"/>
        <v>0</v>
      </c>
    </row>
    <row r="105" spans="1:24">
      <c r="A105" s="3" t="e">
        <f>CONCATENATE("Kvalifikace ",#REF!," - 3.kolo")</f>
        <v>#REF!</v>
      </c>
      <c r="B105" s="3">
        <f>O77</f>
        <v>0</v>
      </c>
      <c r="C105" s="3" t="str">
        <f>IF($B105=0,"",VLOOKUP($B105,'nejml.žákyně seznam'!$A$2:$D$269,2))</f>
        <v/>
      </c>
      <c r="D105" s="3" t="str">
        <f>IF($B105=0,"",VLOOKUP($B105,'nejml.žákyně seznam'!$A$2:$E$269,4))</f>
        <v/>
      </c>
      <c r="E105" s="3">
        <f>O78</f>
        <v>0</v>
      </c>
      <c r="F105" s="3" t="str">
        <f>IF($E105=0,"",VLOOKUP($E105,'nejml.žákyně seznam'!$A$2:$D$269,2))</f>
        <v/>
      </c>
      <c r="G105" s="3" t="str">
        <f>IF($E105=0,"",VLOOKUP($E105,'nejml.žákyně seznam'!$A$2:$E$269,5))</f>
        <v/>
      </c>
      <c r="H105" s="74"/>
      <c r="I105" s="75"/>
      <c r="J105" s="75"/>
      <c r="K105" s="75"/>
      <c r="L105" s="76"/>
      <c r="M105" s="3">
        <f t="shared" si="31"/>
        <v>0</v>
      </c>
      <c r="N105" s="3">
        <f t="shared" si="32"/>
        <v>0</v>
      </c>
      <c r="O105" s="3">
        <f t="shared" si="33"/>
        <v>0</v>
      </c>
      <c r="P105" s="3" t="str">
        <f>IF($O105=0,"",VLOOKUP($O105,'nejml.žákyně seznam'!$A$2:$D$269,2))</f>
        <v/>
      </c>
      <c r="Q105" s="3" t="str">
        <f t="shared" si="34"/>
        <v/>
      </c>
      <c r="R105" s="3" t="str">
        <f t="shared" si="35"/>
        <v/>
      </c>
      <c r="T105" s="30">
        <f t="shared" si="36"/>
        <v>0</v>
      </c>
      <c r="U105" s="30">
        <f t="shared" si="37"/>
        <v>0</v>
      </c>
      <c r="V105" s="30">
        <f t="shared" si="38"/>
        <v>0</v>
      </c>
      <c r="W105" s="30">
        <f t="shared" si="39"/>
        <v>0</v>
      </c>
      <c r="X105" s="30">
        <f t="shared" si="40"/>
        <v>0</v>
      </c>
    </row>
    <row r="106" spans="1:24">
      <c r="A106" s="3" t="e">
        <f>CONCATENATE("Kvalifikace ",#REF!," - 3.kolo")</f>
        <v>#REF!</v>
      </c>
      <c r="B106" s="3">
        <f>O79</f>
        <v>0</v>
      </c>
      <c r="C106" s="3" t="str">
        <f>IF($B106=0,"",VLOOKUP($B106,'nejml.žákyně seznam'!$A$2:$D$269,2))</f>
        <v/>
      </c>
      <c r="D106" s="3" t="str">
        <f>IF($B106=0,"",VLOOKUP($B106,'nejml.žákyně seznam'!$A$2:$E$269,4))</f>
        <v/>
      </c>
      <c r="E106" s="3">
        <f>O80</f>
        <v>0</v>
      </c>
      <c r="F106" s="3" t="str">
        <f>IF($E106=0,"",VLOOKUP($E106,'nejml.žákyně seznam'!$A$2:$D$269,2))</f>
        <v/>
      </c>
      <c r="G106" s="3" t="str">
        <f>IF($E106=0,"",VLOOKUP($E106,'nejml.žákyně seznam'!$A$2:$E$269,5))</f>
        <v/>
      </c>
      <c r="H106" s="74"/>
      <c r="I106" s="75"/>
      <c r="J106" s="75"/>
      <c r="K106" s="75"/>
      <c r="L106" s="76"/>
      <c r="M106" s="3">
        <f t="shared" si="31"/>
        <v>0</v>
      </c>
      <c r="N106" s="3">
        <f t="shared" si="32"/>
        <v>0</v>
      </c>
      <c r="O106" s="3">
        <f t="shared" si="33"/>
        <v>0</v>
      </c>
      <c r="P106" s="3" t="str">
        <f>IF($O106=0,"",VLOOKUP($O106,'nejml.žákyně seznam'!$A$2:$D$269,2))</f>
        <v/>
      </c>
      <c r="Q106" s="3" t="str">
        <f t="shared" si="34"/>
        <v/>
      </c>
      <c r="R106" s="3" t="str">
        <f t="shared" si="35"/>
        <v/>
      </c>
      <c r="T106" s="30">
        <f t="shared" si="36"/>
        <v>0</v>
      </c>
      <c r="U106" s="30">
        <f t="shared" si="37"/>
        <v>0</v>
      </c>
      <c r="V106" s="30">
        <f t="shared" si="38"/>
        <v>0</v>
      </c>
      <c r="W106" s="30">
        <f t="shared" si="39"/>
        <v>0</v>
      </c>
      <c r="X106" s="30">
        <f t="shared" si="40"/>
        <v>0</v>
      </c>
    </row>
    <row r="107" spans="1:24">
      <c r="A107" s="3" t="e">
        <f>CONCATENATE("Kvalifikace ",#REF!," - 3.kolo")</f>
        <v>#REF!</v>
      </c>
      <c r="B107" s="3">
        <f>O81</f>
        <v>0</v>
      </c>
      <c r="C107" s="3" t="str">
        <f>IF($B107=0,"",VLOOKUP($B107,'nejml.žákyně seznam'!$A$2:$D$269,2))</f>
        <v/>
      </c>
      <c r="D107" s="3" t="str">
        <f>IF($B107=0,"",VLOOKUP($B107,'nejml.žákyně seznam'!$A$2:$E$269,4))</f>
        <v/>
      </c>
      <c r="E107" s="3">
        <f>O82</f>
        <v>0</v>
      </c>
      <c r="F107" s="3" t="str">
        <f>IF($E107=0,"",VLOOKUP($E107,'nejml.žákyně seznam'!$A$2:$D$269,2))</f>
        <v/>
      </c>
      <c r="G107" s="3" t="str">
        <f>IF($E107=0,"",VLOOKUP($E107,'nejml.žákyně seznam'!$A$2:$E$269,5))</f>
        <v/>
      </c>
      <c r="H107" s="74"/>
      <c r="I107" s="75"/>
      <c r="J107" s="75"/>
      <c r="K107" s="75"/>
      <c r="L107" s="76"/>
      <c r="M107" s="3">
        <f t="shared" si="31"/>
        <v>0</v>
      </c>
      <c r="N107" s="3">
        <f t="shared" si="32"/>
        <v>0</v>
      </c>
      <c r="O107" s="3">
        <f t="shared" si="33"/>
        <v>0</v>
      </c>
      <c r="P107" s="3" t="str">
        <f>IF($O107=0,"",VLOOKUP($O107,'nejml.žákyně seznam'!$A$2:$D$269,2))</f>
        <v/>
      </c>
      <c r="Q107" s="3" t="str">
        <f t="shared" si="34"/>
        <v/>
      </c>
      <c r="R107" s="3" t="str">
        <f t="shared" si="35"/>
        <v/>
      </c>
      <c r="T107" s="30">
        <f t="shared" si="36"/>
        <v>0</v>
      </c>
      <c r="U107" s="30">
        <f t="shared" si="37"/>
        <v>0</v>
      </c>
      <c r="V107" s="30">
        <f t="shared" si="38"/>
        <v>0</v>
      </c>
      <c r="W107" s="30">
        <f t="shared" si="39"/>
        <v>0</v>
      </c>
      <c r="X107" s="30">
        <f t="shared" si="40"/>
        <v>0</v>
      </c>
    </row>
    <row r="108" spans="1:24">
      <c r="A108" s="3" t="e">
        <f>CONCATENATE("Kvalifikace ",#REF!," - 3.kolo")</f>
        <v>#REF!</v>
      </c>
      <c r="B108" s="3">
        <f>O83</f>
        <v>0</v>
      </c>
      <c r="C108" s="3" t="str">
        <f>IF($B108=0,"",VLOOKUP($B108,'nejml.žákyně seznam'!$A$2:$D$269,2))</f>
        <v/>
      </c>
      <c r="D108" s="3" t="str">
        <f>IF($B108=0,"",VLOOKUP($B108,'nejml.žákyně seznam'!$A$2:$E$269,4))</f>
        <v/>
      </c>
      <c r="E108" s="3">
        <f>O84</f>
        <v>0</v>
      </c>
      <c r="F108" s="3" t="str">
        <f>IF($E108=0,"",VLOOKUP($E108,'nejml.žákyně seznam'!$A$2:$D$269,2))</f>
        <v/>
      </c>
      <c r="G108" s="3" t="str">
        <f>IF($E108=0,"",VLOOKUP($E108,'nejml.žákyně seznam'!$A$2:$E$269,5))</f>
        <v/>
      </c>
      <c r="H108" s="74"/>
      <c r="I108" s="75"/>
      <c r="J108" s="75"/>
      <c r="K108" s="75"/>
      <c r="L108" s="76"/>
      <c r="M108" s="3">
        <f t="shared" si="31"/>
        <v>0</v>
      </c>
      <c r="N108" s="3">
        <f t="shared" si="32"/>
        <v>0</v>
      </c>
      <c r="O108" s="3">
        <f t="shared" si="33"/>
        <v>0</v>
      </c>
      <c r="P108" s="3" t="str">
        <f>IF($O108=0,"",VLOOKUP($O108,'nejml.žákyně seznam'!$A$2:$D$269,2))</f>
        <v/>
      </c>
      <c r="Q108" s="3" t="str">
        <f t="shared" si="34"/>
        <v/>
      </c>
      <c r="R108" s="3" t="str">
        <f t="shared" si="35"/>
        <v/>
      </c>
      <c r="T108" s="30">
        <f t="shared" si="36"/>
        <v>0</v>
      </c>
      <c r="U108" s="30">
        <f t="shared" si="37"/>
        <v>0</v>
      </c>
      <c r="V108" s="30">
        <f t="shared" si="38"/>
        <v>0</v>
      </c>
      <c r="W108" s="30">
        <f t="shared" si="39"/>
        <v>0</v>
      </c>
      <c r="X108" s="30">
        <f t="shared" si="40"/>
        <v>0</v>
      </c>
    </row>
    <row r="109" spans="1:24">
      <c r="A109" s="3" t="e">
        <f>CONCATENATE("Kvalifikace ",#REF!," - 3.kolo")</f>
        <v>#REF!</v>
      </c>
      <c r="B109" s="3">
        <f>O85</f>
        <v>0</v>
      </c>
      <c r="C109" s="3" t="str">
        <f>IF($B109=0,"",VLOOKUP($B109,'nejml.žákyně seznam'!$A$2:$D$269,2))</f>
        <v/>
      </c>
      <c r="D109" s="3" t="str">
        <f>IF($B109=0,"",VLOOKUP($B109,'nejml.žákyně seznam'!$A$2:$E$269,4))</f>
        <v/>
      </c>
      <c r="E109" s="3">
        <f>O86</f>
        <v>0</v>
      </c>
      <c r="F109" s="3" t="str">
        <f>IF($E109=0,"",VLOOKUP($E109,'nejml.žákyně seznam'!$A$2:$D$269,2))</f>
        <v/>
      </c>
      <c r="G109" s="3" t="str">
        <f>IF($E109=0,"",VLOOKUP($E109,'nejml.žákyně seznam'!$A$2:$E$269,5))</f>
        <v/>
      </c>
      <c r="H109" s="74"/>
      <c r="I109" s="75"/>
      <c r="J109" s="75"/>
      <c r="K109" s="75"/>
      <c r="L109" s="76"/>
      <c r="M109" s="3">
        <f t="shared" si="31"/>
        <v>0</v>
      </c>
      <c r="N109" s="3">
        <f t="shared" si="32"/>
        <v>0</v>
      </c>
      <c r="O109" s="3">
        <f t="shared" si="33"/>
        <v>0</v>
      </c>
      <c r="P109" s="3" t="str">
        <f>IF($O109=0,"",VLOOKUP($O109,'nejml.žákyně seznam'!$A$2:$D$269,2))</f>
        <v/>
      </c>
      <c r="Q109" s="3" t="str">
        <f t="shared" si="34"/>
        <v/>
      </c>
      <c r="R109" s="3" t="str">
        <f t="shared" si="35"/>
        <v/>
      </c>
      <c r="T109" s="30">
        <f t="shared" si="36"/>
        <v>0</v>
      </c>
      <c r="U109" s="30">
        <f t="shared" si="37"/>
        <v>0</v>
      </c>
      <c r="V109" s="30">
        <f t="shared" si="38"/>
        <v>0</v>
      </c>
      <c r="W109" s="30">
        <f t="shared" si="39"/>
        <v>0</v>
      </c>
      <c r="X109" s="30">
        <f t="shared" si="40"/>
        <v>0</v>
      </c>
    </row>
    <row r="110" spans="1:24">
      <c r="A110" s="3" t="e">
        <f>CONCATENATE("Kvalifikace ",#REF!," - 3.kolo")</f>
        <v>#REF!</v>
      </c>
      <c r="B110" s="3">
        <f>O87</f>
        <v>0</v>
      </c>
      <c r="C110" s="3" t="str">
        <f>IF($B110=0,"",VLOOKUP($B110,'nejml.žákyně seznam'!$A$2:$D$269,2))</f>
        <v/>
      </c>
      <c r="D110" s="3" t="str">
        <f>IF($B110=0,"",VLOOKUP($B110,'nejml.žákyně seznam'!$A$2:$E$269,4))</f>
        <v/>
      </c>
      <c r="E110" s="3">
        <f>O88</f>
        <v>0</v>
      </c>
      <c r="F110" s="3" t="str">
        <f>IF($E110=0,"",VLOOKUP($E110,'nejml.žákyně seznam'!$A$2:$D$269,2))</f>
        <v/>
      </c>
      <c r="G110" s="3" t="str">
        <f>IF($E110=0,"",VLOOKUP($E110,'nejml.žákyně seznam'!$A$2:$E$269,5))</f>
        <v/>
      </c>
      <c r="H110" s="74"/>
      <c r="I110" s="75"/>
      <c r="J110" s="75"/>
      <c r="K110" s="75"/>
      <c r="L110" s="76"/>
      <c r="M110" s="3">
        <f t="shared" si="31"/>
        <v>0</v>
      </c>
      <c r="N110" s="3">
        <f t="shared" si="32"/>
        <v>0</v>
      </c>
      <c r="O110" s="3">
        <f t="shared" si="33"/>
        <v>0</v>
      </c>
      <c r="P110" s="3" t="str">
        <f>IF($O110=0,"",VLOOKUP($O110,'nejml.žákyně seznam'!$A$2:$D$269,2))</f>
        <v/>
      </c>
      <c r="Q110" s="3" t="str">
        <f t="shared" si="34"/>
        <v/>
      </c>
      <c r="R110" s="3" t="str">
        <f t="shared" si="35"/>
        <v/>
      </c>
      <c r="T110" s="30">
        <f t="shared" si="36"/>
        <v>0</v>
      </c>
      <c r="U110" s="30">
        <f t="shared" si="37"/>
        <v>0</v>
      </c>
      <c r="V110" s="30">
        <f t="shared" si="38"/>
        <v>0</v>
      </c>
      <c r="W110" s="30">
        <f t="shared" si="39"/>
        <v>0</v>
      </c>
      <c r="X110" s="30">
        <f t="shared" si="40"/>
        <v>0</v>
      </c>
    </row>
    <row r="111" spans="1:24">
      <c r="A111" s="3" t="e">
        <f>CONCATENATE("Kvalifikace ",#REF!," - 3.kolo")</f>
        <v>#REF!</v>
      </c>
      <c r="B111" s="3">
        <f>O89</f>
        <v>0</v>
      </c>
      <c r="C111" s="3" t="str">
        <f>IF($B111=0,"",VLOOKUP($B111,'nejml.žákyně seznam'!$A$2:$D$269,2))</f>
        <v/>
      </c>
      <c r="D111" s="3" t="str">
        <f>IF($B111=0,"",VLOOKUP($B111,'nejml.žákyně seznam'!$A$2:$E$269,4))</f>
        <v/>
      </c>
      <c r="E111" s="3">
        <f>O90</f>
        <v>0</v>
      </c>
      <c r="F111" s="3" t="str">
        <f>IF($E111=0,"",VLOOKUP($E111,'nejml.žákyně seznam'!$A$2:$D$269,2))</f>
        <v/>
      </c>
      <c r="G111" s="3" t="str">
        <f>IF($E111=0,"",VLOOKUP($E111,'nejml.žákyně seznam'!$A$2:$E$269,5))</f>
        <v/>
      </c>
      <c r="H111" s="74"/>
      <c r="I111" s="75"/>
      <c r="J111" s="75"/>
      <c r="K111" s="75"/>
      <c r="L111" s="76"/>
      <c r="M111" s="3">
        <f t="shared" si="31"/>
        <v>0</v>
      </c>
      <c r="N111" s="3">
        <f t="shared" si="32"/>
        <v>0</v>
      </c>
      <c r="O111" s="3">
        <f t="shared" si="33"/>
        <v>0</v>
      </c>
      <c r="P111" s="3" t="str">
        <f>IF($O111=0,"",VLOOKUP($O111,'nejml.žákyně seznam'!$A$2:$D$269,2))</f>
        <v/>
      </c>
      <c r="Q111" s="3" t="str">
        <f t="shared" si="34"/>
        <v/>
      </c>
      <c r="R111" s="3" t="str">
        <f t="shared" si="35"/>
        <v/>
      </c>
      <c r="T111" s="30">
        <f t="shared" si="36"/>
        <v>0</v>
      </c>
      <c r="U111" s="30">
        <f t="shared" si="37"/>
        <v>0</v>
      </c>
      <c r="V111" s="30">
        <f t="shared" si="38"/>
        <v>0</v>
      </c>
      <c r="W111" s="30">
        <f t="shared" si="39"/>
        <v>0</v>
      </c>
      <c r="X111" s="30">
        <f t="shared" si="40"/>
        <v>0</v>
      </c>
    </row>
    <row r="112" spans="1:24">
      <c r="A112" s="3" t="e">
        <f>CONCATENATE("Kvalifikace ",#REF!," - 3.kolo")</f>
        <v>#REF!</v>
      </c>
      <c r="B112" s="3">
        <f>O91</f>
        <v>0</v>
      </c>
      <c r="C112" s="3" t="str">
        <f>IF($B112=0,"",VLOOKUP($B112,'nejml.žákyně seznam'!$A$2:$D$269,2))</f>
        <v/>
      </c>
      <c r="D112" s="3" t="str">
        <f>IF($B112=0,"",VLOOKUP($B112,'nejml.žákyně seznam'!$A$2:$E$269,4))</f>
        <v/>
      </c>
      <c r="E112" s="3">
        <f>O92</f>
        <v>0</v>
      </c>
      <c r="F112" s="3" t="str">
        <f>IF($E112=0,"",VLOOKUP($E112,'nejml.žákyně seznam'!$A$2:$D$269,2))</f>
        <v/>
      </c>
      <c r="G112" s="3" t="str">
        <f>IF($E112=0,"",VLOOKUP($E112,'nejml.žákyně seznam'!$A$2:$E$269,5))</f>
        <v/>
      </c>
      <c r="H112" s="74"/>
      <c r="I112" s="75"/>
      <c r="J112" s="75"/>
      <c r="K112" s="75"/>
      <c r="L112" s="76"/>
      <c r="M112" s="3">
        <f t="shared" si="31"/>
        <v>0</v>
      </c>
      <c r="N112" s="3">
        <f t="shared" si="32"/>
        <v>0</v>
      </c>
      <c r="O112" s="3">
        <f t="shared" si="33"/>
        <v>0</v>
      </c>
      <c r="P112" s="3" t="str">
        <f>IF($O112=0,"",VLOOKUP($O112,'nejml.žákyně seznam'!$A$2:$D$269,2))</f>
        <v/>
      </c>
      <c r="Q112" s="3" t="str">
        <f t="shared" si="34"/>
        <v/>
      </c>
      <c r="R112" s="3" t="str">
        <f t="shared" si="35"/>
        <v/>
      </c>
      <c r="T112" s="30">
        <f t="shared" si="36"/>
        <v>0</v>
      </c>
      <c r="U112" s="30">
        <f t="shared" si="37"/>
        <v>0</v>
      </c>
      <c r="V112" s="30">
        <f t="shared" si="38"/>
        <v>0</v>
      </c>
      <c r="W112" s="30">
        <f t="shared" si="39"/>
        <v>0</v>
      </c>
      <c r="X112" s="30">
        <f t="shared" si="40"/>
        <v>0</v>
      </c>
    </row>
    <row r="113" spans="1:24">
      <c r="A113" s="3" t="e">
        <f>CONCATENATE("Kvalifikace ",#REF!," - 3.kolo")</f>
        <v>#REF!</v>
      </c>
      <c r="B113" s="3">
        <f>O93</f>
        <v>0</v>
      </c>
      <c r="C113" s="3" t="str">
        <f>IF($B113=0,"",VLOOKUP($B113,'nejml.žákyně seznam'!$A$2:$D$269,2))</f>
        <v/>
      </c>
      <c r="D113" s="3" t="str">
        <f>IF($B113=0,"",VLOOKUP($B113,'nejml.žákyně seznam'!$A$2:$E$269,4))</f>
        <v/>
      </c>
      <c r="E113" s="3">
        <f>O94</f>
        <v>0</v>
      </c>
      <c r="F113" s="3" t="str">
        <f>IF($E113=0,"",VLOOKUP($E113,'nejml.žákyně seznam'!$A$2:$D$269,2))</f>
        <v/>
      </c>
      <c r="G113" s="3" t="str">
        <f>IF($E113=0,"",VLOOKUP($E113,'nejml.žákyně seznam'!$A$2:$E$269,5))</f>
        <v/>
      </c>
      <c r="H113" s="74"/>
      <c r="I113" s="75"/>
      <c r="J113" s="75"/>
      <c r="K113" s="75"/>
      <c r="L113" s="76"/>
      <c r="M113" s="3">
        <f t="shared" si="31"/>
        <v>0</v>
      </c>
      <c r="N113" s="3">
        <f t="shared" si="32"/>
        <v>0</v>
      </c>
      <c r="O113" s="3">
        <f t="shared" si="33"/>
        <v>0</v>
      </c>
      <c r="P113" s="3" t="str">
        <f>IF($O113=0,"",VLOOKUP($O113,'nejml.žákyně seznam'!$A$2:$D$269,2))</f>
        <v/>
      </c>
      <c r="Q113" s="3" t="str">
        <f t="shared" si="34"/>
        <v/>
      </c>
      <c r="R113" s="3" t="str">
        <f t="shared" si="35"/>
        <v/>
      </c>
      <c r="T113" s="30">
        <f t="shared" si="36"/>
        <v>0</v>
      </c>
      <c r="U113" s="30">
        <f t="shared" si="37"/>
        <v>0</v>
      </c>
      <c r="V113" s="30">
        <f t="shared" si="38"/>
        <v>0</v>
      </c>
      <c r="W113" s="30">
        <f t="shared" si="39"/>
        <v>0</v>
      </c>
      <c r="X113" s="30">
        <f t="shared" si="40"/>
        <v>0</v>
      </c>
    </row>
    <row r="114" spans="1:24">
      <c r="A114" s="3" t="e">
        <f>CONCATENATE("Kvalifikace ",#REF!," - 3.kolo")</f>
        <v>#REF!</v>
      </c>
      <c r="B114" s="3">
        <f>O95</f>
        <v>0</v>
      </c>
      <c r="C114" s="3" t="str">
        <f>IF($B114=0,"",VLOOKUP($B114,'nejml.žákyně seznam'!$A$2:$D$269,2))</f>
        <v/>
      </c>
      <c r="D114" s="3" t="str">
        <f>IF($B114=0,"",VLOOKUP($B114,'nejml.žákyně seznam'!$A$2:$E$269,4))</f>
        <v/>
      </c>
      <c r="E114" s="3">
        <f>O96</f>
        <v>0</v>
      </c>
      <c r="F114" s="3" t="str">
        <f>IF($E114=0,"",VLOOKUP($E114,'nejml.žákyně seznam'!$A$2:$D$269,2))</f>
        <v/>
      </c>
      <c r="G114" s="3" t="str">
        <f>IF($E114=0,"",VLOOKUP($E114,'nejml.žákyně seznam'!$A$2:$E$269,5))</f>
        <v/>
      </c>
      <c r="H114" s="74"/>
      <c r="I114" s="75"/>
      <c r="J114" s="75"/>
      <c r="K114" s="75"/>
      <c r="L114" s="76"/>
      <c r="M114" s="3">
        <f t="shared" si="31"/>
        <v>0</v>
      </c>
      <c r="N114" s="3">
        <f t="shared" si="32"/>
        <v>0</v>
      </c>
      <c r="O114" s="3">
        <f t="shared" si="33"/>
        <v>0</v>
      </c>
      <c r="P114" s="3" t="str">
        <f>IF($O114=0,"",VLOOKUP($O114,'nejml.žákyně seznam'!$A$2:$D$269,2))</f>
        <v/>
      </c>
      <c r="Q114" s="3" t="str">
        <f t="shared" si="34"/>
        <v/>
      </c>
      <c r="R114" s="3" t="str">
        <f t="shared" si="35"/>
        <v/>
      </c>
      <c r="T114" s="30">
        <f t="shared" si="36"/>
        <v>0</v>
      </c>
      <c r="U114" s="30">
        <f t="shared" si="37"/>
        <v>0</v>
      </c>
      <c r="V114" s="30">
        <f t="shared" si="38"/>
        <v>0</v>
      </c>
      <c r="W114" s="30">
        <f t="shared" si="39"/>
        <v>0</v>
      </c>
      <c r="X114" s="30">
        <f t="shared" si="40"/>
        <v>0</v>
      </c>
    </row>
    <row r="115" spans="1:24">
      <c r="A115" s="3" t="e">
        <f>CONCATENATE("Kvalifikace ",#REF!," - 3.kolo")</f>
        <v>#REF!</v>
      </c>
      <c r="B115" s="3">
        <f>O97</f>
        <v>0</v>
      </c>
      <c r="C115" s="3" t="str">
        <f>IF($B115=0,"",VLOOKUP($B115,'nejml.žákyně seznam'!$A$2:$D$269,2))</f>
        <v/>
      </c>
      <c r="D115" s="3" t="str">
        <f>IF($B115=0,"",VLOOKUP($B115,'nejml.žákyně seznam'!$A$2:$E$269,4))</f>
        <v/>
      </c>
      <c r="E115" s="3">
        <f>O98</f>
        <v>0</v>
      </c>
      <c r="F115" s="3" t="str">
        <f>IF($E115=0,"",VLOOKUP($E115,'nejml.žákyně seznam'!$A$2:$D$269,2))</f>
        <v/>
      </c>
      <c r="G115" s="3" t="str">
        <f>IF($E115=0,"",VLOOKUP($E115,'nejml.žákyně seznam'!$A$2:$E$269,5))</f>
        <v/>
      </c>
      <c r="H115" s="74"/>
      <c r="I115" s="75"/>
      <c r="J115" s="75"/>
      <c r="K115" s="75"/>
      <c r="L115" s="76"/>
      <c r="M115" s="3">
        <f t="shared" si="31"/>
        <v>0</v>
      </c>
      <c r="N115" s="3">
        <f t="shared" si="32"/>
        <v>0</v>
      </c>
      <c r="O115" s="3">
        <f t="shared" si="33"/>
        <v>0</v>
      </c>
      <c r="P115" s="3" t="str">
        <f>IF($O115=0,"",VLOOKUP($O115,'nejml.žákyně seznam'!$A$2:$D$269,2))</f>
        <v/>
      </c>
      <c r="Q115" s="3" t="str">
        <f t="shared" si="34"/>
        <v/>
      </c>
      <c r="R115" s="3" t="str">
        <f t="shared" si="35"/>
        <v/>
      </c>
      <c r="T115" s="30">
        <f t="shared" si="36"/>
        <v>0</v>
      </c>
      <c r="U115" s="30">
        <f t="shared" si="37"/>
        <v>0</v>
      </c>
      <c r="V115" s="30">
        <f t="shared" si="38"/>
        <v>0</v>
      </c>
      <c r="W115" s="30">
        <f t="shared" si="39"/>
        <v>0</v>
      </c>
      <c r="X115" s="30">
        <f t="shared" si="40"/>
        <v>0</v>
      </c>
    </row>
    <row r="116" spans="1:24" ht="13.5" thickBot="1">
      <c r="H116" s="21"/>
      <c r="I116" s="21"/>
      <c r="J116" s="21"/>
      <c r="K116" s="21"/>
      <c r="L116" s="21"/>
    </row>
    <row r="117" spans="1:24" ht="13.5" thickTop="1">
      <c r="A117" s="3" t="e">
        <f>CONCATENATE("Kvalifikace ",#REF!," - 4.kolo")</f>
        <v>#REF!</v>
      </c>
      <c r="B117" s="3">
        <f>O100</f>
        <v>0</v>
      </c>
      <c r="C117" s="3" t="str">
        <f>IF($B117=0,"",VLOOKUP($B117,'nejml.žákyně seznam'!$A$2:$D$269,2))</f>
        <v/>
      </c>
      <c r="D117" s="3" t="str">
        <f>IF($B117=0,"",VLOOKUP($B117,'nejml.žákyně seznam'!$A$2:$E$269,4))</f>
        <v/>
      </c>
      <c r="E117" s="3">
        <f>O101</f>
        <v>0</v>
      </c>
      <c r="F117" s="3" t="str">
        <f>IF($E117=0,"",VLOOKUP($E117,'nejml.žákyně seznam'!$A$2:$D$269,2))</f>
        <v/>
      </c>
      <c r="G117" s="3" t="str">
        <f>IF($E117=0,"",VLOOKUP($E117,'nejml.žákyně seznam'!$A$2:$E$269,5))</f>
        <v/>
      </c>
      <c r="H117" s="71"/>
      <c r="I117" s="72"/>
      <c r="J117" s="72"/>
      <c r="K117" s="72"/>
      <c r="L117" s="73"/>
      <c r="M117" s="3">
        <f t="shared" ref="M117:M124" si="41">COUNTIF(T117:X117,"&gt;0")</f>
        <v>0</v>
      </c>
      <c r="N117" s="3">
        <f t="shared" ref="N117:N124" si="42">COUNTIF(T117:X117,"&lt;0")</f>
        <v>0</v>
      </c>
      <c r="O117" s="3">
        <f t="shared" ref="O117:O124" si="43">IF(M117=N117,0,IF(M117&gt;N117,B117,E117))</f>
        <v>0</v>
      </c>
      <c r="P117" s="3" t="str">
        <f>IF($O117=0,"",VLOOKUP($O117,'nejml.žákyně seznam'!$A$2:$D$269,2))</f>
        <v/>
      </c>
      <c r="Q117" s="3" t="str">
        <f t="shared" ref="Q117:Q124" si="44">IF(M117=N117,"",IF(M117&gt;N117,CONCATENATE(M117,":",N117," (",H117,",",I117,",",J117,IF(SUM(M117:N117)&gt;3,",",""),K117,IF(SUM(M117:N117)&gt;4,",",""),L117,")"),CONCATENATE(N117,":",M117," (",IF(H117="0","-0",-H117),",",IF(I117="0","-0",-I117),",",IF(J117="0","-0",-J117),IF(SUM(M117:N117)&gt;3,CONCATENATE(",",IF(K117="0","-0",-K117)),""),IF(SUM(M117:N117)&gt;4,CONCATENATE(",",IF(L117="0","-0",-L117)),""),")")))</f>
        <v/>
      </c>
      <c r="R117" s="3" t="str">
        <f t="shared" ref="R117:R124" si="45">IF(MAX(M117:N117)=3,Q117,"")</f>
        <v/>
      </c>
      <c r="T117" s="30">
        <f t="shared" ref="T117:T124" si="46">IF(H117="",0,IF(MID(H117,1,1)="-",-1,1))</f>
        <v>0</v>
      </c>
      <c r="U117" s="30">
        <f t="shared" ref="U117:U124" si="47">IF(I117="",0,IF(MID(I117,1,1)="-",-1,1))</f>
        <v>0</v>
      </c>
      <c r="V117" s="30">
        <f t="shared" ref="V117:V124" si="48">IF(J117="",0,IF(MID(J117,1,1)="-",-1,1))</f>
        <v>0</v>
      </c>
      <c r="W117" s="30">
        <f t="shared" ref="W117:W124" si="49">IF(K117="",0,IF(MID(K117,1,1)="-",-1,1))</f>
        <v>0</v>
      </c>
      <c r="X117" s="30">
        <f t="shared" ref="X117:X124" si="50">IF(L117="",0,IF(MID(L117,1,1)="-",-1,1))</f>
        <v>0</v>
      </c>
    </row>
    <row r="118" spans="1:24">
      <c r="A118" s="3" t="e">
        <f>CONCATENATE("Kvalifikace ",#REF!," - 4.kolo")</f>
        <v>#REF!</v>
      </c>
      <c r="B118" s="3">
        <f>O102</f>
        <v>0</v>
      </c>
      <c r="C118" s="3" t="str">
        <f>IF($B118=0,"",VLOOKUP($B118,'nejml.žákyně seznam'!$A$2:$D$269,2))</f>
        <v/>
      </c>
      <c r="D118" s="3" t="str">
        <f>IF($B118=0,"",VLOOKUP($B118,'nejml.žákyně seznam'!$A$2:$E$269,4))</f>
        <v/>
      </c>
      <c r="E118" s="3">
        <f>O103</f>
        <v>0</v>
      </c>
      <c r="F118" s="3" t="str">
        <f>IF($E118=0,"",VLOOKUP($E118,'nejml.žákyně seznam'!$A$2:$D$269,2))</f>
        <v/>
      </c>
      <c r="G118" s="3" t="str">
        <f>IF($E118=0,"",VLOOKUP($E118,'nejml.žákyně seznam'!$A$2:$E$269,5))</f>
        <v/>
      </c>
      <c r="H118" s="74"/>
      <c r="I118" s="75"/>
      <c r="J118" s="75"/>
      <c r="K118" s="75"/>
      <c r="L118" s="76"/>
      <c r="M118" s="3">
        <f t="shared" si="41"/>
        <v>0</v>
      </c>
      <c r="N118" s="3">
        <f t="shared" si="42"/>
        <v>0</v>
      </c>
      <c r="O118" s="3">
        <f t="shared" si="43"/>
        <v>0</v>
      </c>
      <c r="P118" s="3" t="str">
        <f>IF($O118=0,"",VLOOKUP($O118,'nejml.žákyně seznam'!$A$2:$D$269,2))</f>
        <v/>
      </c>
      <c r="Q118" s="3" t="str">
        <f t="shared" si="44"/>
        <v/>
      </c>
      <c r="R118" s="3" t="str">
        <f t="shared" si="45"/>
        <v/>
      </c>
      <c r="T118" s="30">
        <f t="shared" si="46"/>
        <v>0</v>
      </c>
      <c r="U118" s="30">
        <f t="shared" si="47"/>
        <v>0</v>
      </c>
      <c r="V118" s="30">
        <f t="shared" si="48"/>
        <v>0</v>
      </c>
      <c r="W118" s="30">
        <f t="shared" si="49"/>
        <v>0</v>
      </c>
      <c r="X118" s="30">
        <f t="shared" si="50"/>
        <v>0</v>
      </c>
    </row>
    <row r="119" spans="1:24">
      <c r="A119" s="3" t="e">
        <f>CONCATENATE("Kvalifikace ",#REF!," - 4.kolo")</f>
        <v>#REF!</v>
      </c>
      <c r="B119" s="3">
        <f>O104</f>
        <v>0</v>
      </c>
      <c r="C119" s="3" t="str">
        <f>IF($B119=0,"",VLOOKUP($B119,'nejml.žákyně seznam'!$A$2:$D$269,2))</f>
        <v/>
      </c>
      <c r="D119" s="3" t="str">
        <f>IF($B119=0,"",VLOOKUP($B119,'nejml.žákyně seznam'!$A$2:$E$269,4))</f>
        <v/>
      </c>
      <c r="E119" s="3">
        <f>O105</f>
        <v>0</v>
      </c>
      <c r="F119" s="3" t="str">
        <f>IF($E119=0,"",VLOOKUP($E119,'nejml.žákyně seznam'!$A$2:$D$269,2))</f>
        <v/>
      </c>
      <c r="G119" s="3" t="str">
        <f>IF($E119=0,"",VLOOKUP($E119,'nejml.žákyně seznam'!$A$2:$E$269,5))</f>
        <v/>
      </c>
      <c r="H119" s="74"/>
      <c r="I119" s="75"/>
      <c r="J119" s="75"/>
      <c r="K119" s="75"/>
      <c r="L119" s="76"/>
      <c r="M119" s="3">
        <f t="shared" si="41"/>
        <v>0</v>
      </c>
      <c r="N119" s="3">
        <f t="shared" si="42"/>
        <v>0</v>
      </c>
      <c r="O119" s="3">
        <f t="shared" si="43"/>
        <v>0</v>
      </c>
      <c r="P119" s="3" t="str">
        <f>IF($O119=0,"",VLOOKUP($O119,'nejml.žákyně seznam'!$A$2:$D$269,2))</f>
        <v/>
      </c>
      <c r="Q119" s="3" t="str">
        <f t="shared" si="44"/>
        <v/>
      </c>
      <c r="R119" s="3" t="str">
        <f t="shared" si="45"/>
        <v/>
      </c>
      <c r="T119" s="30">
        <f t="shared" si="46"/>
        <v>0</v>
      </c>
      <c r="U119" s="30">
        <f t="shared" si="47"/>
        <v>0</v>
      </c>
      <c r="V119" s="30">
        <f t="shared" si="48"/>
        <v>0</v>
      </c>
      <c r="W119" s="30">
        <f t="shared" si="49"/>
        <v>0</v>
      </c>
      <c r="X119" s="30">
        <f t="shared" si="50"/>
        <v>0</v>
      </c>
    </row>
    <row r="120" spans="1:24">
      <c r="A120" s="3" t="e">
        <f>CONCATENATE("Kvalifikace ",#REF!," - 4.kolo")</f>
        <v>#REF!</v>
      </c>
      <c r="B120" s="3">
        <f>O106</f>
        <v>0</v>
      </c>
      <c r="C120" s="3" t="str">
        <f>IF($B120=0,"",VLOOKUP($B120,'nejml.žákyně seznam'!$A$2:$D$269,2))</f>
        <v/>
      </c>
      <c r="D120" s="3" t="str">
        <f>IF($B120=0,"",VLOOKUP($B120,'nejml.žákyně seznam'!$A$2:$E$269,4))</f>
        <v/>
      </c>
      <c r="E120" s="3">
        <f>O107</f>
        <v>0</v>
      </c>
      <c r="F120" s="3" t="str">
        <f>IF($E120=0,"",VLOOKUP($E120,'nejml.žákyně seznam'!$A$2:$D$269,2))</f>
        <v/>
      </c>
      <c r="G120" s="3" t="str">
        <f>IF($E120=0,"",VLOOKUP($E120,'nejml.žákyně seznam'!$A$2:$E$269,5))</f>
        <v/>
      </c>
      <c r="H120" s="74"/>
      <c r="I120" s="75"/>
      <c r="J120" s="75"/>
      <c r="K120" s="75"/>
      <c r="L120" s="76"/>
      <c r="M120" s="3">
        <f t="shared" si="41"/>
        <v>0</v>
      </c>
      <c r="N120" s="3">
        <f t="shared" si="42"/>
        <v>0</v>
      </c>
      <c r="O120" s="3">
        <f t="shared" si="43"/>
        <v>0</v>
      </c>
      <c r="P120" s="3" t="str">
        <f>IF($O120=0,"",VLOOKUP($O120,'nejml.žákyně seznam'!$A$2:$D$269,2))</f>
        <v/>
      </c>
      <c r="Q120" s="3" t="str">
        <f t="shared" si="44"/>
        <v/>
      </c>
      <c r="R120" s="3" t="str">
        <f t="shared" si="45"/>
        <v/>
      </c>
      <c r="T120" s="30">
        <f t="shared" si="46"/>
        <v>0</v>
      </c>
      <c r="U120" s="30">
        <f t="shared" si="47"/>
        <v>0</v>
      </c>
      <c r="V120" s="30">
        <f t="shared" si="48"/>
        <v>0</v>
      </c>
      <c r="W120" s="30">
        <f t="shared" si="49"/>
        <v>0</v>
      </c>
      <c r="X120" s="30">
        <f t="shared" si="50"/>
        <v>0</v>
      </c>
    </row>
    <row r="121" spans="1:24">
      <c r="A121" s="3" t="e">
        <f>CONCATENATE("Kvalifikace ",#REF!," - 4.kolo")</f>
        <v>#REF!</v>
      </c>
      <c r="B121" s="3">
        <f>O108</f>
        <v>0</v>
      </c>
      <c r="C121" s="3" t="str">
        <f>IF($B121=0,"",VLOOKUP($B121,'nejml.žákyně seznam'!$A$2:$D$269,2))</f>
        <v/>
      </c>
      <c r="D121" s="3" t="str">
        <f>IF($B121=0,"",VLOOKUP($B121,'nejml.žákyně seznam'!$A$2:$E$269,4))</f>
        <v/>
      </c>
      <c r="E121" s="3">
        <f>O109</f>
        <v>0</v>
      </c>
      <c r="F121" s="3" t="str">
        <f>IF($E121=0,"",VLOOKUP($E121,'nejml.žákyně seznam'!$A$2:$D$269,2))</f>
        <v/>
      </c>
      <c r="G121" s="3" t="str">
        <f>IF($E121=0,"",VLOOKUP($E121,'nejml.žákyně seznam'!$A$2:$E$269,5))</f>
        <v/>
      </c>
      <c r="H121" s="74"/>
      <c r="I121" s="75"/>
      <c r="J121" s="75"/>
      <c r="K121" s="75"/>
      <c r="L121" s="76"/>
      <c r="M121" s="3">
        <f t="shared" si="41"/>
        <v>0</v>
      </c>
      <c r="N121" s="3">
        <f t="shared" si="42"/>
        <v>0</v>
      </c>
      <c r="O121" s="3">
        <f t="shared" si="43"/>
        <v>0</v>
      </c>
      <c r="P121" s="3" t="str">
        <f>IF($O121=0,"",VLOOKUP($O121,'nejml.žákyně seznam'!$A$2:$D$269,2))</f>
        <v/>
      </c>
      <c r="Q121" s="3" t="str">
        <f t="shared" si="44"/>
        <v/>
      </c>
      <c r="R121" s="3" t="str">
        <f t="shared" si="45"/>
        <v/>
      </c>
      <c r="T121" s="30">
        <f t="shared" si="46"/>
        <v>0</v>
      </c>
      <c r="U121" s="30">
        <f t="shared" si="47"/>
        <v>0</v>
      </c>
      <c r="V121" s="30">
        <f t="shared" si="48"/>
        <v>0</v>
      </c>
      <c r="W121" s="30">
        <f t="shared" si="49"/>
        <v>0</v>
      </c>
      <c r="X121" s="30">
        <f t="shared" si="50"/>
        <v>0</v>
      </c>
    </row>
    <row r="122" spans="1:24">
      <c r="A122" s="3" t="e">
        <f>CONCATENATE("Kvalifikace ",#REF!," - 4.kolo")</f>
        <v>#REF!</v>
      </c>
      <c r="B122" s="3">
        <f>O110</f>
        <v>0</v>
      </c>
      <c r="C122" s="3" t="str">
        <f>IF($B122=0,"",VLOOKUP($B122,'nejml.žákyně seznam'!$A$2:$D$269,2))</f>
        <v/>
      </c>
      <c r="D122" s="3" t="str">
        <f>IF($B122=0,"",VLOOKUP($B122,'nejml.žákyně seznam'!$A$2:$E$269,4))</f>
        <v/>
      </c>
      <c r="E122" s="3">
        <f>O111</f>
        <v>0</v>
      </c>
      <c r="F122" s="3" t="str">
        <f>IF($E122=0,"",VLOOKUP($E122,'nejml.žákyně seznam'!$A$2:$D$269,2))</f>
        <v/>
      </c>
      <c r="G122" s="3" t="str">
        <f>IF($E122=0,"",VLOOKUP($E122,'nejml.žákyně seznam'!$A$2:$E$269,5))</f>
        <v/>
      </c>
      <c r="H122" s="74"/>
      <c r="I122" s="75"/>
      <c r="J122" s="75"/>
      <c r="K122" s="75"/>
      <c r="L122" s="76"/>
      <c r="M122" s="3">
        <f t="shared" si="41"/>
        <v>0</v>
      </c>
      <c r="N122" s="3">
        <f t="shared" si="42"/>
        <v>0</v>
      </c>
      <c r="O122" s="3">
        <f t="shared" si="43"/>
        <v>0</v>
      </c>
      <c r="P122" s="3" t="str">
        <f>IF($O122=0,"",VLOOKUP($O122,'nejml.žákyně seznam'!$A$2:$D$269,2))</f>
        <v/>
      </c>
      <c r="Q122" s="3" t="str">
        <f t="shared" si="44"/>
        <v/>
      </c>
      <c r="R122" s="3" t="str">
        <f t="shared" si="45"/>
        <v/>
      </c>
      <c r="T122" s="30">
        <f t="shared" si="46"/>
        <v>0</v>
      </c>
      <c r="U122" s="30">
        <f t="shared" si="47"/>
        <v>0</v>
      </c>
      <c r="V122" s="30">
        <f t="shared" si="48"/>
        <v>0</v>
      </c>
      <c r="W122" s="30">
        <f t="shared" si="49"/>
        <v>0</v>
      </c>
      <c r="X122" s="30">
        <f t="shared" si="50"/>
        <v>0</v>
      </c>
    </row>
    <row r="123" spans="1:24">
      <c r="A123" s="3" t="e">
        <f>CONCATENATE("Kvalifikace ",#REF!," - 4.kolo")</f>
        <v>#REF!</v>
      </c>
      <c r="B123" s="3">
        <f>O112</f>
        <v>0</v>
      </c>
      <c r="C123" s="3" t="str">
        <f>IF($B123=0,"",VLOOKUP($B123,'nejml.žákyně seznam'!$A$2:$D$269,2))</f>
        <v/>
      </c>
      <c r="D123" s="3" t="str">
        <f>IF($B123=0,"",VLOOKUP($B123,'nejml.žákyně seznam'!$A$2:$E$269,4))</f>
        <v/>
      </c>
      <c r="E123" s="3">
        <f>O113</f>
        <v>0</v>
      </c>
      <c r="F123" s="3" t="str">
        <f>IF($E123=0,"",VLOOKUP($E123,'nejml.žákyně seznam'!$A$2:$D$269,2))</f>
        <v/>
      </c>
      <c r="G123" s="3" t="str">
        <f>IF($E123=0,"",VLOOKUP($E123,'nejml.žákyně seznam'!$A$2:$E$269,5))</f>
        <v/>
      </c>
      <c r="H123" s="74"/>
      <c r="I123" s="75"/>
      <c r="J123" s="75"/>
      <c r="K123" s="75"/>
      <c r="L123" s="76"/>
      <c r="M123" s="3">
        <f t="shared" si="41"/>
        <v>0</v>
      </c>
      <c r="N123" s="3">
        <f t="shared" si="42"/>
        <v>0</v>
      </c>
      <c r="O123" s="3">
        <f t="shared" si="43"/>
        <v>0</v>
      </c>
      <c r="P123" s="3" t="str">
        <f>IF($O123=0,"",VLOOKUP($O123,'nejml.žákyně seznam'!$A$2:$D$269,2))</f>
        <v/>
      </c>
      <c r="Q123" s="3" t="str">
        <f t="shared" si="44"/>
        <v/>
      </c>
      <c r="R123" s="3" t="str">
        <f t="shared" si="45"/>
        <v/>
      </c>
      <c r="T123" s="30">
        <f t="shared" si="46"/>
        <v>0</v>
      </c>
      <c r="U123" s="30">
        <f t="shared" si="47"/>
        <v>0</v>
      </c>
      <c r="V123" s="30">
        <f t="shared" si="48"/>
        <v>0</v>
      </c>
      <c r="W123" s="30">
        <f t="shared" si="49"/>
        <v>0</v>
      </c>
      <c r="X123" s="30">
        <f t="shared" si="50"/>
        <v>0</v>
      </c>
    </row>
    <row r="124" spans="1:24">
      <c r="A124" s="3" t="e">
        <f>CONCATENATE("Kvalifikace ",#REF!," - 4.kolo")</f>
        <v>#REF!</v>
      </c>
      <c r="B124" s="3">
        <f>O114</f>
        <v>0</v>
      </c>
      <c r="C124" s="3" t="str">
        <f>IF($B124=0,"",VLOOKUP($B124,'nejml.žákyně seznam'!$A$2:$D$269,2))</f>
        <v/>
      </c>
      <c r="D124" s="3" t="str">
        <f>IF($B124=0,"",VLOOKUP($B124,'nejml.žákyně seznam'!$A$2:$E$269,4))</f>
        <v/>
      </c>
      <c r="E124" s="3">
        <f>O115</f>
        <v>0</v>
      </c>
      <c r="F124" s="3" t="str">
        <f>IF($E124=0,"",VLOOKUP($E124,'nejml.žákyně seznam'!$A$2:$D$269,2))</f>
        <v/>
      </c>
      <c r="G124" s="3" t="str">
        <f>IF($E124=0,"",VLOOKUP($E124,'nejml.žákyně seznam'!$A$2:$E$269,5))</f>
        <v/>
      </c>
      <c r="H124" s="74"/>
      <c r="I124" s="75"/>
      <c r="J124" s="75"/>
      <c r="K124" s="75"/>
      <c r="L124" s="76"/>
      <c r="M124" s="3">
        <f t="shared" si="41"/>
        <v>0</v>
      </c>
      <c r="N124" s="3">
        <f t="shared" si="42"/>
        <v>0</v>
      </c>
      <c r="O124" s="3">
        <f t="shared" si="43"/>
        <v>0</v>
      </c>
      <c r="P124" s="3" t="str">
        <f>IF($O124=0,"",VLOOKUP($O124,'nejml.žákyně seznam'!$A$2:$D$269,2))</f>
        <v/>
      </c>
      <c r="Q124" s="3" t="str">
        <f t="shared" si="44"/>
        <v/>
      </c>
      <c r="R124" s="3" t="str">
        <f t="shared" si="45"/>
        <v/>
      </c>
      <c r="T124" s="30">
        <f t="shared" si="46"/>
        <v>0</v>
      </c>
      <c r="U124" s="30">
        <f t="shared" si="47"/>
        <v>0</v>
      </c>
      <c r="V124" s="30">
        <f t="shared" si="48"/>
        <v>0</v>
      </c>
      <c r="W124" s="30">
        <f t="shared" si="49"/>
        <v>0</v>
      </c>
      <c r="X124" s="30">
        <f t="shared" si="50"/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view="pageBreakPreview" zoomScale="85" zoomScaleNormal="75" workbookViewId="0">
      <selection activeCell="F2" sqref="F2"/>
    </sheetView>
  </sheetViews>
  <sheetFormatPr defaultRowHeight="12.75"/>
  <cols>
    <col min="1" max="1" width="4.140625" style="3" bestFit="1" customWidth="1"/>
    <col min="2" max="2" width="5" style="3" customWidth="1"/>
    <col min="3" max="3" width="29.42578125" style="3" bestFit="1" customWidth="1"/>
    <col min="4" max="4" width="0.85546875" style="3" customWidth="1"/>
    <col min="5" max="7" width="25.42578125" style="3" customWidth="1"/>
    <col min="8" max="16384" width="9.140625" style="3"/>
  </cols>
  <sheetData>
    <row r="1" spans="1:7" ht="27" customHeight="1">
      <c r="B1" s="4" t="e">
        <f>#REF!</f>
        <v>#REF!</v>
      </c>
      <c r="G1" s="106" t="s">
        <v>60</v>
      </c>
    </row>
    <row r="2" spans="1:7" ht="21" customHeight="1">
      <c r="B2" s="5" t="s">
        <v>48</v>
      </c>
      <c r="G2" s="23" t="e">
        <f>CONCATENATE("Kvalifikace ",#REF!)</f>
        <v>#REF!</v>
      </c>
    </row>
    <row r="3" spans="1:7" ht="15.75">
      <c r="D3" s="5"/>
      <c r="G3" s="95" t="e">
        <f>#REF!</f>
        <v>#REF!</v>
      </c>
    </row>
    <row r="4" spans="1:7">
      <c r="A4" s="3">
        <v>1</v>
      </c>
      <c r="C4" s="6" t="str">
        <f>IF($B4="","bye",CONCATENATE(VLOOKUP($B4,'nejml.žákyně seznam'!$A$2:$E$269,2)," (",VLOOKUP($B4,'nejml.žákyně seznam'!$A$2:$E$269,4),")"))</f>
        <v>bye</v>
      </c>
    </row>
    <row r="5" spans="1:7">
      <c r="D5" s="15"/>
      <c r="E5" s="6" t="str">
        <f>'V-1 64'!P2</f>
        <v/>
      </c>
    </row>
    <row r="6" spans="1:7">
      <c r="A6" s="3">
        <v>2</v>
      </c>
      <c r="C6" s="6" t="str">
        <f>IF($B6="","bye",CONCATENATE(VLOOKUP($B6,'nejml.žákyně seznam'!$A$2:$E$269,2)," (",VLOOKUP($B6,'nejml.žákyně seznam'!$A$2:$E$269,4),")"))</f>
        <v>bye</v>
      </c>
      <c r="D6" s="16"/>
      <c r="E6" s="7" t="str">
        <f>'V-1 64'!R2</f>
        <v/>
      </c>
    </row>
    <row r="7" spans="1:7">
      <c r="D7" s="17"/>
      <c r="E7" s="9"/>
      <c r="F7" s="10" t="str">
        <f>'V-1 64'!P35</f>
        <v/>
      </c>
    </row>
    <row r="8" spans="1:7">
      <c r="A8" s="3">
        <v>3</v>
      </c>
      <c r="C8" s="6" t="str">
        <f>IF($B8="","bye",CONCATENATE(VLOOKUP($B8,'nejml.žákyně seznam'!$A$2:$E$269,2)," (",VLOOKUP($B8,'nejml.žákyně seznam'!$A$2:$E$269,4),")"))</f>
        <v>bye</v>
      </c>
      <c r="D8" s="14"/>
      <c r="E8" s="9"/>
      <c r="F8" s="7" t="str">
        <f>'V-1 64'!R35</f>
        <v/>
      </c>
    </row>
    <row r="9" spans="1:7">
      <c r="D9" s="15"/>
      <c r="E9" s="8" t="str">
        <f>'V-1 64'!P3</f>
        <v/>
      </c>
      <c r="F9" s="9"/>
    </row>
    <row r="10" spans="1:7">
      <c r="A10" s="3">
        <v>4</v>
      </c>
      <c r="C10" s="6" t="str">
        <f>IF($B10="","bye",CONCATENATE(VLOOKUP($B10,'nejml.žákyně seznam'!$A$2:$E$269,2)," (",VLOOKUP($B10,'nejml.žákyně seznam'!$A$2:$E$269,4),")"))</f>
        <v>bye</v>
      </c>
      <c r="D10" s="16"/>
      <c r="E10" s="3" t="str">
        <f>'V-1 64'!R3</f>
        <v/>
      </c>
      <c r="F10" s="9"/>
    </row>
    <row r="11" spans="1:7">
      <c r="D11" s="17"/>
      <c r="F11" s="9"/>
      <c r="G11" s="10" t="str">
        <f>'V-1 64'!P52</f>
        <v/>
      </c>
    </row>
    <row r="12" spans="1:7">
      <c r="A12" s="3">
        <v>5</v>
      </c>
      <c r="C12" s="6" t="str">
        <f>IF($B12="","bye",CONCATENATE(VLOOKUP($B12,'nejml.žákyně seznam'!$A$2:$E$269,2)," (",VLOOKUP($B12,'nejml.žákyně seznam'!$A$2:$E$269,4),")"))</f>
        <v>bye</v>
      </c>
      <c r="D12" s="14"/>
      <c r="F12" s="9"/>
      <c r="G12" s="109" t="str">
        <f>'V-1 64'!R52</f>
        <v/>
      </c>
    </row>
    <row r="13" spans="1:7">
      <c r="D13" s="15"/>
      <c r="E13" s="6" t="str">
        <f>'V-1 64'!P4</f>
        <v/>
      </c>
      <c r="F13" s="9"/>
      <c r="G13" s="96"/>
    </row>
    <row r="14" spans="1:7">
      <c r="A14" s="3">
        <v>6</v>
      </c>
      <c r="C14" s="6" t="str">
        <f>IF($B14="","bye",CONCATENATE(VLOOKUP($B14,'nejml.žákyně seznam'!$A$2:$E$269,2)," (",VLOOKUP($B14,'nejml.žákyně seznam'!$A$2:$E$269,4),")"))</f>
        <v>bye</v>
      </c>
      <c r="D14" s="16"/>
      <c r="E14" s="7" t="str">
        <f>'V-1 64'!R4</f>
        <v/>
      </c>
      <c r="F14" s="9"/>
      <c r="G14" s="96"/>
    </row>
    <row r="15" spans="1:7">
      <c r="D15" s="17"/>
      <c r="E15" s="9"/>
      <c r="F15" s="11" t="str">
        <f>'V-1 64'!P36</f>
        <v/>
      </c>
      <c r="G15" s="96"/>
    </row>
    <row r="16" spans="1:7">
      <c r="A16" s="3">
        <v>7</v>
      </c>
      <c r="C16" s="6" t="str">
        <f>IF($B16="","bye",CONCATENATE(VLOOKUP($B16,'nejml.žákyně seznam'!$A$2:$E$269,2)," (",VLOOKUP($B16,'nejml.žákyně seznam'!$A$2:$E$269,4),")"))</f>
        <v>bye</v>
      </c>
      <c r="D16" s="14"/>
      <c r="E16" s="9"/>
      <c r="F16" s="3" t="str">
        <f>'V-1 64'!R36</f>
        <v/>
      </c>
      <c r="G16" s="96"/>
    </row>
    <row r="17" spans="1:7">
      <c r="D17" s="15"/>
      <c r="E17" s="8" t="str">
        <f>'V-1 64'!P5</f>
        <v/>
      </c>
      <c r="G17" s="96"/>
    </row>
    <row r="18" spans="1:7">
      <c r="A18" s="3">
        <v>8</v>
      </c>
      <c r="C18" s="6" t="str">
        <f>IF($B18="","bye",CONCATENATE(VLOOKUP($B18,'nejml.žákyně seznam'!$A$2:$E$269,2)," (",VLOOKUP($B18,'nejml.žákyně seznam'!$A$2:$E$269,4),")"))</f>
        <v>bye</v>
      </c>
      <c r="D18" s="16"/>
      <c r="E18" s="3" t="str">
        <f>'V-1 64'!R5</f>
        <v/>
      </c>
      <c r="G18" s="96"/>
    </row>
    <row r="19" spans="1:7">
      <c r="D19" s="17"/>
      <c r="G19" s="110"/>
    </row>
    <row r="20" spans="1:7">
      <c r="A20" s="3">
        <v>9</v>
      </c>
      <c r="C20" s="6" t="str">
        <f>IF($B20="","bye",CONCATENATE(VLOOKUP($B20,'nejml.žákyně seznam'!$A$2:$E$269,2)," (",VLOOKUP($B20,'nejml.žákyně seznam'!$A$2:$E$269,4),")"))</f>
        <v>bye</v>
      </c>
      <c r="D20" s="14"/>
      <c r="F20" s="96"/>
      <c r="G20" s="96"/>
    </row>
    <row r="21" spans="1:7">
      <c r="D21" s="15"/>
      <c r="E21" s="6" t="str">
        <f>'V-1 64'!P6</f>
        <v/>
      </c>
      <c r="G21" s="96"/>
    </row>
    <row r="22" spans="1:7">
      <c r="A22" s="3">
        <v>10</v>
      </c>
      <c r="C22" s="6" t="str">
        <f>IF($B22="","bye",CONCATENATE(VLOOKUP($B22,'nejml.žákyně seznam'!$A$2:$E$269,2)," (",VLOOKUP($B22,'nejml.žákyně seznam'!$A$2:$E$269,4),")"))</f>
        <v>bye</v>
      </c>
      <c r="D22" s="16"/>
      <c r="E22" s="7" t="str">
        <f>'V-1 64'!R6</f>
        <v/>
      </c>
      <c r="G22" s="96"/>
    </row>
    <row r="23" spans="1:7">
      <c r="D23" s="17"/>
      <c r="E23" s="9"/>
      <c r="F23" s="10" t="str">
        <f>'V-1 64'!P37</f>
        <v/>
      </c>
      <c r="G23" s="96"/>
    </row>
    <row r="24" spans="1:7">
      <c r="A24" s="3">
        <v>11</v>
      </c>
      <c r="C24" s="6" t="str">
        <f>IF($B24="","bye",CONCATENATE(VLOOKUP($B24,'nejml.žákyně seznam'!$A$2:$E$269,2)," (",VLOOKUP($B24,'nejml.žákyně seznam'!$A$2:$E$269,4),")"))</f>
        <v>bye</v>
      </c>
      <c r="D24" s="14"/>
      <c r="E24" s="9"/>
      <c r="F24" s="7" t="str">
        <f>'V-1 64'!R37</f>
        <v/>
      </c>
      <c r="G24" s="96"/>
    </row>
    <row r="25" spans="1:7">
      <c r="D25" s="15"/>
      <c r="E25" s="8" t="str">
        <f>'V-1 64'!P7</f>
        <v/>
      </c>
      <c r="F25" s="9"/>
      <c r="G25" s="96"/>
    </row>
    <row r="26" spans="1:7">
      <c r="A26" s="3">
        <v>12</v>
      </c>
      <c r="C26" s="6" t="str">
        <f>IF($B26="","bye",CONCATENATE(VLOOKUP($B26,'nejml.žákyně seznam'!$A$2:$E$269,2)," (",VLOOKUP($B26,'nejml.žákyně seznam'!$A$2:$E$269,4),")"))</f>
        <v>bye</v>
      </c>
      <c r="D26" s="16"/>
      <c r="E26" s="3" t="str">
        <f>'V-1 64'!R7</f>
        <v/>
      </c>
      <c r="F26" s="9"/>
      <c r="G26" s="96"/>
    </row>
    <row r="27" spans="1:7">
      <c r="D27" s="17"/>
      <c r="F27" s="9"/>
      <c r="G27" s="10" t="str">
        <f>'V-1 64'!P53</f>
        <v/>
      </c>
    </row>
    <row r="28" spans="1:7">
      <c r="A28" s="3">
        <v>13</v>
      </c>
      <c r="C28" s="6" t="str">
        <f>IF($B28="","bye",CONCATENATE(VLOOKUP($B28,'nejml.žákyně seznam'!$A$2:$E$269,2)," (",VLOOKUP($B28,'nejml.žákyně seznam'!$A$2:$E$269,4),")"))</f>
        <v>bye</v>
      </c>
      <c r="D28" s="14"/>
      <c r="F28" s="9"/>
      <c r="G28" s="3" t="str">
        <f>'V-1 64'!R53</f>
        <v/>
      </c>
    </row>
    <row r="29" spans="1:7">
      <c r="D29" s="15"/>
      <c r="E29" s="6" t="str">
        <f>'V-1 64'!P8</f>
        <v/>
      </c>
      <c r="F29" s="9"/>
    </row>
    <row r="30" spans="1:7">
      <c r="A30" s="3">
        <v>14</v>
      </c>
      <c r="C30" s="6" t="str">
        <f>IF($B30="","bye",CONCATENATE(VLOOKUP($B30,'nejml.žákyně seznam'!$A$2:$E$269,2)," (",VLOOKUP($B30,'nejml.žákyně seznam'!$A$2:$E$269,4),")"))</f>
        <v>bye</v>
      </c>
      <c r="D30" s="16"/>
      <c r="E30" s="7" t="str">
        <f>'V-1 64'!R8</f>
        <v/>
      </c>
      <c r="F30" s="9"/>
    </row>
    <row r="31" spans="1:7">
      <c r="D31" s="17"/>
      <c r="E31" s="9"/>
      <c r="F31" s="11" t="str">
        <f>'V-1 64'!P38</f>
        <v/>
      </c>
    </row>
    <row r="32" spans="1:7">
      <c r="A32" s="3">
        <v>15</v>
      </c>
      <c r="C32" s="6" t="str">
        <f>IF($B32="","bye",CONCATENATE(VLOOKUP($B32,'nejml.žákyně seznam'!$A$2:$E$269,2)," (",VLOOKUP($B32,'nejml.žákyně seznam'!$A$2:$E$269,4),")"))</f>
        <v>bye</v>
      </c>
      <c r="D32" s="14"/>
      <c r="E32" s="9"/>
      <c r="F32" s="3" t="str">
        <f>'V-1 64'!R38</f>
        <v/>
      </c>
    </row>
    <row r="33" spans="1:7">
      <c r="D33" s="15"/>
      <c r="E33" s="8" t="str">
        <f>'V-1 64'!P9</f>
        <v/>
      </c>
    </row>
    <row r="34" spans="1:7">
      <c r="A34" s="3">
        <v>16</v>
      </c>
      <c r="C34" s="6" t="str">
        <f>IF($B34="","bye",CONCATENATE(VLOOKUP($B34,'nejml.žákyně seznam'!$A$2:$E$269,2)," (",VLOOKUP($B34,'nejml.žákyně seznam'!$A$2:$E$269,4),")"))</f>
        <v>bye</v>
      </c>
      <c r="D34" s="16"/>
      <c r="E34" s="3" t="str">
        <f>'V-1 64'!R9</f>
        <v/>
      </c>
    </row>
    <row r="36" spans="1:7">
      <c r="A36" s="3">
        <v>17</v>
      </c>
      <c r="C36" s="6" t="str">
        <f>IF($B36="","bye",CONCATENATE(VLOOKUP($B36,'nejml.žákyně seznam'!$A$2:$E$269,2)," (",VLOOKUP($B36,'nejml.žákyně seznam'!$A$2:$E$269,4),")"))</f>
        <v>bye</v>
      </c>
    </row>
    <row r="37" spans="1:7">
      <c r="D37" s="15"/>
      <c r="E37" s="6" t="str">
        <f>'V-1 64'!P10</f>
        <v/>
      </c>
    </row>
    <row r="38" spans="1:7">
      <c r="A38" s="3">
        <v>18</v>
      </c>
      <c r="C38" s="6" t="str">
        <f>IF($B38="","bye",CONCATENATE(VLOOKUP($B38,'nejml.žákyně seznam'!$A$2:$E$269,2)," (",VLOOKUP($B38,'nejml.žákyně seznam'!$A$2:$E$269,4),")"))</f>
        <v>bye</v>
      </c>
      <c r="D38" s="16"/>
      <c r="E38" s="7" t="str">
        <f>'V-1 64'!R10</f>
        <v/>
      </c>
    </row>
    <row r="39" spans="1:7">
      <c r="D39" s="17"/>
      <c r="E39" s="9"/>
      <c r="F39" s="10" t="str">
        <f>'V-1 64'!P39</f>
        <v/>
      </c>
    </row>
    <row r="40" spans="1:7">
      <c r="A40" s="3">
        <v>19</v>
      </c>
      <c r="C40" s="6" t="str">
        <f>IF($B40="","bye",CONCATENATE(VLOOKUP($B40,'nejml.žákyně seznam'!$A$2:$E$269,2)," (",VLOOKUP($B40,'nejml.žákyně seznam'!$A$2:$E$269,4),")"))</f>
        <v>bye</v>
      </c>
      <c r="D40" s="14"/>
      <c r="E40" s="9"/>
      <c r="F40" s="7" t="str">
        <f>'V-1 64'!R39</f>
        <v/>
      </c>
    </row>
    <row r="41" spans="1:7">
      <c r="D41" s="15"/>
      <c r="E41" s="8" t="str">
        <f>'V-1 64'!P11</f>
        <v/>
      </c>
      <c r="F41" s="9"/>
    </row>
    <row r="42" spans="1:7">
      <c r="A42" s="3">
        <v>20</v>
      </c>
      <c r="C42" s="6" t="str">
        <f>IF($B42="","bye",CONCATENATE(VLOOKUP($B42,'nejml.žákyně seznam'!$A$2:$E$269,2)," (",VLOOKUP($B42,'nejml.žákyně seznam'!$A$2:$E$269,4),")"))</f>
        <v>bye</v>
      </c>
      <c r="D42" s="16"/>
      <c r="E42" s="3" t="str">
        <f>'V-1 64'!R11</f>
        <v/>
      </c>
      <c r="F42" s="9"/>
    </row>
    <row r="43" spans="1:7">
      <c r="D43" s="17"/>
      <c r="F43" s="9"/>
      <c r="G43" s="10" t="str">
        <f>'V-1 64'!P54</f>
        <v/>
      </c>
    </row>
    <row r="44" spans="1:7">
      <c r="A44" s="3">
        <v>21</v>
      </c>
      <c r="C44" s="6" t="str">
        <f>IF($B44="","bye",CONCATENATE(VLOOKUP($B44,'nejml.žákyně seznam'!$A$2:$E$269,2)," (",VLOOKUP($B44,'nejml.žákyně seznam'!$A$2:$E$269,4),")"))</f>
        <v>bye</v>
      </c>
      <c r="D44" s="14"/>
      <c r="F44" s="9"/>
      <c r="G44" s="109" t="str">
        <f>'V-1 64'!R54</f>
        <v/>
      </c>
    </row>
    <row r="45" spans="1:7">
      <c r="D45" s="15"/>
      <c r="E45" s="6" t="str">
        <f>'V-1 64'!P12</f>
        <v/>
      </c>
      <c r="F45" s="9"/>
      <c r="G45" s="96"/>
    </row>
    <row r="46" spans="1:7">
      <c r="A46" s="3">
        <v>22</v>
      </c>
      <c r="C46" s="6" t="str">
        <f>IF($B46="","bye",CONCATENATE(VLOOKUP($B46,'nejml.žákyně seznam'!$A$2:$E$269,2)," (",VLOOKUP($B46,'nejml.žákyně seznam'!$A$2:$E$269,4),")"))</f>
        <v>bye</v>
      </c>
      <c r="D46" s="16"/>
      <c r="E46" s="7" t="str">
        <f>'V-1 64'!R12</f>
        <v/>
      </c>
      <c r="F46" s="9"/>
      <c r="G46" s="96"/>
    </row>
    <row r="47" spans="1:7">
      <c r="D47" s="17"/>
      <c r="E47" s="9"/>
      <c r="F47" s="11" t="str">
        <f>'V-1 64'!P40</f>
        <v/>
      </c>
      <c r="G47" s="96"/>
    </row>
    <row r="48" spans="1:7">
      <c r="A48" s="3">
        <v>23</v>
      </c>
      <c r="C48" s="6" t="str">
        <f>IF($B48="","bye",CONCATENATE(VLOOKUP($B48,'nejml.žákyně seznam'!$A$2:$E$269,2)," (",VLOOKUP($B48,'nejml.žákyně seznam'!$A$2:$E$269,4),")"))</f>
        <v>bye</v>
      </c>
      <c r="D48" s="14"/>
      <c r="E48" s="9"/>
      <c r="F48" s="3" t="str">
        <f>'V-1 64'!R40</f>
        <v/>
      </c>
      <c r="G48" s="96"/>
    </row>
    <row r="49" spans="1:7">
      <c r="D49" s="15"/>
      <c r="E49" s="8" t="str">
        <f>'V-1 64'!P13</f>
        <v/>
      </c>
      <c r="G49" s="96"/>
    </row>
    <row r="50" spans="1:7">
      <c r="A50" s="3">
        <v>24</v>
      </c>
      <c r="C50" s="6" t="str">
        <f>IF($B50="","bye",CONCATENATE(VLOOKUP($B50,'nejml.žákyně seznam'!$A$2:$E$269,2)," (",VLOOKUP($B50,'nejml.žákyně seznam'!$A$2:$E$269,4),")"))</f>
        <v>bye</v>
      </c>
      <c r="D50" s="16"/>
      <c r="E50" s="3" t="str">
        <f>'V-1 64'!R13</f>
        <v/>
      </c>
      <c r="G50" s="96"/>
    </row>
    <row r="51" spans="1:7">
      <c r="D51" s="17"/>
      <c r="G51" s="110"/>
    </row>
    <row r="52" spans="1:7">
      <c r="A52" s="3">
        <v>25</v>
      </c>
      <c r="C52" s="6" t="str">
        <f>IF($B52="","bye",CONCATENATE(VLOOKUP($B52,'nejml.žákyně seznam'!$A$2:$E$269,2)," (",VLOOKUP($B52,'nejml.žákyně seznam'!$A$2:$E$269,4),")"))</f>
        <v>bye</v>
      </c>
      <c r="D52" s="14"/>
      <c r="G52" s="96"/>
    </row>
    <row r="53" spans="1:7">
      <c r="D53" s="15"/>
      <c r="E53" s="6" t="str">
        <f>'V-1 64'!P14</f>
        <v/>
      </c>
      <c r="G53" s="96"/>
    </row>
    <row r="54" spans="1:7">
      <c r="A54" s="3">
        <v>26</v>
      </c>
      <c r="C54" s="6" t="str">
        <f>IF($B54="","bye",CONCATENATE(VLOOKUP($B54,'nejml.žákyně seznam'!$A$2:$E$269,2)," (",VLOOKUP($B54,'nejml.žákyně seznam'!$A$2:$E$269,4),")"))</f>
        <v>bye</v>
      </c>
      <c r="D54" s="16"/>
      <c r="E54" s="7" t="str">
        <f>'V-1 64'!R14</f>
        <v/>
      </c>
      <c r="G54" s="96"/>
    </row>
    <row r="55" spans="1:7">
      <c r="D55" s="17"/>
      <c r="E55" s="9"/>
      <c r="F55" s="10" t="str">
        <f>'V-1 64'!P41</f>
        <v/>
      </c>
      <c r="G55" s="96"/>
    </row>
    <row r="56" spans="1:7">
      <c r="A56" s="3">
        <v>27</v>
      </c>
      <c r="C56" s="6" t="str">
        <f>IF($B56="","bye",CONCATENATE(VLOOKUP($B56,'nejml.žákyně seznam'!$A$2:$E$269,2)," (",VLOOKUP($B56,'nejml.žákyně seznam'!$A$2:$E$269,4),")"))</f>
        <v>bye</v>
      </c>
      <c r="D56" s="14"/>
      <c r="E56" s="9"/>
      <c r="F56" s="7" t="str">
        <f>'V-1 64'!R41</f>
        <v/>
      </c>
      <c r="G56" s="96"/>
    </row>
    <row r="57" spans="1:7">
      <c r="D57" s="15"/>
      <c r="E57" s="8" t="str">
        <f>'V-1 64'!P15</f>
        <v/>
      </c>
      <c r="F57" s="9"/>
      <c r="G57" s="96"/>
    </row>
    <row r="58" spans="1:7">
      <c r="A58" s="3">
        <v>28</v>
      </c>
      <c r="C58" s="6" t="str">
        <f>IF($B58="","bye",CONCATENATE(VLOOKUP($B58,'nejml.žákyně seznam'!$A$2:$E$269,2)," (",VLOOKUP($B58,'nejml.žákyně seznam'!$A$2:$E$269,4),")"))</f>
        <v>bye</v>
      </c>
      <c r="D58" s="16"/>
      <c r="E58" s="3" t="str">
        <f>'V-1 64'!R15</f>
        <v/>
      </c>
      <c r="F58" s="9"/>
      <c r="G58" s="96"/>
    </row>
    <row r="59" spans="1:7">
      <c r="D59" s="17"/>
      <c r="F59" s="9"/>
      <c r="G59" s="10" t="str">
        <f>'V-1 64'!P55</f>
        <v/>
      </c>
    </row>
    <row r="60" spans="1:7">
      <c r="A60" s="3">
        <v>29</v>
      </c>
      <c r="C60" s="6" t="str">
        <f>IF($B60="","bye",CONCATENATE(VLOOKUP($B60,'nejml.žákyně seznam'!$A$2:$E$269,2)," (",VLOOKUP($B60,'nejml.žákyně seznam'!$A$2:$E$269,4),")"))</f>
        <v>bye</v>
      </c>
      <c r="D60" s="14"/>
      <c r="F60" s="9"/>
      <c r="G60" s="3" t="str">
        <f>'V-1 64'!R55</f>
        <v/>
      </c>
    </row>
    <row r="61" spans="1:7">
      <c r="D61" s="15"/>
      <c r="E61" s="6" t="str">
        <f>'V-1 64'!P16</f>
        <v/>
      </c>
      <c r="F61" s="9"/>
    </row>
    <row r="62" spans="1:7">
      <c r="A62" s="3">
        <v>30</v>
      </c>
      <c r="C62" s="6" t="str">
        <f>IF($B62="","bye",CONCATENATE(VLOOKUP($B62,'nejml.žákyně seznam'!$A$2:$E$269,2)," (",VLOOKUP($B62,'nejml.žákyně seznam'!$A$2:$E$269,4),")"))</f>
        <v>bye</v>
      </c>
      <c r="D62" s="16"/>
      <c r="E62" s="7" t="str">
        <f>'V-1 64'!R16</f>
        <v/>
      </c>
      <c r="F62" s="9"/>
    </row>
    <row r="63" spans="1:7">
      <c r="D63" s="17"/>
      <c r="E63" s="9"/>
      <c r="F63" s="11" t="str">
        <f>'V-1 64'!P42</f>
        <v/>
      </c>
    </row>
    <row r="64" spans="1:7">
      <c r="A64" s="3">
        <v>31</v>
      </c>
      <c r="C64" s="6" t="str">
        <f>IF($B64="","bye",CONCATENATE(VLOOKUP($B64,'nejml.žákyně seznam'!$A$2:$E$269,2)," (",VLOOKUP($B64,'nejml.žákyně seznam'!$A$2:$E$269,4),")"))</f>
        <v>bye</v>
      </c>
      <c r="D64" s="14"/>
      <c r="E64" s="9"/>
      <c r="F64" s="3" t="str">
        <f>'V-1 64'!R42</f>
        <v/>
      </c>
    </row>
    <row r="65" spans="1:7">
      <c r="D65" s="15"/>
      <c r="E65" s="8" t="str">
        <f>'V-1 64'!P17</f>
        <v/>
      </c>
    </row>
    <row r="66" spans="1:7">
      <c r="A66" s="3">
        <v>32</v>
      </c>
      <c r="C66" s="6" t="str">
        <f>IF($B66="","bye",CONCATENATE(VLOOKUP($B66,'nejml.žákyně seznam'!$A$2:$E$269,2)," (",VLOOKUP($B66,'nejml.žákyně seznam'!$A$2:$E$269,4),")"))</f>
        <v>bye</v>
      </c>
      <c r="D66" s="16"/>
      <c r="E66" s="3" t="str">
        <f>'V-1 64'!R17</f>
        <v/>
      </c>
    </row>
    <row r="67" spans="1:7" ht="27" customHeight="1">
      <c r="B67" s="4" t="e">
        <f>#REF!</f>
        <v>#REF!</v>
      </c>
      <c r="G67" s="106" t="s">
        <v>59</v>
      </c>
    </row>
    <row r="68" spans="1:7" ht="21" customHeight="1">
      <c r="B68" s="5" t="s">
        <v>48</v>
      </c>
      <c r="G68" s="23" t="e">
        <f>CONCATENATE("Kvalifikace ",#REF!)</f>
        <v>#REF!</v>
      </c>
    </row>
    <row r="69" spans="1:7" ht="15.75">
      <c r="D69" s="5"/>
      <c r="G69" s="95" t="e">
        <f>#REF!</f>
        <v>#REF!</v>
      </c>
    </row>
    <row r="70" spans="1:7">
      <c r="A70" s="3">
        <f>A4+32</f>
        <v>33</v>
      </c>
      <c r="C70" s="6" t="str">
        <f>IF($B70="","bye",CONCATENATE(VLOOKUP($B70,'nejml.žákyně seznam'!$A$2:$E$269,2)," (",VLOOKUP($B70,'nejml.žákyně seznam'!$A$2:$E$269,4),")"))</f>
        <v>bye</v>
      </c>
    </row>
    <row r="71" spans="1:7">
      <c r="D71" s="15"/>
      <c r="E71" s="6" t="str">
        <f>'V-1 64'!P18</f>
        <v/>
      </c>
    </row>
    <row r="72" spans="1:7">
      <c r="A72" s="3">
        <f>A6+32</f>
        <v>34</v>
      </c>
      <c r="C72" s="6" t="str">
        <f>IF($B72="","bye",CONCATENATE(VLOOKUP($B72,'nejml.žákyně seznam'!$A$2:$E$269,2)," (",VLOOKUP($B72,'nejml.žákyně seznam'!$A$2:$E$269,4),")"))</f>
        <v>bye</v>
      </c>
      <c r="D72" s="16"/>
      <c r="E72" s="7" t="str">
        <f>'V-1 64'!R18</f>
        <v/>
      </c>
    </row>
    <row r="73" spans="1:7">
      <c r="D73" s="17"/>
      <c r="E73" s="9"/>
      <c r="F73" s="10" t="str">
        <f>'V-1 64'!P43</f>
        <v/>
      </c>
    </row>
    <row r="74" spans="1:7">
      <c r="A74" s="3">
        <f>A8+32</f>
        <v>35</v>
      </c>
      <c r="C74" s="6" t="str">
        <f>IF($B74="","bye",CONCATENATE(VLOOKUP($B74,'nejml.žákyně seznam'!$A$2:$E$269,2)," (",VLOOKUP($B74,'nejml.žákyně seznam'!$A$2:$E$269,4),")"))</f>
        <v>bye</v>
      </c>
      <c r="D74" s="14"/>
      <c r="E74" s="9"/>
      <c r="F74" s="7" t="str">
        <f>'V-1 64'!R43</f>
        <v/>
      </c>
    </row>
    <row r="75" spans="1:7">
      <c r="D75" s="15"/>
      <c r="E75" s="8" t="str">
        <f>'V-1 64'!P19</f>
        <v/>
      </c>
      <c r="F75" s="9"/>
    </row>
    <row r="76" spans="1:7">
      <c r="A76" s="3">
        <f>A10+32</f>
        <v>36</v>
      </c>
      <c r="C76" s="6" t="str">
        <f>IF($B76="","bye",CONCATENATE(VLOOKUP($B76,'nejml.žákyně seznam'!$A$2:$E$269,2)," (",VLOOKUP($B76,'nejml.žákyně seznam'!$A$2:$E$269,4),")"))</f>
        <v>bye</v>
      </c>
      <c r="D76" s="16"/>
      <c r="E76" s="3" t="str">
        <f>'V-1 64'!R19</f>
        <v/>
      </c>
      <c r="F76" s="9"/>
    </row>
    <row r="77" spans="1:7">
      <c r="D77" s="17"/>
      <c r="F77" s="9"/>
      <c r="G77" s="10" t="str">
        <f>'V-1 64'!P56</f>
        <v/>
      </c>
    </row>
    <row r="78" spans="1:7">
      <c r="A78" s="3">
        <f>A12+32</f>
        <v>37</v>
      </c>
      <c r="C78" s="6" t="str">
        <f>IF($B78="","bye",CONCATENATE(VLOOKUP($B78,'nejml.žákyně seznam'!$A$2:$E$269,2)," (",VLOOKUP($B78,'nejml.žákyně seznam'!$A$2:$E$269,4),")"))</f>
        <v>bye</v>
      </c>
      <c r="D78" s="14"/>
      <c r="F78" s="9"/>
      <c r="G78" s="109" t="str">
        <f>'V-1 64'!R56</f>
        <v/>
      </c>
    </row>
    <row r="79" spans="1:7">
      <c r="D79" s="15"/>
      <c r="E79" s="6" t="str">
        <f>'V-1 64'!P20</f>
        <v/>
      </c>
      <c r="F79" s="9"/>
      <c r="G79" s="96"/>
    </row>
    <row r="80" spans="1:7">
      <c r="A80" s="3">
        <f>A14+32</f>
        <v>38</v>
      </c>
      <c r="C80" s="6" t="str">
        <f>IF($B80="","bye",CONCATENATE(VLOOKUP($B80,'nejml.žákyně seznam'!$A$2:$E$269,2)," (",VLOOKUP($B80,'nejml.žákyně seznam'!$A$2:$E$269,4),")"))</f>
        <v>bye</v>
      </c>
      <c r="D80" s="16"/>
      <c r="E80" s="7" t="str">
        <f>'V-1 64'!R20</f>
        <v/>
      </c>
      <c r="F80" s="9"/>
      <c r="G80" s="96"/>
    </row>
    <row r="81" spans="1:7">
      <c r="D81" s="17"/>
      <c r="E81" s="9"/>
      <c r="F81" s="11" t="str">
        <f>'V-1 64'!P44</f>
        <v/>
      </c>
      <c r="G81" s="96"/>
    </row>
    <row r="82" spans="1:7">
      <c r="A82" s="3">
        <f>A16+32</f>
        <v>39</v>
      </c>
      <c r="C82" s="6" t="str">
        <f>IF($B82="","bye",CONCATENATE(VLOOKUP($B82,'nejml.žákyně seznam'!$A$2:$E$269,2)," (",VLOOKUP($B82,'nejml.žákyně seznam'!$A$2:$E$269,4),")"))</f>
        <v>bye</v>
      </c>
      <c r="D82" s="14"/>
      <c r="E82" s="9"/>
      <c r="F82" s="3" t="str">
        <f>'V-1 64'!R44</f>
        <v/>
      </c>
      <c r="G82" s="96"/>
    </row>
    <row r="83" spans="1:7">
      <c r="D83" s="15"/>
      <c r="E83" s="8" t="str">
        <f>'V-1 64'!P21</f>
        <v/>
      </c>
      <c r="G83" s="96"/>
    </row>
    <row r="84" spans="1:7">
      <c r="A84" s="3">
        <f>A18+32</f>
        <v>40</v>
      </c>
      <c r="C84" s="6" t="str">
        <f>IF($B84="","bye",CONCATENATE(VLOOKUP($B84,'nejml.žákyně seznam'!$A$2:$E$269,2)," (",VLOOKUP($B84,'nejml.žákyně seznam'!$A$2:$E$269,4),")"))</f>
        <v>bye</v>
      </c>
      <c r="D84" s="16"/>
      <c r="E84" s="3" t="str">
        <f>'V-1 64'!R21</f>
        <v/>
      </c>
      <c r="G84" s="96"/>
    </row>
    <row r="85" spans="1:7">
      <c r="D85" s="17"/>
      <c r="G85" s="110"/>
    </row>
    <row r="86" spans="1:7">
      <c r="A86" s="3">
        <f>A20+32</f>
        <v>41</v>
      </c>
      <c r="C86" s="6" t="str">
        <f>IF($B86="","bye",CONCATENATE(VLOOKUP($B86,'nejml.žákyně seznam'!$A$2:$E$269,2)," (",VLOOKUP($B86,'nejml.žákyně seznam'!$A$2:$E$269,4),")"))</f>
        <v>bye</v>
      </c>
      <c r="D86" s="14"/>
      <c r="G86" s="96"/>
    </row>
    <row r="87" spans="1:7">
      <c r="D87" s="15"/>
      <c r="E87" s="6" t="str">
        <f>'V-1 64'!P22</f>
        <v/>
      </c>
      <c r="G87" s="96"/>
    </row>
    <row r="88" spans="1:7">
      <c r="A88" s="3">
        <f>A22+32</f>
        <v>42</v>
      </c>
      <c r="C88" s="6" t="str">
        <f>IF($B88="","bye",CONCATENATE(VLOOKUP($B88,'nejml.žákyně seznam'!$A$2:$E$269,2)," (",VLOOKUP($B88,'nejml.žákyně seznam'!$A$2:$E$269,4),")"))</f>
        <v>bye</v>
      </c>
      <c r="D88" s="16"/>
      <c r="E88" s="7" t="str">
        <f>'V-1 64'!R22</f>
        <v/>
      </c>
      <c r="G88" s="96"/>
    </row>
    <row r="89" spans="1:7">
      <c r="D89" s="17"/>
      <c r="E89" s="9"/>
      <c r="F89" s="10" t="str">
        <f>'V-1 64'!P45</f>
        <v/>
      </c>
      <c r="G89" s="96"/>
    </row>
    <row r="90" spans="1:7">
      <c r="A90" s="3">
        <f>A24+32</f>
        <v>43</v>
      </c>
      <c r="C90" s="6" t="str">
        <f>IF($B90="","bye",CONCATENATE(VLOOKUP($B90,'nejml.žákyně seznam'!$A$2:$E$269,2)," (",VLOOKUP($B90,'nejml.žákyně seznam'!$A$2:$E$269,4),")"))</f>
        <v>bye</v>
      </c>
      <c r="D90" s="14"/>
      <c r="E90" s="9"/>
      <c r="F90" s="7" t="str">
        <f>'V-1 64'!R45</f>
        <v/>
      </c>
      <c r="G90" s="96"/>
    </row>
    <row r="91" spans="1:7">
      <c r="D91" s="15"/>
      <c r="E91" s="8" t="str">
        <f>'V-1 64'!P23</f>
        <v/>
      </c>
      <c r="F91" s="9"/>
      <c r="G91" s="96"/>
    </row>
    <row r="92" spans="1:7">
      <c r="A92" s="3">
        <f>A26+32</f>
        <v>44</v>
      </c>
      <c r="C92" s="6" t="str">
        <f>IF($B92="","bye",CONCATENATE(VLOOKUP($B92,'nejml.žákyně seznam'!$A$2:$E$269,2)," (",VLOOKUP($B92,'nejml.žákyně seznam'!$A$2:$E$269,4),")"))</f>
        <v>bye</v>
      </c>
      <c r="D92" s="16"/>
      <c r="E92" s="3" t="str">
        <f>'V-1 64'!R23</f>
        <v/>
      </c>
      <c r="F92" s="9"/>
      <c r="G92" s="96"/>
    </row>
    <row r="93" spans="1:7">
      <c r="D93" s="17"/>
      <c r="F93" s="9"/>
      <c r="G93" s="10" t="str">
        <f>'V-1 64'!P57</f>
        <v/>
      </c>
    </row>
    <row r="94" spans="1:7">
      <c r="A94" s="3">
        <f>A28+32</f>
        <v>45</v>
      </c>
      <c r="C94" s="6" t="str">
        <f>IF($B94="","bye",CONCATENATE(VLOOKUP($B94,'nejml.žákyně seznam'!$A$2:$E$269,2)," (",VLOOKUP($B94,'nejml.žákyně seznam'!$A$2:$E$269,4),")"))</f>
        <v>bye</v>
      </c>
      <c r="D94" s="14"/>
      <c r="F94" s="9"/>
      <c r="G94" s="3" t="str">
        <f>'V-1 64'!R57</f>
        <v/>
      </c>
    </row>
    <row r="95" spans="1:7">
      <c r="D95" s="15"/>
      <c r="E95" s="6" t="str">
        <f>'V-1 64'!P24</f>
        <v/>
      </c>
      <c r="F95" s="9"/>
    </row>
    <row r="96" spans="1:7">
      <c r="A96" s="3">
        <f>A30+32</f>
        <v>46</v>
      </c>
      <c r="C96" s="6" t="str">
        <f>IF($B96="","bye",CONCATENATE(VLOOKUP($B96,'nejml.žákyně seznam'!$A$2:$E$269,2)," (",VLOOKUP($B96,'nejml.žákyně seznam'!$A$2:$E$269,4),")"))</f>
        <v>bye</v>
      </c>
      <c r="D96" s="16"/>
      <c r="E96" s="7" t="str">
        <f>'V-1 64'!R24</f>
        <v/>
      </c>
      <c r="F96" s="9"/>
    </row>
    <row r="97" spans="1:7">
      <c r="D97" s="17"/>
      <c r="E97" s="9"/>
      <c r="F97" s="11" t="str">
        <f>'V-1 64'!P46</f>
        <v/>
      </c>
    </row>
    <row r="98" spans="1:7">
      <c r="A98" s="3">
        <f>A32+32</f>
        <v>47</v>
      </c>
      <c r="C98" s="6" t="str">
        <f>IF($B98="","bye",CONCATENATE(VLOOKUP($B98,'nejml.žákyně seznam'!$A$2:$E$269,2)," (",VLOOKUP($B98,'nejml.žákyně seznam'!$A$2:$E$269,4),")"))</f>
        <v>bye</v>
      </c>
      <c r="D98" s="14"/>
      <c r="E98" s="9"/>
      <c r="F98" s="3" t="str">
        <f>'V-1 64'!R46</f>
        <v/>
      </c>
    </row>
    <row r="99" spans="1:7">
      <c r="D99" s="15"/>
      <c r="E99" s="8" t="str">
        <f>'V-1 64'!P25</f>
        <v/>
      </c>
    </row>
    <row r="100" spans="1:7">
      <c r="A100" s="3">
        <f>A34+32</f>
        <v>48</v>
      </c>
      <c r="C100" s="6" t="str">
        <f>IF($B100="","bye",CONCATENATE(VLOOKUP($B100,'nejml.žákyně seznam'!$A$2:$E$269,2)," (",VLOOKUP($B100,'nejml.žákyně seznam'!$A$2:$E$269,4),")"))</f>
        <v>bye</v>
      </c>
      <c r="D100" s="16"/>
      <c r="E100" s="3" t="str">
        <f>'V-1 64'!R25</f>
        <v/>
      </c>
    </row>
    <row r="102" spans="1:7">
      <c r="A102" s="3">
        <f>A36+32</f>
        <v>49</v>
      </c>
      <c r="C102" s="6" t="str">
        <f>IF($B102="","bye",CONCATENATE(VLOOKUP($B102,'nejml.žákyně seznam'!$A$2:$E$269,2)," (",VLOOKUP($B102,'nejml.žákyně seznam'!$A$2:$E$269,4),")"))</f>
        <v>bye</v>
      </c>
    </row>
    <row r="103" spans="1:7">
      <c r="D103" s="15"/>
      <c r="E103" s="6" t="str">
        <f>'V-1 64'!P26</f>
        <v/>
      </c>
    </row>
    <row r="104" spans="1:7">
      <c r="A104" s="3">
        <f>A38+32</f>
        <v>50</v>
      </c>
      <c r="C104" s="6" t="str">
        <f>IF($B104="","bye",CONCATENATE(VLOOKUP($B104,'nejml.žákyně seznam'!$A$2:$E$269,2)," (",VLOOKUP($B104,'nejml.žákyně seznam'!$A$2:$E$269,4),")"))</f>
        <v>bye</v>
      </c>
      <c r="D104" s="16"/>
      <c r="E104" s="7" t="str">
        <f>'V-1 64'!R26</f>
        <v/>
      </c>
    </row>
    <row r="105" spans="1:7">
      <c r="D105" s="17"/>
      <c r="E105" s="9"/>
      <c r="F105" s="10" t="str">
        <f>'V-1 64'!P47</f>
        <v/>
      </c>
    </row>
    <row r="106" spans="1:7">
      <c r="A106" s="3">
        <f>A40+32</f>
        <v>51</v>
      </c>
      <c r="C106" s="6" t="str">
        <f>IF($B106="","bye",CONCATENATE(VLOOKUP($B106,'nejml.žákyně seznam'!$A$2:$E$269,2)," (",VLOOKUP($B106,'nejml.žákyně seznam'!$A$2:$E$269,4),")"))</f>
        <v>bye</v>
      </c>
      <c r="D106" s="14"/>
      <c r="E106" s="9"/>
      <c r="F106" s="7" t="str">
        <f>'V-1 64'!R47</f>
        <v/>
      </c>
    </row>
    <row r="107" spans="1:7">
      <c r="D107" s="15"/>
      <c r="E107" s="8" t="str">
        <f>'V-1 64'!P27</f>
        <v/>
      </c>
      <c r="F107" s="9"/>
    </row>
    <row r="108" spans="1:7">
      <c r="A108" s="3">
        <f>A42+32</f>
        <v>52</v>
      </c>
      <c r="C108" s="6" t="str">
        <f>IF($B108="","bye",CONCATENATE(VLOOKUP($B108,'nejml.žákyně seznam'!$A$2:$E$269,2)," (",VLOOKUP($B108,'nejml.žákyně seznam'!$A$2:$E$269,4),")"))</f>
        <v>bye</v>
      </c>
      <c r="D108" s="16"/>
      <c r="E108" s="3" t="str">
        <f>'V-1 64'!R27</f>
        <v/>
      </c>
      <c r="F108" s="9"/>
    </row>
    <row r="109" spans="1:7">
      <c r="D109" s="17"/>
      <c r="F109" s="9"/>
      <c r="G109" s="10" t="str">
        <f>'V-1 64'!P58</f>
        <v/>
      </c>
    </row>
    <row r="110" spans="1:7">
      <c r="A110" s="3">
        <f>A44+32</f>
        <v>53</v>
      </c>
      <c r="C110" s="6" t="str">
        <f>IF($B110="","bye",CONCATENATE(VLOOKUP($B110,'nejml.žákyně seznam'!$A$2:$E$269,2)," (",VLOOKUP($B110,'nejml.žákyně seznam'!$A$2:$E$269,4),")"))</f>
        <v>bye</v>
      </c>
      <c r="D110" s="14"/>
      <c r="F110" s="9"/>
      <c r="G110" s="109" t="str">
        <f>'V-1 64'!R58</f>
        <v/>
      </c>
    </row>
    <row r="111" spans="1:7">
      <c r="D111" s="15"/>
      <c r="E111" s="6" t="str">
        <f>'V-1 64'!P28</f>
        <v/>
      </c>
      <c r="F111" s="9"/>
      <c r="G111" s="96"/>
    </row>
    <row r="112" spans="1:7">
      <c r="A112" s="3">
        <f>A46+32</f>
        <v>54</v>
      </c>
      <c r="C112" s="6" t="str">
        <f>IF($B112="","bye",CONCATENATE(VLOOKUP($B112,'nejml.žákyně seznam'!$A$2:$E$269,2)," (",VLOOKUP($B112,'nejml.žákyně seznam'!$A$2:$E$269,4),")"))</f>
        <v>bye</v>
      </c>
      <c r="D112" s="16"/>
      <c r="E112" s="7" t="str">
        <f>'V-1 64'!R28</f>
        <v/>
      </c>
      <c r="F112" s="9"/>
      <c r="G112" s="96"/>
    </row>
    <row r="113" spans="1:7">
      <c r="D113" s="17"/>
      <c r="E113" s="9"/>
      <c r="F113" s="11" t="str">
        <f>'V-1 64'!P48</f>
        <v/>
      </c>
      <c r="G113" s="96"/>
    </row>
    <row r="114" spans="1:7">
      <c r="A114" s="3">
        <f>A48+32</f>
        <v>55</v>
      </c>
      <c r="C114" s="6" t="str">
        <f>IF($B114="","bye",CONCATENATE(VLOOKUP($B114,'nejml.žákyně seznam'!$A$2:$E$269,2)," (",VLOOKUP($B114,'nejml.žákyně seznam'!$A$2:$E$269,4),")"))</f>
        <v>bye</v>
      </c>
      <c r="D114" s="14"/>
      <c r="E114" s="9"/>
      <c r="F114" s="3" t="str">
        <f>'V-1 64'!R48</f>
        <v/>
      </c>
      <c r="G114" s="96"/>
    </row>
    <row r="115" spans="1:7">
      <c r="D115" s="15"/>
      <c r="E115" s="8" t="str">
        <f>'V-1 64'!P29</f>
        <v/>
      </c>
      <c r="G115" s="96"/>
    </row>
    <row r="116" spans="1:7">
      <c r="A116" s="3">
        <f>A50+32</f>
        <v>56</v>
      </c>
      <c r="C116" s="6" t="str">
        <f>IF($B116="","bye",CONCATENATE(VLOOKUP($B116,'nejml.žákyně seznam'!$A$2:$E$269,2)," (",VLOOKUP($B116,'nejml.žákyně seznam'!$A$2:$E$269,4),")"))</f>
        <v>bye</v>
      </c>
      <c r="D116" s="16"/>
      <c r="E116" s="3" t="str">
        <f>'V-1 64'!R29</f>
        <v/>
      </c>
      <c r="G116" s="96"/>
    </row>
    <row r="117" spans="1:7">
      <c r="D117" s="17"/>
      <c r="G117" s="110"/>
    </row>
    <row r="118" spans="1:7">
      <c r="A118" s="3">
        <f>A52+32</f>
        <v>57</v>
      </c>
      <c r="C118" s="6" t="str">
        <f>IF($B118="","bye",CONCATENATE(VLOOKUP($B118,'nejml.žákyně seznam'!$A$2:$E$269,2)," (",VLOOKUP($B118,'nejml.žákyně seznam'!$A$2:$E$269,4),")"))</f>
        <v>bye</v>
      </c>
      <c r="D118" s="14"/>
      <c r="G118" s="96"/>
    </row>
    <row r="119" spans="1:7">
      <c r="D119" s="15"/>
      <c r="E119" s="6" t="str">
        <f>'V-1 64'!P30</f>
        <v/>
      </c>
      <c r="G119" s="96"/>
    </row>
    <row r="120" spans="1:7">
      <c r="A120" s="3">
        <f>A54+32</f>
        <v>58</v>
      </c>
      <c r="C120" s="6" t="str">
        <f>IF($B120="","bye",CONCATENATE(VLOOKUP($B120,'nejml.žákyně seznam'!$A$2:$E$269,2)," (",VLOOKUP($B120,'nejml.žákyně seznam'!$A$2:$E$269,4),")"))</f>
        <v>bye</v>
      </c>
      <c r="D120" s="16"/>
      <c r="E120" s="7" t="str">
        <f>'V-1 64'!R30</f>
        <v/>
      </c>
      <c r="G120" s="96"/>
    </row>
    <row r="121" spans="1:7">
      <c r="D121" s="17"/>
      <c r="E121" s="9"/>
      <c r="F121" s="10" t="str">
        <f>'V-1 64'!P49</f>
        <v/>
      </c>
      <c r="G121" s="96"/>
    </row>
    <row r="122" spans="1:7">
      <c r="A122" s="3">
        <f>A56+32</f>
        <v>59</v>
      </c>
      <c r="C122" s="6" t="str">
        <f>IF($B122="","bye",CONCATENATE(VLOOKUP($B122,'nejml.žákyně seznam'!$A$2:$E$269,2)," (",VLOOKUP($B122,'nejml.žákyně seznam'!$A$2:$E$269,4),")"))</f>
        <v>bye</v>
      </c>
      <c r="D122" s="14"/>
      <c r="E122" s="9"/>
      <c r="F122" s="7" t="str">
        <f>'V-1 64'!R49</f>
        <v/>
      </c>
      <c r="G122" s="96"/>
    </row>
    <row r="123" spans="1:7">
      <c r="D123" s="15"/>
      <c r="E123" s="8" t="str">
        <f>'V-1 64'!P31</f>
        <v/>
      </c>
      <c r="F123" s="9"/>
      <c r="G123" s="96"/>
    </row>
    <row r="124" spans="1:7">
      <c r="A124" s="3">
        <f>A58+32</f>
        <v>60</v>
      </c>
      <c r="C124" s="6" t="str">
        <f>IF($B124="","bye",CONCATENATE(VLOOKUP($B124,'nejml.žákyně seznam'!$A$2:$E$269,2)," (",VLOOKUP($B124,'nejml.žákyně seznam'!$A$2:$E$269,4),")"))</f>
        <v>bye</v>
      </c>
      <c r="D124" s="16"/>
      <c r="E124" s="3" t="str">
        <f>'V-1 64'!R31</f>
        <v/>
      </c>
      <c r="F124" s="9"/>
      <c r="G124" s="96"/>
    </row>
    <row r="125" spans="1:7">
      <c r="D125" s="17"/>
      <c r="F125" s="9"/>
      <c r="G125" s="10" t="str">
        <f>'V-1 64'!P59</f>
        <v/>
      </c>
    </row>
    <row r="126" spans="1:7">
      <c r="A126" s="3">
        <f>A60+32</f>
        <v>61</v>
      </c>
      <c r="C126" s="6" t="str">
        <f>IF($B126="","bye",CONCATENATE(VLOOKUP($B126,'nejml.žákyně seznam'!$A$2:$E$269,2)," (",VLOOKUP($B126,'nejml.žákyně seznam'!$A$2:$E$269,4),")"))</f>
        <v>bye</v>
      </c>
      <c r="D126" s="14"/>
      <c r="F126" s="9"/>
      <c r="G126" s="3" t="str">
        <f>'V-1 64'!R59</f>
        <v/>
      </c>
    </row>
    <row r="127" spans="1:7">
      <c r="D127" s="15"/>
      <c r="E127" s="6" t="str">
        <f>'V-1 64'!P32</f>
        <v/>
      </c>
      <c r="F127" s="9"/>
    </row>
    <row r="128" spans="1:7">
      <c r="A128" s="3">
        <f>A62+32</f>
        <v>62</v>
      </c>
      <c r="C128" s="6" t="str">
        <f>IF($B128="","bye",CONCATENATE(VLOOKUP($B128,'nejml.žákyně seznam'!$A$2:$E$269,2)," (",VLOOKUP($B128,'nejml.žákyně seznam'!$A$2:$E$269,4),")"))</f>
        <v>bye</v>
      </c>
      <c r="D128" s="16"/>
      <c r="E128" s="7" t="str">
        <f>'V-1 64'!R32</f>
        <v/>
      </c>
      <c r="F128" s="9"/>
    </row>
    <row r="129" spans="1:6">
      <c r="D129" s="17"/>
      <c r="E129" s="9"/>
      <c r="F129" s="11" t="str">
        <f>'V-1 64'!P50</f>
        <v/>
      </c>
    </row>
    <row r="130" spans="1:6">
      <c r="A130" s="3">
        <f>A64+32</f>
        <v>63</v>
      </c>
      <c r="C130" s="6" t="str">
        <f>IF($B130="","bye",CONCATENATE(VLOOKUP($B130,'nejml.žákyně seznam'!$A$2:$E$269,2)," (",VLOOKUP($B130,'nejml.žákyně seznam'!$A$2:$E$269,4),")"))</f>
        <v>bye</v>
      </c>
      <c r="D130" s="14"/>
      <c r="E130" s="9"/>
      <c r="F130" s="3" t="str">
        <f>'V-1 64'!R50</f>
        <v/>
      </c>
    </row>
    <row r="131" spans="1:6">
      <c r="D131" s="15"/>
      <c r="E131" s="8" t="str">
        <f>'V-1 64'!P33</f>
        <v/>
      </c>
    </row>
    <row r="132" spans="1:6">
      <c r="A132" s="3">
        <f>A66+32</f>
        <v>64</v>
      </c>
      <c r="C132" s="6" t="str">
        <f>IF($B132="","bye",CONCATENATE(VLOOKUP($B132,'nejml.žákyně seznam'!$A$2:$E$269,2)," (",VLOOKUP($B132,'nejml.žákyně seznam'!$A$2:$E$269,4),")"))</f>
        <v>bye</v>
      </c>
      <c r="D132" s="16"/>
      <c r="E132" s="3" t="str">
        <f>'V-1 64'!R33</f>
        <v/>
      </c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4" fitToHeight="0" orientation="portrait" horizontalDpi="300" verticalDpi="300" r:id="rId1"/>
  <headerFooter alignWithMargins="0"/>
  <rowBreaks count="1" manualBreakCount="1">
    <brk id="6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9"/>
  <sheetViews>
    <sheetView zoomScale="85" workbookViewId="0">
      <pane ySplit="1" topLeftCell="A3" activePane="bottomLeft" state="frozen"/>
      <selection activeCell="F2" sqref="F2"/>
      <selection pane="bottomLeft" activeCell="F2" sqref="F2"/>
    </sheetView>
  </sheetViews>
  <sheetFormatPr defaultRowHeight="12.75"/>
  <cols>
    <col min="1" max="1" width="27.42578125" style="3" bestFit="1" customWidth="1"/>
    <col min="2" max="2" width="4.5703125" style="3" bestFit="1" customWidth="1"/>
    <col min="3" max="3" width="15.140625" style="3" bestFit="1" customWidth="1"/>
    <col min="4" max="4" width="13.140625" style="3" bestFit="1" customWidth="1"/>
    <col min="5" max="5" width="4.5703125" style="3" bestFit="1" customWidth="1"/>
    <col min="6" max="6" width="16" style="3" bestFit="1" customWidth="1"/>
    <col min="7" max="7" width="11.5703125" style="3" bestFit="1" customWidth="1"/>
    <col min="8" max="12" width="5.28515625" style="3" customWidth="1"/>
    <col min="13" max="14" width="4.28515625" style="3" customWidth="1"/>
    <col min="15" max="15" width="4.5703125" style="3" bestFit="1" customWidth="1"/>
    <col min="16" max="16" width="5.5703125" style="3" customWidth="1"/>
    <col min="17" max="17" width="15" style="3" bestFit="1" customWidth="1"/>
    <col min="18" max="18" width="18.85546875" style="3" bestFit="1" customWidth="1"/>
    <col min="19" max="19" width="3.5703125" style="3" customWidth="1"/>
    <col min="20" max="24" width="3" style="3" customWidth="1"/>
    <col min="25" max="16384" width="9.140625" style="3"/>
  </cols>
  <sheetData>
    <row r="1" spans="1:24" ht="14.25" thickTop="1" thickBot="1">
      <c r="B1" s="2" t="s">
        <v>0</v>
      </c>
      <c r="C1" s="2" t="s">
        <v>1</v>
      </c>
      <c r="D1" s="2" t="s">
        <v>2</v>
      </c>
      <c r="E1" s="2" t="s">
        <v>0</v>
      </c>
      <c r="F1" s="2" t="s">
        <v>3</v>
      </c>
      <c r="G1" s="2" t="s">
        <v>2</v>
      </c>
      <c r="H1" s="18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" t="s">
        <v>10</v>
      </c>
      <c r="N1" s="2" t="s">
        <v>11</v>
      </c>
      <c r="O1" s="2" t="s">
        <v>12</v>
      </c>
    </row>
    <row r="2" spans="1:24" ht="13.5" thickTop="1">
      <c r="A2" s="3" t="e">
        <f>CONCATENATE("Kvalifikace ",#REF!," - 1.kolo")</f>
        <v>#REF!</v>
      </c>
      <c r="B2" s="3">
        <f>'P-1 64'!B4</f>
        <v>0</v>
      </c>
      <c r="C2" s="3" t="str">
        <f>IF($B2=0,"bye",VLOOKUP($B2,'nejml.žákyně seznam'!$A$2:$D$269,2))</f>
        <v>bye</v>
      </c>
      <c r="D2" s="3" t="str">
        <f>IF($B2=0,"",VLOOKUP($B2,'nejml.žákyně seznam'!$A$2:$E$269,4))</f>
        <v/>
      </c>
      <c r="E2" s="3">
        <f>'P-1 64'!$B$6</f>
        <v>0</v>
      </c>
      <c r="F2" s="3" t="str">
        <f>IF($E2=0,"bye",VLOOKUP($E2,'nejml.žákyně seznam'!$A$2:$D$269,2))</f>
        <v>bye</v>
      </c>
      <c r="G2" s="3" t="str">
        <f>IF($E2=0,"",VLOOKUP($E2,'nejml.žákyně seznam'!$A$2:$E$269,4))</f>
        <v/>
      </c>
      <c r="H2" s="71"/>
      <c r="I2" s="72"/>
      <c r="J2" s="72"/>
      <c r="K2" s="72"/>
      <c r="L2" s="73"/>
      <c r="M2" s="3">
        <f t="shared" ref="M2:M33" si="0">COUNTIF(T2:X2,"&gt;0")</f>
        <v>0</v>
      </c>
      <c r="N2" s="3">
        <f t="shared" ref="N2:N33" si="1">COUNTIF(T2:X2,"&lt;0")</f>
        <v>0</v>
      </c>
      <c r="O2" s="3">
        <f t="shared" ref="O2:O33" si="2">IF(M2=N2,0,IF(M2&gt;N2,B2,E2))</f>
        <v>0</v>
      </c>
      <c r="P2" s="3" t="str">
        <f>IF($O2=0,"",VLOOKUP($O2,'nejml.žákyně seznam'!$A$2:$D$269,2))</f>
        <v/>
      </c>
      <c r="Q2" s="3" t="str">
        <f t="shared" ref="Q2:Q33" si="3"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/>
      </c>
      <c r="R2" s="3" t="str">
        <f t="shared" ref="R2:R21" si="4">IF(SUM(M2:N2)=0,"",Q2)</f>
        <v/>
      </c>
      <c r="S2" s="30"/>
      <c r="T2" s="30">
        <f t="shared" ref="T2:T33" si="5">IF(H2="",0,IF(MID(H2,1,1)="-",-1,1))</f>
        <v>0</v>
      </c>
      <c r="U2" s="30">
        <f t="shared" ref="U2:U33" si="6">IF(I2="",0,IF(MID(I2,1,1)="-",-1,1))</f>
        <v>0</v>
      </c>
      <c r="V2" s="30">
        <f t="shared" ref="V2:V33" si="7">IF(J2="",0,IF(MID(J2,1,1)="-",-1,1))</f>
        <v>0</v>
      </c>
      <c r="W2" s="30">
        <f t="shared" ref="W2:W33" si="8">IF(K2="",0,IF(MID(K2,1,1)="-",-1,1))</f>
        <v>0</v>
      </c>
      <c r="X2" s="30">
        <f t="shared" ref="X2:X33" si="9">IF(L2="",0,IF(MID(L2,1,1)="-",-1,1))</f>
        <v>0</v>
      </c>
    </row>
    <row r="3" spans="1:24">
      <c r="A3" s="3" t="e">
        <f>CONCATENATE("Kvalifikace ",#REF!," - 1.kolo")</f>
        <v>#REF!</v>
      </c>
      <c r="B3" s="3">
        <f>'P-1 64'!B8</f>
        <v>0</v>
      </c>
      <c r="C3" s="3" t="str">
        <f>IF($B3=0,"bye",VLOOKUP($B3,'nejml.žákyně seznam'!$A$2:$D$269,2))</f>
        <v>bye</v>
      </c>
      <c r="D3" s="3" t="str">
        <f>IF($B3=0,"",VLOOKUP($B3,'nejml.žákyně seznam'!$A$2:$E$269,4))</f>
        <v/>
      </c>
      <c r="E3" s="3">
        <f>'P-1 64'!$B$10</f>
        <v>0</v>
      </c>
      <c r="F3" s="3" t="str">
        <f>IF($E3=0,"bye",VLOOKUP($E3,'nejml.žákyně seznam'!$A$2:$D$269,2))</f>
        <v>bye</v>
      </c>
      <c r="G3" s="3" t="str">
        <f>IF($E3=0,"",VLOOKUP($E3,'nejml.žákyně seznam'!$A$2:$E$269,4))</f>
        <v/>
      </c>
      <c r="H3" s="74"/>
      <c r="I3" s="75"/>
      <c r="J3" s="75"/>
      <c r="K3" s="75"/>
      <c r="L3" s="76"/>
      <c r="M3" s="3">
        <f t="shared" si="0"/>
        <v>0</v>
      </c>
      <c r="N3" s="3">
        <f t="shared" si="1"/>
        <v>0</v>
      </c>
      <c r="O3" s="3">
        <f t="shared" si="2"/>
        <v>0</v>
      </c>
      <c r="P3" s="3" t="str">
        <f>IF($O3=0,"",VLOOKUP($O3,'nejml.žákyně seznam'!$A$2:$D$269,2))</f>
        <v/>
      </c>
      <c r="Q3" s="3" t="str">
        <f t="shared" si="3"/>
        <v/>
      </c>
      <c r="R3" s="3" t="str">
        <f t="shared" si="4"/>
        <v/>
      </c>
      <c r="T3" s="30">
        <f t="shared" si="5"/>
        <v>0</v>
      </c>
      <c r="U3" s="30">
        <f t="shared" si="6"/>
        <v>0</v>
      </c>
      <c r="V3" s="30">
        <f t="shared" si="7"/>
        <v>0</v>
      </c>
      <c r="W3" s="30">
        <f t="shared" si="8"/>
        <v>0</v>
      </c>
      <c r="X3" s="30">
        <f t="shared" si="9"/>
        <v>0</v>
      </c>
    </row>
    <row r="4" spans="1:24">
      <c r="A4" s="3" t="e">
        <f>CONCATENATE("Kvalifikace ",#REF!," - 1.kolo")</f>
        <v>#REF!</v>
      </c>
      <c r="B4" s="3">
        <f>'P-1 64'!B12</f>
        <v>0</v>
      </c>
      <c r="C4" s="3" t="str">
        <f>IF($B4=0,"bye",VLOOKUP($B4,'nejml.žákyně seznam'!$A$2:$D$269,2))</f>
        <v>bye</v>
      </c>
      <c r="D4" s="3" t="str">
        <f>IF($B4=0,"",VLOOKUP($B4,'nejml.žákyně seznam'!$A$2:$E$269,4))</f>
        <v/>
      </c>
      <c r="E4" s="3">
        <f>'P-1 64'!$B$14</f>
        <v>0</v>
      </c>
      <c r="F4" s="3" t="str">
        <f>IF($E4=0,"bye",VLOOKUP($E4,'nejml.žákyně seznam'!$A$2:$D$269,2))</f>
        <v>bye</v>
      </c>
      <c r="G4" s="3" t="str">
        <f>IF($E4=0,"",VLOOKUP($E4,'nejml.žákyně seznam'!$A$2:$E$269,4))</f>
        <v/>
      </c>
      <c r="H4" s="74"/>
      <c r="I4" s="75"/>
      <c r="J4" s="75"/>
      <c r="K4" s="75"/>
      <c r="L4" s="76"/>
      <c r="M4" s="3">
        <f t="shared" si="0"/>
        <v>0</v>
      </c>
      <c r="N4" s="3">
        <f t="shared" si="1"/>
        <v>0</v>
      </c>
      <c r="O4" s="3">
        <f t="shared" si="2"/>
        <v>0</v>
      </c>
      <c r="P4" s="3" t="str">
        <f>IF($O4=0,"",VLOOKUP($O4,'nejml.žákyně seznam'!$A$2:$D$269,2))</f>
        <v/>
      </c>
      <c r="Q4" s="3" t="str">
        <f t="shared" si="3"/>
        <v/>
      </c>
      <c r="R4" s="3" t="str">
        <f t="shared" si="4"/>
        <v/>
      </c>
      <c r="T4" s="30">
        <f t="shared" si="5"/>
        <v>0</v>
      </c>
      <c r="U4" s="30">
        <f t="shared" si="6"/>
        <v>0</v>
      </c>
      <c r="V4" s="30">
        <f t="shared" si="7"/>
        <v>0</v>
      </c>
      <c r="W4" s="30">
        <f t="shared" si="8"/>
        <v>0</v>
      </c>
      <c r="X4" s="30">
        <f t="shared" si="9"/>
        <v>0</v>
      </c>
    </row>
    <row r="5" spans="1:24">
      <c r="A5" s="3" t="e">
        <f>CONCATENATE("Kvalifikace ",#REF!," - 1.kolo")</f>
        <v>#REF!</v>
      </c>
      <c r="B5" s="3">
        <f>'P-1 64'!B16</f>
        <v>0</v>
      </c>
      <c r="C5" s="3" t="str">
        <f>IF($B5=0,"bye",VLOOKUP($B5,'nejml.žákyně seznam'!$A$2:$D$269,2))</f>
        <v>bye</v>
      </c>
      <c r="D5" s="3" t="str">
        <f>IF($B5=0,"",VLOOKUP($B5,'nejml.žákyně seznam'!$A$2:$E$269,4))</f>
        <v/>
      </c>
      <c r="E5" s="3">
        <f>'P-1 64'!$B$18</f>
        <v>0</v>
      </c>
      <c r="F5" s="3" t="str">
        <f>IF($E5=0,"bye",VLOOKUP($E5,'nejml.žákyně seznam'!$A$2:$D$269,2))</f>
        <v>bye</v>
      </c>
      <c r="G5" s="3" t="str">
        <f>IF($E5=0,"",VLOOKUP($E5,'nejml.žákyně seznam'!$A$2:$E$269,4))</f>
        <v/>
      </c>
      <c r="H5" s="74"/>
      <c r="I5" s="75"/>
      <c r="J5" s="75"/>
      <c r="K5" s="75"/>
      <c r="L5" s="76"/>
      <c r="M5" s="3">
        <f t="shared" si="0"/>
        <v>0</v>
      </c>
      <c r="N5" s="3">
        <f t="shared" si="1"/>
        <v>0</v>
      </c>
      <c r="O5" s="3">
        <f t="shared" si="2"/>
        <v>0</v>
      </c>
      <c r="P5" s="3" t="str">
        <f>IF($O5=0,"",VLOOKUP($O5,'nejml.žákyně seznam'!$A$2:$D$269,2))</f>
        <v/>
      </c>
      <c r="Q5" s="3" t="str">
        <f t="shared" si="3"/>
        <v/>
      </c>
      <c r="R5" s="3" t="str">
        <f t="shared" si="4"/>
        <v/>
      </c>
      <c r="T5" s="30">
        <f t="shared" si="5"/>
        <v>0</v>
      </c>
      <c r="U5" s="30">
        <f t="shared" si="6"/>
        <v>0</v>
      </c>
      <c r="V5" s="30">
        <f t="shared" si="7"/>
        <v>0</v>
      </c>
      <c r="W5" s="30">
        <f t="shared" si="8"/>
        <v>0</v>
      </c>
      <c r="X5" s="30">
        <f t="shared" si="9"/>
        <v>0</v>
      </c>
    </row>
    <row r="6" spans="1:24">
      <c r="A6" s="3" t="e">
        <f>CONCATENATE("Kvalifikace ",#REF!," - 1.kolo")</f>
        <v>#REF!</v>
      </c>
      <c r="B6" s="3">
        <f>'P-1 64'!B20</f>
        <v>0</v>
      </c>
      <c r="C6" s="3" t="str">
        <f>IF($B6=0,"bye",VLOOKUP($B6,'nejml.žákyně seznam'!$A$2:$D$269,2))</f>
        <v>bye</v>
      </c>
      <c r="D6" s="3" t="str">
        <f>IF($B6=0,"",VLOOKUP($B6,'nejml.žákyně seznam'!$A$2:$E$269,4))</f>
        <v/>
      </c>
      <c r="E6" s="3">
        <f>'P-1 64'!$B$22</f>
        <v>0</v>
      </c>
      <c r="F6" s="3" t="str">
        <f>IF($E6=0,"bye",VLOOKUP($E6,'nejml.žákyně seznam'!$A$2:$D$269,2))</f>
        <v>bye</v>
      </c>
      <c r="G6" s="3" t="str">
        <f>IF($E6=0,"",VLOOKUP($E6,'nejml.žákyně seznam'!$A$2:$E$269,4))</f>
        <v/>
      </c>
      <c r="H6" s="74"/>
      <c r="I6" s="75"/>
      <c r="J6" s="75"/>
      <c r="K6" s="75"/>
      <c r="L6" s="76"/>
      <c r="M6" s="3">
        <f t="shared" si="0"/>
        <v>0</v>
      </c>
      <c r="N6" s="3">
        <f t="shared" si="1"/>
        <v>0</v>
      </c>
      <c r="O6" s="3">
        <f t="shared" si="2"/>
        <v>0</v>
      </c>
      <c r="P6" s="3" t="str">
        <f>IF($O6=0,"",VLOOKUP($O6,'nejml.žákyně seznam'!$A$2:$D$269,2))</f>
        <v/>
      </c>
      <c r="Q6" s="3" t="str">
        <f t="shared" si="3"/>
        <v/>
      </c>
      <c r="R6" s="3" t="str">
        <f t="shared" si="4"/>
        <v/>
      </c>
      <c r="T6" s="30">
        <f t="shared" si="5"/>
        <v>0</v>
      </c>
      <c r="U6" s="30">
        <f t="shared" si="6"/>
        <v>0</v>
      </c>
      <c r="V6" s="30">
        <f t="shared" si="7"/>
        <v>0</v>
      </c>
      <c r="W6" s="30">
        <f t="shared" si="8"/>
        <v>0</v>
      </c>
      <c r="X6" s="30">
        <f t="shared" si="9"/>
        <v>0</v>
      </c>
    </row>
    <row r="7" spans="1:24">
      <c r="A7" s="3" t="e">
        <f>CONCATENATE("Kvalifikace ",#REF!," - 1.kolo")</f>
        <v>#REF!</v>
      </c>
      <c r="B7" s="3">
        <f>'P-1 64'!B24</f>
        <v>0</v>
      </c>
      <c r="C7" s="3" t="str">
        <f>IF($B7=0,"bye",VLOOKUP($B7,'nejml.žákyně seznam'!$A$2:$D$269,2))</f>
        <v>bye</v>
      </c>
      <c r="D7" s="3" t="str">
        <f>IF($B7=0,"",VLOOKUP($B7,'nejml.žákyně seznam'!$A$2:$E$269,4))</f>
        <v/>
      </c>
      <c r="E7" s="3">
        <f>'P-1 64'!$B$26</f>
        <v>0</v>
      </c>
      <c r="F7" s="3" t="str">
        <f>IF($E7=0,"bye",VLOOKUP($E7,'nejml.žákyně seznam'!$A$2:$D$269,2))</f>
        <v>bye</v>
      </c>
      <c r="G7" s="3" t="str">
        <f>IF($E7=0,"",VLOOKUP($E7,'nejml.žákyně seznam'!$A$2:$E$269,4))</f>
        <v/>
      </c>
      <c r="H7" s="74"/>
      <c r="I7" s="75"/>
      <c r="J7" s="75"/>
      <c r="K7" s="75"/>
      <c r="L7" s="76"/>
      <c r="M7" s="3">
        <f t="shared" si="0"/>
        <v>0</v>
      </c>
      <c r="N7" s="3">
        <f t="shared" si="1"/>
        <v>0</v>
      </c>
      <c r="O7" s="3">
        <f t="shared" si="2"/>
        <v>0</v>
      </c>
      <c r="P7" s="3" t="str">
        <f>IF($O7=0,"",VLOOKUP($O7,'nejml.žákyně seznam'!$A$2:$D$269,2))</f>
        <v/>
      </c>
      <c r="Q7" s="3" t="str">
        <f t="shared" si="3"/>
        <v/>
      </c>
      <c r="R7" s="3" t="str">
        <f t="shared" si="4"/>
        <v/>
      </c>
      <c r="T7" s="30">
        <f t="shared" si="5"/>
        <v>0</v>
      </c>
      <c r="U7" s="30">
        <f t="shared" si="6"/>
        <v>0</v>
      </c>
      <c r="V7" s="30">
        <f t="shared" si="7"/>
        <v>0</v>
      </c>
      <c r="W7" s="30">
        <f t="shared" si="8"/>
        <v>0</v>
      </c>
      <c r="X7" s="30">
        <f t="shared" si="9"/>
        <v>0</v>
      </c>
    </row>
    <row r="8" spans="1:24">
      <c r="A8" s="3" t="e">
        <f>CONCATENATE("Kvalifikace ",#REF!," - 1.kolo")</f>
        <v>#REF!</v>
      </c>
      <c r="B8" s="3">
        <f>'P-1 64'!B28</f>
        <v>0</v>
      </c>
      <c r="C8" s="3" t="str">
        <f>IF($B8=0,"bye",VLOOKUP($B8,'nejml.žákyně seznam'!$A$2:$D$269,2))</f>
        <v>bye</v>
      </c>
      <c r="D8" s="3" t="str">
        <f>IF($B8=0,"",VLOOKUP($B8,'nejml.žákyně seznam'!$A$2:$E$269,4))</f>
        <v/>
      </c>
      <c r="E8" s="3">
        <f>'P-1 64'!$B$30</f>
        <v>0</v>
      </c>
      <c r="F8" s="3" t="str">
        <f>IF($E8=0,"bye",VLOOKUP($E8,'nejml.žákyně seznam'!$A$2:$D$269,2))</f>
        <v>bye</v>
      </c>
      <c r="G8" s="3" t="str">
        <f>IF($E8=0,"",VLOOKUP($E8,'nejml.žákyně seznam'!$A$2:$E$269,4))</f>
        <v/>
      </c>
      <c r="H8" s="74"/>
      <c r="I8" s="75"/>
      <c r="J8" s="75"/>
      <c r="K8" s="75"/>
      <c r="L8" s="76"/>
      <c r="M8" s="3">
        <f t="shared" si="0"/>
        <v>0</v>
      </c>
      <c r="N8" s="3">
        <f t="shared" si="1"/>
        <v>0</v>
      </c>
      <c r="O8" s="3">
        <f t="shared" si="2"/>
        <v>0</v>
      </c>
      <c r="P8" s="3" t="str">
        <f>IF($O8=0,"",VLOOKUP($O8,'nejml.žákyně seznam'!$A$2:$D$269,2))</f>
        <v/>
      </c>
      <c r="Q8" s="3" t="str">
        <f t="shared" si="3"/>
        <v/>
      </c>
      <c r="R8" s="3" t="str">
        <f t="shared" si="4"/>
        <v/>
      </c>
      <c r="T8" s="30">
        <f t="shared" si="5"/>
        <v>0</v>
      </c>
      <c r="U8" s="30">
        <f t="shared" si="6"/>
        <v>0</v>
      </c>
      <c r="V8" s="30">
        <f t="shared" si="7"/>
        <v>0</v>
      </c>
      <c r="W8" s="30">
        <f t="shared" si="8"/>
        <v>0</v>
      </c>
      <c r="X8" s="30">
        <f t="shared" si="9"/>
        <v>0</v>
      </c>
    </row>
    <row r="9" spans="1:24">
      <c r="A9" s="3" t="e">
        <f>CONCATENATE("Kvalifikace ",#REF!," - 1.kolo")</f>
        <v>#REF!</v>
      </c>
      <c r="B9" s="3">
        <f>'P-1 64'!B32</f>
        <v>0</v>
      </c>
      <c r="C9" s="3" t="str">
        <f>IF($B9=0,"bye",VLOOKUP($B9,'nejml.žákyně seznam'!$A$2:$D$269,2))</f>
        <v>bye</v>
      </c>
      <c r="D9" s="3" t="str">
        <f>IF($B9=0,"",VLOOKUP($B9,'nejml.žákyně seznam'!$A$2:$E$269,4))</f>
        <v/>
      </c>
      <c r="E9" s="3">
        <f>'P-1 64'!$B$34</f>
        <v>0</v>
      </c>
      <c r="F9" s="3" t="str">
        <f>IF($E9=0,"bye",VLOOKUP($E9,'nejml.žákyně seznam'!$A$2:$D$269,2))</f>
        <v>bye</v>
      </c>
      <c r="G9" s="3" t="str">
        <f>IF($E9=0,"",VLOOKUP($E9,'nejml.žákyně seznam'!$A$2:$E$269,4))</f>
        <v/>
      </c>
      <c r="H9" s="74"/>
      <c r="I9" s="75"/>
      <c r="J9" s="75"/>
      <c r="K9" s="75"/>
      <c r="L9" s="76"/>
      <c r="M9" s="3">
        <f t="shared" si="0"/>
        <v>0</v>
      </c>
      <c r="N9" s="3">
        <f t="shared" si="1"/>
        <v>0</v>
      </c>
      <c r="O9" s="3">
        <f t="shared" si="2"/>
        <v>0</v>
      </c>
      <c r="P9" s="3" t="str">
        <f>IF($O9=0,"",VLOOKUP($O9,'nejml.žákyně seznam'!$A$2:$D$269,2))</f>
        <v/>
      </c>
      <c r="Q9" s="3" t="str">
        <f t="shared" si="3"/>
        <v/>
      </c>
      <c r="R9" s="3" t="str">
        <f t="shared" si="4"/>
        <v/>
      </c>
      <c r="T9" s="30">
        <f t="shared" si="5"/>
        <v>0</v>
      </c>
      <c r="U9" s="30">
        <f t="shared" si="6"/>
        <v>0</v>
      </c>
      <c r="V9" s="30">
        <f t="shared" si="7"/>
        <v>0</v>
      </c>
      <c r="W9" s="30">
        <f t="shared" si="8"/>
        <v>0</v>
      </c>
      <c r="X9" s="30">
        <f t="shared" si="9"/>
        <v>0</v>
      </c>
    </row>
    <row r="10" spans="1:24">
      <c r="A10" s="3" t="e">
        <f>CONCATENATE("Kvalifikace ",#REF!," - 1.kolo")</f>
        <v>#REF!</v>
      </c>
      <c r="B10" s="3">
        <f>'P-1 64'!B36</f>
        <v>0</v>
      </c>
      <c r="C10" s="3" t="str">
        <f>IF($B10=0,"bye",VLOOKUP($B10,'nejml.žákyně seznam'!$A$2:$D$269,2))</f>
        <v>bye</v>
      </c>
      <c r="D10" s="3" t="str">
        <f>IF($B10=0,"",VLOOKUP($B10,'nejml.žákyně seznam'!$A$2:$E$269,4))</f>
        <v/>
      </c>
      <c r="E10" s="3">
        <f>'P-1 64'!$B$38</f>
        <v>0</v>
      </c>
      <c r="F10" s="3" t="str">
        <f>IF($E10=0,"bye",VLOOKUP($E10,'nejml.žákyně seznam'!$A$2:$D$269,2))</f>
        <v>bye</v>
      </c>
      <c r="G10" s="3" t="str">
        <f>IF($E10=0,"",VLOOKUP($E10,'nejml.žákyně seznam'!$A$2:$E$269,4))</f>
        <v/>
      </c>
      <c r="H10" s="74"/>
      <c r="I10" s="75"/>
      <c r="J10" s="75"/>
      <c r="K10" s="75"/>
      <c r="L10" s="76"/>
      <c r="M10" s="3">
        <f t="shared" si="0"/>
        <v>0</v>
      </c>
      <c r="N10" s="3">
        <f t="shared" si="1"/>
        <v>0</v>
      </c>
      <c r="O10" s="3">
        <f t="shared" si="2"/>
        <v>0</v>
      </c>
      <c r="P10" s="3" t="str">
        <f>IF($O10=0,"",VLOOKUP($O10,'nejml.žákyně seznam'!$A$2:$D$269,2))</f>
        <v/>
      </c>
      <c r="Q10" s="3" t="str">
        <f t="shared" si="3"/>
        <v/>
      </c>
      <c r="R10" s="3" t="str">
        <f t="shared" si="4"/>
        <v/>
      </c>
      <c r="T10" s="30">
        <f t="shared" si="5"/>
        <v>0</v>
      </c>
      <c r="U10" s="30">
        <f t="shared" si="6"/>
        <v>0</v>
      </c>
      <c r="V10" s="30">
        <f t="shared" si="7"/>
        <v>0</v>
      </c>
      <c r="W10" s="30">
        <f t="shared" si="8"/>
        <v>0</v>
      </c>
      <c r="X10" s="30">
        <f t="shared" si="9"/>
        <v>0</v>
      </c>
    </row>
    <row r="11" spans="1:24">
      <c r="A11" s="3" t="e">
        <f>CONCATENATE("Kvalifikace ",#REF!," - 1.kolo")</f>
        <v>#REF!</v>
      </c>
      <c r="B11" s="3">
        <f>'P-1 64'!B40</f>
        <v>0</v>
      </c>
      <c r="C11" s="3" t="str">
        <f>IF($B11=0,"bye",VLOOKUP($B11,'nejml.žákyně seznam'!$A$2:$D$269,2))</f>
        <v>bye</v>
      </c>
      <c r="D11" s="3" t="str">
        <f>IF($B11=0,"",VLOOKUP($B11,'nejml.žákyně seznam'!$A$2:$E$269,4))</f>
        <v/>
      </c>
      <c r="E11" s="3">
        <f>'P-1 64'!$B$42</f>
        <v>0</v>
      </c>
      <c r="F11" s="3" t="str">
        <f>IF($E11=0,"bye",VLOOKUP($E11,'nejml.žákyně seznam'!$A$2:$D$269,2))</f>
        <v>bye</v>
      </c>
      <c r="G11" s="3" t="str">
        <f>IF($E11=0,"",VLOOKUP($E11,'nejml.žákyně seznam'!$A$2:$E$269,4))</f>
        <v/>
      </c>
      <c r="H11" s="74"/>
      <c r="I11" s="75"/>
      <c r="J11" s="75"/>
      <c r="K11" s="75"/>
      <c r="L11" s="76"/>
      <c r="M11" s="3">
        <f t="shared" si="0"/>
        <v>0</v>
      </c>
      <c r="N11" s="3">
        <f t="shared" si="1"/>
        <v>0</v>
      </c>
      <c r="O11" s="3">
        <f t="shared" si="2"/>
        <v>0</v>
      </c>
      <c r="P11" s="3" t="str">
        <f>IF($O11=0,"",VLOOKUP($O11,'nejml.žákyně seznam'!$A$2:$D$269,2))</f>
        <v/>
      </c>
      <c r="Q11" s="3" t="str">
        <f t="shared" si="3"/>
        <v/>
      </c>
      <c r="R11" s="3" t="str">
        <f t="shared" si="4"/>
        <v/>
      </c>
      <c r="T11" s="30">
        <f t="shared" si="5"/>
        <v>0</v>
      </c>
      <c r="U11" s="30">
        <f t="shared" si="6"/>
        <v>0</v>
      </c>
      <c r="V11" s="30">
        <f t="shared" si="7"/>
        <v>0</v>
      </c>
      <c r="W11" s="30">
        <f t="shared" si="8"/>
        <v>0</v>
      </c>
      <c r="X11" s="30">
        <f t="shared" si="9"/>
        <v>0</v>
      </c>
    </row>
    <row r="12" spans="1:24">
      <c r="A12" s="3" t="e">
        <f>CONCATENATE("Kvalifikace ",#REF!," - 1.kolo")</f>
        <v>#REF!</v>
      </c>
      <c r="B12" s="3">
        <f>'P-1 64'!B44</f>
        <v>0</v>
      </c>
      <c r="C12" s="3" t="str">
        <f>IF($B12=0,"bye",VLOOKUP($B12,'nejml.žákyně seznam'!$A$2:$D$269,2))</f>
        <v>bye</v>
      </c>
      <c r="D12" s="3" t="str">
        <f>IF($B12=0,"",VLOOKUP($B12,'nejml.žákyně seznam'!$A$2:$E$269,4))</f>
        <v/>
      </c>
      <c r="E12" s="3">
        <f>'P-1 64'!$B$46</f>
        <v>0</v>
      </c>
      <c r="F12" s="3" t="str">
        <f>IF($E12=0,"bye",VLOOKUP($E12,'nejml.žákyně seznam'!$A$2:$D$269,2))</f>
        <v>bye</v>
      </c>
      <c r="G12" s="3" t="str">
        <f>IF($E12=0,"",VLOOKUP($E12,'nejml.žákyně seznam'!$A$2:$E$269,4))</f>
        <v/>
      </c>
      <c r="H12" s="74"/>
      <c r="I12" s="75"/>
      <c r="J12" s="75"/>
      <c r="K12" s="75"/>
      <c r="L12" s="76"/>
      <c r="M12" s="3">
        <f t="shared" si="0"/>
        <v>0</v>
      </c>
      <c r="N12" s="3">
        <f t="shared" si="1"/>
        <v>0</v>
      </c>
      <c r="O12" s="3">
        <f t="shared" si="2"/>
        <v>0</v>
      </c>
      <c r="P12" s="3" t="str">
        <f>IF($O12=0,"",VLOOKUP($O12,'nejml.žákyně seznam'!$A$2:$D$269,2))</f>
        <v/>
      </c>
      <c r="Q12" s="3" t="str">
        <f t="shared" si="3"/>
        <v/>
      </c>
      <c r="R12" s="3" t="str">
        <f t="shared" si="4"/>
        <v/>
      </c>
      <c r="T12" s="30">
        <f t="shared" si="5"/>
        <v>0</v>
      </c>
      <c r="U12" s="30">
        <f t="shared" si="6"/>
        <v>0</v>
      </c>
      <c r="V12" s="30">
        <f t="shared" si="7"/>
        <v>0</v>
      </c>
      <c r="W12" s="30">
        <f t="shared" si="8"/>
        <v>0</v>
      </c>
      <c r="X12" s="30">
        <f t="shared" si="9"/>
        <v>0</v>
      </c>
    </row>
    <row r="13" spans="1:24">
      <c r="A13" s="3" t="e">
        <f>CONCATENATE("Kvalifikace ",#REF!," - 1.kolo")</f>
        <v>#REF!</v>
      </c>
      <c r="B13" s="3">
        <f>'P-1 64'!B48</f>
        <v>0</v>
      </c>
      <c r="C13" s="3" t="str">
        <f>IF($B13=0,"bye",VLOOKUP($B13,'nejml.žákyně seznam'!$A$2:$D$269,2))</f>
        <v>bye</v>
      </c>
      <c r="D13" s="3" t="str">
        <f>IF($B13=0,"",VLOOKUP($B13,'nejml.žákyně seznam'!$A$2:$E$269,4))</f>
        <v/>
      </c>
      <c r="E13" s="3">
        <f>'P-1 64'!$B$50</f>
        <v>0</v>
      </c>
      <c r="F13" s="3" t="str">
        <f>IF($E13=0,"bye",VLOOKUP($E13,'nejml.žákyně seznam'!$A$2:$D$269,2))</f>
        <v>bye</v>
      </c>
      <c r="G13" s="3" t="str">
        <f>IF($E13=0,"",VLOOKUP($E13,'nejml.žákyně seznam'!$A$2:$E$269,4))</f>
        <v/>
      </c>
      <c r="H13" s="74"/>
      <c r="I13" s="75"/>
      <c r="J13" s="75"/>
      <c r="K13" s="75"/>
      <c r="L13" s="76"/>
      <c r="M13" s="3">
        <f t="shared" si="0"/>
        <v>0</v>
      </c>
      <c r="N13" s="3">
        <f t="shared" si="1"/>
        <v>0</v>
      </c>
      <c r="O13" s="3">
        <f t="shared" si="2"/>
        <v>0</v>
      </c>
      <c r="P13" s="3" t="str">
        <f>IF($O13=0,"",VLOOKUP($O13,'nejml.žákyně seznam'!$A$2:$D$269,2))</f>
        <v/>
      </c>
      <c r="Q13" s="3" t="str">
        <f t="shared" si="3"/>
        <v/>
      </c>
      <c r="R13" s="3" t="str">
        <f t="shared" si="4"/>
        <v/>
      </c>
      <c r="T13" s="30">
        <f t="shared" si="5"/>
        <v>0</v>
      </c>
      <c r="U13" s="30">
        <f t="shared" si="6"/>
        <v>0</v>
      </c>
      <c r="V13" s="30">
        <f t="shared" si="7"/>
        <v>0</v>
      </c>
      <c r="W13" s="30">
        <f t="shared" si="8"/>
        <v>0</v>
      </c>
      <c r="X13" s="30">
        <f t="shared" si="9"/>
        <v>0</v>
      </c>
    </row>
    <row r="14" spans="1:24">
      <c r="A14" s="3" t="e">
        <f>CONCATENATE("Kvalifikace ",#REF!," - 1.kolo")</f>
        <v>#REF!</v>
      </c>
      <c r="B14" s="3">
        <f>'P-1 64'!B52</f>
        <v>0</v>
      </c>
      <c r="C14" s="3" t="str">
        <f>IF($B14=0,"bye",VLOOKUP($B14,'nejml.žákyně seznam'!$A$2:$D$269,2))</f>
        <v>bye</v>
      </c>
      <c r="D14" s="3" t="str">
        <f>IF($B14=0,"",VLOOKUP($B14,'nejml.žákyně seznam'!$A$2:$E$269,4))</f>
        <v/>
      </c>
      <c r="E14" s="3">
        <f>'P-1 64'!$B$54</f>
        <v>0</v>
      </c>
      <c r="F14" s="3" t="str">
        <f>IF($E14=0,"bye",VLOOKUP($E14,'nejml.žákyně seznam'!$A$2:$D$269,2))</f>
        <v>bye</v>
      </c>
      <c r="G14" s="3" t="str">
        <f>IF($E14=0,"",VLOOKUP($E14,'nejml.žákyně seznam'!$A$2:$E$269,4))</f>
        <v/>
      </c>
      <c r="H14" s="74"/>
      <c r="I14" s="75"/>
      <c r="J14" s="75"/>
      <c r="K14" s="75"/>
      <c r="L14" s="76"/>
      <c r="M14" s="3">
        <f t="shared" si="0"/>
        <v>0</v>
      </c>
      <c r="N14" s="3">
        <f t="shared" si="1"/>
        <v>0</v>
      </c>
      <c r="O14" s="3">
        <f t="shared" si="2"/>
        <v>0</v>
      </c>
      <c r="P14" s="3" t="str">
        <f>IF($O14=0,"",VLOOKUP($O14,'nejml.žákyně seznam'!$A$2:$D$269,2))</f>
        <v/>
      </c>
      <c r="Q14" s="3" t="str">
        <f t="shared" si="3"/>
        <v/>
      </c>
      <c r="R14" s="3" t="str">
        <f t="shared" si="4"/>
        <v/>
      </c>
      <c r="T14" s="30">
        <f t="shared" si="5"/>
        <v>0</v>
      </c>
      <c r="U14" s="30">
        <f t="shared" si="6"/>
        <v>0</v>
      </c>
      <c r="V14" s="30">
        <f t="shared" si="7"/>
        <v>0</v>
      </c>
      <c r="W14" s="30">
        <f t="shared" si="8"/>
        <v>0</v>
      </c>
      <c r="X14" s="30">
        <f t="shared" si="9"/>
        <v>0</v>
      </c>
    </row>
    <row r="15" spans="1:24">
      <c r="A15" s="3" t="e">
        <f>CONCATENATE("Kvalifikace ",#REF!," - 1.kolo")</f>
        <v>#REF!</v>
      </c>
      <c r="B15" s="3">
        <f>'P-1 64'!B56</f>
        <v>0</v>
      </c>
      <c r="C15" s="3" t="str">
        <f>IF($B15=0,"bye",VLOOKUP($B15,'nejml.žákyně seznam'!$A$2:$D$269,2))</f>
        <v>bye</v>
      </c>
      <c r="D15" s="3" t="str">
        <f>IF($B15=0,"",VLOOKUP($B15,'nejml.žákyně seznam'!$A$2:$E$269,4))</f>
        <v/>
      </c>
      <c r="E15" s="3">
        <f>'P-1 64'!$B$58</f>
        <v>0</v>
      </c>
      <c r="F15" s="3" t="str">
        <f>IF($E15=0,"bye",VLOOKUP($E15,'nejml.žákyně seznam'!$A$2:$D$269,2))</f>
        <v>bye</v>
      </c>
      <c r="G15" s="3" t="str">
        <f>IF($E15=0,"",VLOOKUP($E15,'nejml.žákyně seznam'!$A$2:$E$269,4))</f>
        <v/>
      </c>
      <c r="H15" s="74"/>
      <c r="I15" s="75"/>
      <c r="J15" s="75"/>
      <c r="K15" s="75"/>
      <c r="L15" s="76"/>
      <c r="M15" s="3">
        <f t="shared" si="0"/>
        <v>0</v>
      </c>
      <c r="N15" s="3">
        <f t="shared" si="1"/>
        <v>0</v>
      </c>
      <c r="O15" s="3">
        <f t="shared" si="2"/>
        <v>0</v>
      </c>
      <c r="P15" s="3" t="str">
        <f>IF($O15=0,"",VLOOKUP($O15,'nejml.žákyně seznam'!$A$2:$D$269,2))</f>
        <v/>
      </c>
      <c r="Q15" s="3" t="str">
        <f t="shared" si="3"/>
        <v/>
      </c>
      <c r="R15" s="3" t="str">
        <f t="shared" si="4"/>
        <v/>
      </c>
      <c r="T15" s="30">
        <f t="shared" si="5"/>
        <v>0</v>
      </c>
      <c r="U15" s="30">
        <f t="shared" si="6"/>
        <v>0</v>
      </c>
      <c r="V15" s="30">
        <f t="shared" si="7"/>
        <v>0</v>
      </c>
      <c r="W15" s="30">
        <f t="shared" si="8"/>
        <v>0</v>
      </c>
      <c r="X15" s="30">
        <f t="shared" si="9"/>
        <v>0</v>
      </c>
    </row>
    <row r="16" spans="1:24">
      <c r="A16" s="3" t="e">
        <f>CONCATENATE("Kvalifikace ",#REF!," - 1.kolo")</f>
        <v>#REF!</v>
      </c>
      <c r="B16" s="3">
        <f>'P-1 64'!B60</f>
        <v>0</v>
      </c>
      <c r="C16" s="3" t="str">
        <f>IF($B16=0,"bye",VLOOKUP($B16,'nejml.žákyně seznam'!$A$2:$D$269,2))</f>
        <v>bye</v>
      </c>
      <c r="D16" s="3" t="str">
        <f>IF($B16=0,"",VLOOKUP($B16,'nejml.žákyně seznam'!$A$2:$E$269,4))</f>
        <v/>
      </c>
      <c r="E16" s="3">
        <f>'P-1 64'!$B$62</f>
        <v>0</v>
      </c>
      <c r="F16" s="3" t="str">
        <f>IF($E16=0,"bye",VLOOKUP($E16,'nejml.žákyně seznam'!$A$2:$D$269,2))</f>
        <v>bye</v>
      </c>
      <c r="G16" s="3" t="str">
        <f>IF($E16=0,"",VLOOKUP($E16,'nejml.žákyně seznam'!$A$2:$E$269,4))</f>
        <v/>
      </c>
      <c r="H16" s="74"/>
      <c r="I16" s="75"/>
      <c r="J16" s="75"/>
      <c r="K16" s="75"/>
      <c r="L16" s="76"/>
      <c r="M16" s="3">
        <f t="shared" si="0"/>
        <v>0</v>
      </c>
      <c r="N16" s="3">
        <f t="shared" si="1"/>
        <v>0</v>
      </c>
      <c r="O16" s="3">
        <f t="shared" si="2"/>
        <v>0</v>
      </c>
      <c r="P16" s="3" t="str">
        <f>IF($O16=0,"",VLOOKUP($O16,'nejml.žákyně seznam'!$A$2:$D$269,2))</f>
        <v/>
      </c>
      <c r="Q16" s="3" t="str">
        <f t="shared" si="3"/>
        <v/>
      </c>
      <c r="R16" s="3" t="str">
        <f t="shared" si="4"/>
        <v/>
      </c>
      <c r="T16" s="30">
        <f t="shared" si="5"/>
        <v>0</v>
      </c>
      <c r="U16" s="30">
        <f t="shared" si="6"/>
        <v>0</v>
      </c>
      <c r="V16" s="30">
        <f t="shared" si="7"/>
        <v>0</v>
      </c>
      <c r="W16" s="30">
        <f t="shared" si="8"/>
        <v>0</v>
      </c>
      <c r="X16" s="30">
        <f t="shared" si="9"/>
        <v>0</v>
      </c>
    </row>
    <row r="17" spans="1:24">
      <c r="A17" s="3" t="e">
        <f>CONCATENATE("Kvalifikace ",#REF!," - 1.kolo")</f>
        <v>#REF!</v>
      </c>
      <c r="B17" s="3">
        <f>'P-1 64'!B64</f>
        <v>0</v>
      </c>
      <c r="C17" s="3" t="str">
        <f>IF($B17=0,"bye",VLOOKUP($B17,'nejml.žákyně seznam'!$A$2:$D$269,2))</f>
        <v>bye</v>
      </c>
      <c r="D17" s="3" t="str">
        <f>IF($B17=0,"",VLOOKUP($B17,'nejml.žákyně seznam'!$A$2:$E$269,4))</f>
        <v/>
      </c>
      <c r="E17" s="3">
        <f>'P-1 64'!$B$66</f>
        <v>0</v>
      </c>
      <c r="F17" s="3" t="str">
        <f>IF($E17=0,"bye",VLOOKUP($E17,'nejml.žákyně seznam'!$A$2:$D$269,2))</f>
        <v>bye</v>
      </c>
      <c r="G17" s="3" t="str">
        <f>IF($E17=0,"",VLOOKUP($E17,'nejml.žákyně seznam'!$A$2:$E$269,4))</f>
        <v/>
      </c>
      <c r="H17" s="74"/>
      <c r="I17" s="75"/>
      <c r="J17" s="75"/>
      <c r="K17" s="75"/>
      <c r="L17" s="76"/>
      <c r="M17" s="3">
        <f t="shared" si="0"/>
        <v>0</v>
      </c>
      <c r="N17" s="3">
        <f t="shared" si="1"/>
        <v>0</v>
      </c>
      <c r="O17" s="3">
        <f t="shared" si="2"/>
        <v>0</v>
      </c>
      <c r="P17" s="3" t="str">
        <f>IF($O17=0,"",VLOOKUP($O17,'nejml.žákyně seznam'!$A$2:$D$269,2))</f>
        <v/>
      </c>
      <c r="Q17" s="3" t="str">
        <f t="shared" si="3"/>
        <v/>
      </c>
      <c r="R17" s="3" t="str">
        <f t="shared" si="4"/>
        <v/>
      </c>
      <c r="T17" s="30">
        <f t="shared" si="5"/>
        <v>0</v>
      </c>
      <c r="U17" s="30">
        <f t="shared" si="6"/>
        <v>0</v>
      </c>
      <c r="V17" s="30">
        <f t="shared" si="7"/>
        <v>0</v>
      </c>
      <c r="W17" s="30">
        <f t="shared" si="8"/>
        <v>0</v>
      </c>
      <c r="X17" s="30">
        <f t="shared" si="9"/>
        <v>0</v>
      </c>
    </row>
    <row r="18" spans="1:24">
      <c r="A18" s="3" t="e">
        <f>CONCATENATE("Kvalifikace ",#REF!," - 1.kolo")</f>
        <v>#REF!</v>
      </c>
      <c r="B18" s="3">
        <f>'P-1 64'!B70</f>
        <v>0</v>
      </c>
      <c r="C18" s="3" t="str">
        <f>IF($B18=0,"bye",VLOOKUP($B18,'nejml.žákyně seznam'!$A$2:$D$269,2))</f>
        <v>bye</v>
      </c>
      <c r="D18" s="3" t="str">
        <f>IF($B18=0,"",VLOOKUP($B18,'nejml.žákyně seznam'!$A$2:$E$269,4))</f>
        <v/>
      </c>
      <c r="E18" s="3">
        <f>'P-1 64'!$B$72</f>
        <v>0</v>
      </c>
      <c r="F18" s="3" t="str">
        <f>IF($E18=0,"bye",VLOOKUP($E18,'nejml.žákyně seznam'!$A$2:$D$269,2))</f>
        <v>bye</v>
      </c>
      <c r="G18" s="3" t="str">
        <f>IF($E18=0,"",VLOOKUP($E18,'nejml.žákyně seznam'!$A$2:$E$269,4))</f>
        <v/>
      </c>
      <c r="H18" s="74"/>
      <c r="I18" s="75"/>
      <c r="J18" s="75"/>
      <c r="K18" s="75"/>
      <c r="L18" s="76"/>
      <c r="M18" s="3">
        <f t="shared" si="0"/>
        <v>0</v>
      </c>
      <c r="N18" s="3">
        <f t="shared" si="1"/>
        <v>0</v>
      </c>
      <c r="O18" s="3">
        <f t="shared" si="2"/>
        <v>0</v>
      </c>
      <c r="P18" s="3" t="str">
        <f>IF($O18=0,"",VLOOKUP($O18,'nejml.žákyně seznam'!$A$2:$D$269,2))</f>
        <v/>
      </c>
      <c r="Q18" s="3" t="str">
        <f t="shared" si="3"/>
        <v/>
      </c>
      <c r="R18" s="3" t="str">
        <f t="shared" si="4"/>
        <v/>
      </c>
      <c r="T18" s="30">
        <f t="shared" si="5"/>
        <v>0</v>
      </c>
      <c r="U18" s="30">
        <f t="shared" si="6"/>
        <v>0</v>
      </c>
      <c r="V18" s="30">
        <f t="shared" si="7"/>
        <v>0</v>
      </c>
      <c r="W18" s="30">
        <f t="shared" si="8"/>
        <v>0</v>
      </c>
      <c r="X18" s="30">
        <f t="shared" si="9"/>
        <v>0</v>
      </c>
    </row>
    <row r="19" spans="1:24">
      <c r="A19" s="3" t="e">
        <f>CONCATENATE("Kvalifikace ",#REF!," - 1.kolo")</f>
        <v>#REF!</v>
      </c>
      <c r="B19" s="3">
        <f>'P-1 64'!B74</f>
        <v>0</v>
      </c>
      <c r="C19" s="3" t="str">
        <f>IF($B19=0,"bye",VLOOKUP($B19,'nejml.žákyně seznam'!$A$2:$D$269,2))</f>
        <v>bye</v>
      </c>
      <c r="D19" s="3" t="str">
        <f>IF($B19=0,"",VLOOKUP($B19,'nejml.žákyně seznam'!$A$2:$E$269,4))</f>
        <v/>
      </c>
      <c r="E19" s="3">
        <f>'P-1 64'!$B$76</f>
        <v>0</v>
      </c>
      <c r="F19" s="3" t="str">
        <f>IF($E19=0,"bye",VLOOKUP($E19,'nejml.žákyně seznam'!$A$2:$D$269,2))</f>
        <v>bye</v>
      </c>
      <c r="G19" s="3" t="str">
        <f>IF($E19=0,"",VLOOKUP($E19,'nejml.žákyně seznam'!$A$2:$E$269,4))</f>
        <v/>
      </c>
      <c r="H19" s="74"/>
      <c r="I19" s="75"/>
      <c r="J19" s="75"/>
      <c r="K19" s="75"/>
      <c r="L19" s="76"/>
      <c r="M19" s="3">
        <f t="shared" si="0"/>
        <v>0</v>
      </c>
      <c r="N19" s="3">
        <f t="shared" si="1"/>
        <v>0</v>
      </c>
      <c r="O19" s="3">
        <f t="shared" si="2"/>
        <v>0</v>
      </c>
      <c r="P19" s="3" t="str">
        <f>IF($O19=0,"",VLOOKUP($O19,'nejml.žákyně seznam'!$A$2:$D$269,2))</f>
        <v/>
      </c>
      <c r="Q19" s="3" t="str">
        <f t="shared" si="3"/>
        <v/>
      </c>
      <c r="R19" s="3" t="str">
        <f t="shared" si="4"/>
        <v/>
      </c>
      <c r="T19" s="30">
        <f t="shared" si="5"/>
        <v>0</v>
      </c>
      <c r="U19" s="30">
        <f t="shared" si="6"/>
        <v>0</v>
      </c>
      <c r="V19" s="30">
        <f t="shared" si="7"/>
        <v>0</v>
      </c>
      <c r="W19" s="30">
        <f t="shared" si="8"/>
        <v>0</v>
      </c>
      <c r="X19" s="30">
        <f t="shared" si="9"/>
        <v>0</v>
      </c>
    </row>
    <row r="20" spans="1:24">
      <c r="A20" s="3" t="e">
        <f>CONCATENATE("Kvalifikace ",#REF!," - 1.kolo")</f>
        <v>#REF!</v>
      </c>
      <c r="B20" s="3">
        <f>'P-1 64'!B78</f>
        <v>0</v>
      </c>
      <c r="C20" s="3" t="str">
        <f>IF($B20=0,"bye",VLOOKUP($B20,'nejml.žákyně seznam'!$A$2:$D$269,2))</f>
        <v>bye</v>
      </c>
      <c r="D20" s="3" t="str">
        <f>IF($B20=0,"",VLOOKUP($B20,'nejml.žákyně seznam'!$A$2:$E$269,4))</f>
        <v/>
      </c>
      <c r="E20" s="3">
        <f>'P-1 64'!$B$80</f>
        <v>0</v>
      </c>
      <c r="F20" s="3" t="str">
        <f>IF($E20=0,"bye",VLOOKUP($E20,'nejml.žákyně seznam'!$A$2:$D$269,2))</f>
        <v>bye</v>
      </c>
      <c r="G20" s="3" t="str">
        <f>IF($E20=0,"",VLOOKUP($E20,'nejml.žákyně seznam'!$A$2:$E$269,4))</f>
        <v/>
      </c>
      <c r="H20" s="74"/>
      <c r="I20" s="75"/>
      <c r="J20" s="75"/>
      <c r="K20" s="75"/>
      <c r="L20" s="76"/>
      <c r="M20" s="3">
        <f t="shared" si="0"/>
        <v>0</v>
      </c>
      <c r="N20" s="3">
        <f t="shared" si="1"/>
        <v>0</v>
      </c>
      <c r="O20" s="3">
        <f t="shared" si="2"/>
        <v>0</v>
      </c>
      <c r="P20" s="3" t="str">
        <f>IF($O20=0,"",VLOOKUP($O20,'nejml.žákyně seznam'!$A$2:$D$269,2))</f>
        <v/>
      </c>
      <c r="Q20" s="3" t="str">
        <f t="shared" si="3"/>
        <v/>
      </c>
      <c r="R20" s="3" t="str">
        <f t="shared" si="4"/>
        <v/>
      </c>
      <c r="T20" s="30">
        <f t="shared" si="5"/>
        <v>0</v>
      </c>
      <c r="U20" s="30">
        <f t="shared" si="6"/>
        <v>0</v>
      </c>
      <c r="V20" s="30">
        <f t="shared" si="7"/>
        <v>0</v>
      </c>
      <c r="W20" s="30">
        <f t="shared" si="8"/>
        <v>0</v>
      </c>
      <c r="X20" s="30">
        <f t="shared" si="9"/>
        <v>0</v>
      </c>
    </row>
    <row r="21" spans="1:24">
      <c r="A21" s="3" t="e">
        <f>CONCATENATE("Kvalifikace ",#REF!," - 1.kolo")</f>
        <v>#REF!</v>
      </c>
      <c r="B21" s="3">
        <f>'P-1 64'!B82</f>
        <v>0</v>
      </c>
      <c r="C21" s="3" t="str">
        <f>IF($B21=0,"bye",VLOOKUP($B21,'nejml.žákyně seznam'!$A$2:$D$269,2))</f>
        <v>bye</v>
      </c>
      <c r="D21" s="3" t="str">
        <f>IF($B21=0,"",VLOOKUP($B21,'nejml.žákyně seznam'!$A$2:$E$269,4))</f>
        <v/>
      </c>
      <c r="E21" s="3">
        <f>'P-1 64'!$B$84</f>
        <v>0</v>
      </c>
      <c r="F21" s="3" t="str">
        <f>IF($E21=0,"bye",VLOOKUP($E21,'nejml.žákyně seznam'!$A$2:$D$269,2))</f>
        <v>bye</v>
      </c>
      <c r="G21" s="3" t="str">
        <f>IF($E21=0,"",VLOOKUP($E21,'nejml.žákyně seznam'!$A$2:$E$269,4))</f>
        <v/>
      </c>
      <c r="H21" s="74"/>
      <c r="I21" s="75"/>
      <c r="J21" s="75"/>
      <c r="K21" s="75"/>
      <c r="L21" s="76"/>
      <c r="M21" s="3">
        <f t="shared" si="0"/>
        <v>0</v>
      </c>
      <c r="N21" s="3">
        <f t="shared" si="1"/>
        <v>0</v>
      </c>
      <c r="O21" s="3">
        <f t="shared" si="2"/>
        <v>0</v>
      </c>
      <c r="P21" s="3" t="str">
        <f>IF($O21=0,"",VLOOKUP($O21,'nejml.žákyně seznam'!$A$2:$D$269,2))</f>
        <v/>
      </c>
      <c r="Q21" s="3" t="str">
        <f t="shared" si="3"/>
        <v/>
      </c>
      <c r="R21" s="3" t="str">
        <f t="shared" si="4"/>
        <v/>
      </c>
      <c r="T21" s="30">
        <f t="shared" si="5"/>
        <v>0</v>
      </c>
      <c r="U21" s="30">
        <f t="shared" si="6"/>
        <v>0</v>
      </c>
      <c r="V21" s="30">
        <f t="shared" si="7"/>
        <v>0</v>
      </c>
      <c r="W21" s="30">
        <f t="shared" si="8"/>
        <v>0</v>
      </c>
      <c r="X21" s="30">
        <f t="shared" si="9"/>
        <v>0</v>
      </c>
    </row>
    <row r="22" spans="1:24">
      <c r="A22" s="3" t="e">
        <f>CONCATENATE("Kvalifikace ",#REF!," - 1.kolo")</f>
        <v>#REF!</v>
      </c>
      <c r="B22" s="3">
        <f>'P-1 64'!B86</f>
        <v>0</v>
      </c>
      <c r="C22" s="3" t="str">
        <f>IF($B22=0,"bye",VLOOKUP($B22,'nejml.žákyně seznam'!$A$2:$D$269,2))</f>
        <v>bye</v>
      </c>
      <c r="D22" s="3" t="str">
        <f>IF($B22=0,"",VLOOKUP($B22,'nejml.žákyně seznam'!$A$2:$E$269,4))</f>
        <v/>
      </c>
      <c r="E22" s="3">
        <f>'P-1 64'!$B$88</f>
        <v>0</v>
      </c>
      <c r="F22" s="3" t="str">
        <f>IF($E22=0,"bye",VLOOKUP($E22,'nejml.žákyně seznam'!$A$2:$D$269,2))</f>
        <v>bye</v>
      </c>
      <c r="G22" s="3" t="str">
        <f>IF($E22=0,"",VLOOKUP($E22,'nejml.žákyně seznam'!$A$2:$E$269,4))</f>
        <v/>
      </c>
      <c r="H22" s="74"/>
      <c r="I22" s="75"/>
      <c r="J22" s="75"/>
      <c r="K22" s="75"/>
      <c r="L22" s="76"/>
      <c r="M22" s="3">
        <f t="shared" si="0"/>
        <v>0</v>
      </c>
      <c r="N22" s="3">
        <f t="shared" si="1"/>
        <v>0</v>
      </c>
      <c r="O22" s="3">
        <f t="shared" si="2"/>
        <v>0</v>
      </c>
      <c r="P22" s="3" t="str">
        <f>IF($O22=0,"",VLOOKUP($O22,'nejml.žákyně seznam'!$A$2:$D$269,2))</f>
        <v/>
      </c>
      <c r="Q22" s="3" t="str">
        <f t="shared" si="3"/>
        <v/>
      </c>
      <c r="R22" s="3" t="str">
        <f t="shared" ref="R22:R33" si="10">IF(MAX(M22:N22)=3,Q22,"")</f>
        <v/>
      </c>
      <c r="T22" s="30">
        <f t="shared" si="5"/>
        <v>0</v>
      </c>
      <c r="U22" s="30">
        <f t="shared" si="6"/>
        <v>0</v>
      </c>
      <c r="V22" s="30">
        <f t="shared" si="7"/>
        <v>0</v>
      </c>
      <c r="W22" s="30">
        <f t="shared" si="8"/>
        <v>0</v>
      </c>
      <c r="X22" s="30">
        <f t="shared" si="9"/>
        <v>0</v>
      </c>
    </row>
    <row r="23" spans="1:24">
      <c r="A23" s="3" t="e">
        <f>CONCATENATE("Kvalifikace ",#REF!," - 1.kolo")</f>
        <v>#REF!</v>
      </c>
      <c r="B23" s="3">
        <f>'P-1 64'!B90</f>
        <v>0</v>
      </c>
      <c r="C23" s="3" t="str">
        <f>IF($B23=0,"bye",VLOOKUP($B23,'nejml.žákyně seznam'!$A$2:$D$269,2))</f>
        <v>bye</v>
      </c>
      <c r="D23" s="3" t="str">
        <f>IF($B23=0,"",VLOOKUP($B23,'nejml.žákyně seznam'!$A$2:$E$269,4))</f>
        <v/>
      </c>
      <c r="E23" s="3">
        <f>'P-1 64'!$B$92</f>
        <v>0</v>
      </c>
      <c r="F23" s="3" t="str">
        <f>IF($E23=0,"bye",VLOOKUP($E23,'nejml.žákyně seznam'!$A$2:$D$269,2))</f>
        <v>bye</v>
      </c>
      <c r="G23" s="3" t="str">
        <f>IF($E23=0,"",VLOOKUP($E23,'nejml.žákyně seznam'!$A$2:$E$269,4))</f>
        <v/>
      </c>
      <c r="H23" s="74"/>
      <c r="I23" s="75"/>
      <c r="J23" s="75"/>
      <c r="K23" s="75"/>
      <c r="L23" s="76"/>
      <c r="M23" s="3">
        <f t="shared" si="0"/>
        <v>0</v>
      </c>
      <c r="N23" s="3">
        <f t="shared" si="1"/>
        <v>0</v>
      </c>
      <c r="O23" s="3">
        <f t="shared" si="2"/>
        <v>0</v>
      </c>
      <c r="P23" s="3" t="str">
        <f>IF($O23=0,"",VLOOKUP($O23,'nejml.žákyně seznam'!$A$2:$D$269,2))</f>
        <v/>
      </c>
      <c r="Q23" s="3" t="str">
        <f t="shared" si="3"/>
        <v/>
      </c>
      <c r="R23" s="3" t="str">
        <f t="shared" si="10"/>
        <v/>
      </c>
      <c r="T23" s="30">
        <f t="shared" si="5"/>
        <v>0</v>
      </c>
      <c r="U23" s="30">
        <f t="shared" si="6"/>
        <v>0</v>
      </c>
      <c r="V23" s="30">
        <f t="shared" si="7"/>
        <v>0</v>
      </c>
      <c r="W23" s="30">
        <f t="shared" si="8"/>
        <v>0</v>
      </c>
      <c r="X23" s="30">
        <f t="shared" si="9"/>
        <v>0</v>
      </c>
    </row>
    <row r="24" spans="1:24">
      <c r="A24" s="3" t="e">
        <f>CONCATENATE("Kvalifikace ",#REF!," - 1.kolo")</f>
        <v>#REF!</v>
      </c>
      <c r="B24" s="3">
        <f>'P-1 64'!B94</f>
        <v>0</v>
      </c>
      <c r="C24" s="3" t="str">
        <f>IF($B24=0,"bye",VLOOKUP($B24,'nejml.žákyně seznam'!$A$2:$D$269,2))</f>
        <v>bye</v>
      </c>
      <c r="D24" s="3" t="str">
        <f>IF($B24=0,"",VLOOKUP($B24,'nejml.žákyně seznam'!$A$2:$E$269,4))</f>
        <v/>
      </c>
      <c r="E24" s="3">
        <f>'P-1 64'!$B$96</f>
        <v>0</v>
      </c>
      <c r="F24" s="3" t="str">
        <f>IF($E24=0,"bye",VLOOKUP($E24,'nejml.žákyně seznam'!$A$2:$D$269,2))</f>
        <v>bye</v>
      </c>
      <c r="G24" s="3" t="str">
        <f>IF($E24=0,"",VLOOKUP($E24,'nejml.žákyně seznam'!$A$2:$E$269,4))</f>
        <v/>
      </c>
      <c r="H24" s="74"/>
      <c r="I24" s="75"/>
      <c r="J24" s="75"/>
      <c r="K24" s="75"/>
      <c r="L24" s="76"/>
      <c r="M24" s="3">
        <f t="shared" si="0"/>
        <v>0</v>
      </c>
      <c r="N24" s="3">
        <f t="shared" si="1"/>
        <v>0</v>
      </c>
      <c r="O24" s="3">
        <f t="shared" si="2"/>
        <v>0</v>
      </c>
      <c r="P24" s="3" t="str">
        <f>IF($O24=0,"",VLOOKUP($O24,'nejml.žákyně seznam'!$A$2:$D$269,2))</f>
        <v/>
      </c>
      <c r="Q24" s="3" t="str">
        <f t="shared" si="3"/>
        <v/>
      </c>
      <c r="R24" s="3" t="str">
        <f t="shared" si="10"/>
        <v/>
      </c>
      <c r="T24" s="30">
        <f t="shared" si="5"/>
        <v>0</v>
      </c>
      <c r="U24" s="30">
        <f t="shared" si="6"/>
        <v>0</v>
      </c>
      <c r="V24" s="30">
        <f t="shared" si="7"/>
        <v>0</v>
      </c>
      <c r="W24" s="30">
        <f t="shared" si="8"/>
        <v>0</v>
      </c>
      <c r="X24" s="30">
        <f t="shared" si="9"/>
        <v>0</v>
      </c>
    </row>
    <row r="25" spans="1:24">
      <c r="A25" s="3" t="e">
        <f>CONCATENATE("Kvalifikace ",#REF!," - 1.kolo")</f>
        <v>#REF!</v>
      </c>
      <c r="B25" s="3">
        <f>'P-1 64'!B98</f>
        <v>0</v>
      </c>
      <c r="C25" s="3" t="str">
        <f>IF($B25=0,"bye",VLOOKUP($B25,'nejml.žákyně seznam'!$A$2:$D$269,2))</f>
        <v>bye</v>
      </c>
      <c r="D25" s="3" t="str">
        <f>IF($B25=0,"",VLOOKUP($B25,'nejml.žákyně seznam'!$A$2:$E$269,4))</f>
        <v/>
      </c>
      <c r="E25" s="3">
        <f>'P-1 64'!$B$100</f>
        <v>0</v>
      </c>
      <c r="F25" s="3" t="str">
        <f>IF($E25=0,"bye",VLOOKUP($E25,'nejml.žákyně seznam'!$A$2:$D$269,2))</f>
        <v>bye</v>
      </c>
      <c r="G25" s="3" t="str">
        <f>IF($E25=0,"",VLOOKUP($E25,'nejml.žákyně seznam'!$A$2:$E$269,4))</f>
        <v/>
      </c>
      <c r="H25" s="74"/>
      <c r="I25" s="75"/>
      <c r="J25" s="75"/>
      <c r="K25" s="75"/>
      <c r="L25" s="76"/>
      <c r="M25" s="3">
        <f t="shared" si="0"/>
        <v>0</v>
      </c>
      <c r="N25" s="3">
        <f t="shared" si="1"/>
        <v>0</v>
      </c>
      <c r="O25" s="3">
        <f t="shared" si="2"/>
        <v>0</v>
      </c>
      <c r="P25" s="3" t="str">
        <f>IF($O25=0,"",VLOOKUP($O25,'nejml.žákyně seznam'!$A$2:$D$269,2))</f>
        <v/>
      </c>
      <c r="Q25" s="3" t="str">
        <f t="shared" si="3"/>
        <v/>
      </c>
      <c r="R25" s="3" t="str">
        <f t="shared" si="10"/>
        <v/>
      </c>
      <c r="T25" s="30">
        <f t="shared" si="5"/>
        <v>0</v>
      </c>
      <c r="U25" s="30">
        <f t="shared" si="6"/>
        <v>0</v>
      </c>
      <c r="V25" s="30">
        <f t="shared" si="7"/>
        <v>0</v>
      </c>
      <c r="W25" s="30">
        <f t="shared" si="8"/>
        <v>0</v>
      </c>
      <c r="X25" s="30">
        <f t="shared" si="9"/>
        <v>0</v>
      </c>
    </row>
    <row r="26" spans="1:24">
      <c r="A26" s="3" t="e">
        <f>CONCATENATE("Kvalifikace ",#REF!," - 1.kolo")</f>
        <v>#REF!</v>
      </c>
      <c r="B26" s="3">
        <f>'P-1 64'!B102</f>
        <v>0</v>
      </c>
      <c r="C26" s="3" t="str">
        <f>IF($B26=0,"bye",VLOOKUP($B26,'nejml.žákyně seznam'!$A$2:$D$269,2))</f>
        <v>bye</v>
      </c>
      <c r="D26" s="3" t="str">
        <f>IF($B26=0,"",VLOOKUP($B26,'nejml.žákyně seznam'!$A$2:$E$269,4))</f>
        <v/>
      </c>
      <c r="E26" s="3">
        <f>'P-1 64'!$B$104</f>
        <v>0</v>
      </c>
      <c r="F26" s="3" t="str">
        <f>IF($E26=0,"bye",VLOOKUP($E26,'nejml.žákyně seznam'!$A$2:$D$269,2))</f>
        <v>bye</v>
      </c>
      <c r="G26" s="3" t="str">
        <f>IF($E26=0,"",VLOOKUP($E26,'nejml.žákyně seznam'!$A$2:$E$269,4))</f>
        <v/>
      </c>
      <c r="H26" s="74"/>
      <c r="I26" s="75"/>
      <c r="J26" s="75"/>
      <c r="K26" s="75"/>
      <c r="L26" s="76"/>
      <c r="M26" s="3">
        <f t="shared" si="0"/>
        <v>0</v>
      </c>
      <c r="N26" s="3">
        <f t="shared" si="1"/>
        <v>0</v>
      </c>
      <c r="O26" s="3">
        <f t="shared" si="2"/>
        <v>0</v>
      </c>
      <c r="P26" s="3" t="str">
        <f>IF($O26=0,"",VLOOKUP($O26,'nejml.žákyně seznam'!$A$2:$D$269,2))</f>
        <v/>
      </c>
      <c r="Q26" s="3" t="str">
        <f t="shared" si="3"/>
        <v/>
      </c>
      <c r="R26" s="3" t="str">
        <f t="shared" si="10"/>
        <v/>
      </c>
      <c r="T26" s="30">
        <f t="shared" si="5"/>
        <v>0</v>
      </c>
      <c r="U26" s="30">
        <f t="shared" si="6"/>
        <v>0</v>
      </c>
      <c r="V26" s="30">
        <f t="shared" si="7"/>
        <v>0</v>
      </c>
      <c r="W26" s="30">
        <f t="shared" si="8"/>
        <v>0</v>
      </c>
      <c r="X26" s="30">
        <f t="shared" si="9"/>
        <v>0</v>
      </c>
    </row>
    <row r="27" spans="1:24">
      <c r="A27" s="3" t="e">
        <f>CONCATENATE("Kvalifikace ",#REF!," - 1.kolo")</f>
        <v>#REF!</v>
      </c>
      <c r="B27" s="3">
        <f>'P-1 64'!B106</f>
        <v>0</v>
      </c>
      <c r="C27" s="3" t="str">
        <f>IF($B27=0,"bye",VLOOKUP($B27,'nejml.žákyně seznam'!$A$2:$D$269,2))</f>
        <v>bye</v>
      </c>
      <c r="D27" s="3" t="str">
        <f>IF($B27=0,"",VLOOKUP($B27,'nejml.žákyně seznam'!$A$2:$E$269,4))</f>
        <v/>
      </c>
      <c r="E27" s="3">
        <f>'P-1 64'!$B$108</f>
        <v>0</v>
      </c>
      <c r="F27" s="3" t="str">
        <f>IF($E27=0,"bye",VLOOKUP($E27,'nejml.žákyně seznam'!$A$2:$D$269,2))</f>
        <v>bye</v>
      </c>
      <c r="G27" s="3" t="str">
        <f>IF($E27=0,"",VLOOKUP($E27,'nejml.žákyně seznam'!$A$2:$E$269,4))</f>
        <v/>
      </c>
      <c r="H27" s="74"/>
      <c r="I27" s="75"/>
      <c r="J27" s="75"/>
      <c r="K27" s="75"/>
      <c r="L27" s="76"/>
      <c r="M27" s="3">
        <f t="shared" si="0"/>
        <v>0</v>
      </c>
      <c r="N27" s="3">
        <f t="shared" si="1"/>
        <v>0</v>
      </c>
      <c r="O27" s="3">
        <f t="shared" si="2"/>
        <v>0</v>
      </c>
      <c r="P27" s="3" t="str">
        <f>IF($O27=0,"",VLOOKUP($O27,'nejml.žákyně seznam'!$A$2:$D$269,2))</f>
        <v/>
      </c>
      <c r="Q27" s="3" t="str">
        <f t="shared" si="3"/>
        <v/>
      </c>
      <c r="R27" s="3" t="str">
        <f t="shared" si="10"/>
        <v/>
      </c>
      <c r="T27" s="30">
        <f t="shared" si="5"/>
        <v>0</v>
      </c>
      <c r="U27" s="30">
        <f t="shared" si="6"/>
        <v>0</v>
      </c>
      <c r="V27" s="30">
        <f t="shared" si="7"/>
        <v>0</v>
      </c>
      <c r="W27" s="30">
        <f t="shared" si="8"/>
        <v>0</v>
      </c>
      <c r="X27" s="30">
        <f t="shared" si="9"/>
        <v>0</v>
      </c>
    </row>
    <row r="28" spans="1:24">
      <c r="A28" s="3" t="e">
        <f>CONCATENATE("Kvalifikace ",#REF!," - 1.kolo")</f>
        <v>#REF!</v>
      </c>
      <c r="B28" s="3">
        <f>'P-1 64'!B110</f>
        <v>0</v>
      </c>
      <c r="C28" s="3" t="str">
        <f>IF($B28=0,"bye",VLOOKUP($B28,'nejml.žákyně seznam'!$A$2:$D$269,2))</f>
        <v>bye</v>
      </c>
      <c r="D28" s="3" t="str">
        <f>IF($B28=0,"",VLOOKUP($B28,'nejml.žákyně seznam'!$A$2:$E$269,4))</f>
        <v/>
      </c>
      <c r="E28" s="3">
        <f>'P-1 64'!$B$112</f>
        <v>0</v>
      </c>
      <c r="F28" s="3" t="str">
        <f>IF($E28=0,"bye",VLOOKUP($E28,'nejml.žákyně seznam'!$A$2:$D$269,2))</f>
        <v>bye</v>
      </c>
      <c r="G28" s="3" t="str">
        <f>IF($E28=0,"",VLOOKUP($E28,'nejml.žákyně seznam'!$A$2:$E$269,4))</f>
        <v/>
      </c>
      <c r="H28" s="74"/>
      <c r="I28" s="75"/>
      <c r="J28" s="75"/>
      <c r="K28" s="75"/>
      <c r="L28" s="76"/>
      <c r="M28" s="3">
        <f t="shared" si="0"/>
        <v>0</v>
      </c>
      <c r="N28" s="3">
        <f t="shared" si="1"/>
        <v>0</v>
      </c>
      <c r="O28" s="3">
        <f t="shared" si="2"/>
        <v>0</v>
      </c>
      <c r="P28" s="3" t="str">
        <f>IF($O28=0,"",VLOOKUP($O28,'nejml.žákyně seznam'!$A$2:$D$269,2))</f>
        <v/>
      </c>
      <c r="Q28" s="3" t="str">
        <f t="shared" si="3"/>
        <v/>
      </c>
      <c r="R28" s="3" t="str">
        <f t="shared" si="10"/>
        <v/>
      </c>
      <c r="T28" s="30">
        <f t="shared" si="5"/>
        <v>0</v>
      </c>
      <c r="U28" s="30">
        <f t="shared" si="6"/>
        <v>0</v>
      </c>
      <c r="V28" s="30">
        <f t="shared" si="7"/>
        <v>0</v>
      </c>
      <c r="W28" s="30">
        <f t="shared" si="8"/>
        <v>0</v>
      </c>
      <c r="X28" s="30">
        <f t="shared" si="9"/>
        <v>0</v>
      </c>
    </row>
    <row r="29" spans="1:24">
      <c r="A29" s="3" t="e">
        <f>CONCATENATE("Kvalifikace ",#REF!," - 1.kolo")</f>
        <v>#REF!</v>
      </c>
      <c r="B29" s="3">
        <f>'P-1 64'!B114</f>
        <v>0</v>
      </c>
      <c r="C29" s="3" t="str">
        <f>IF($B29=0,"bye",VLOOKUP($B29,'nejml.žákyně seznam'!$A$2:$D$269,2))</f>
        <v>bye</v>
      </c>
      <c r="D29" s="3" t="str">
        <f>IF($B29=0,"",VLOOKUP($B29,'nejml.žákyně seznam'!$A$2:$E$269,4))</f>
        <v/>
      </c>
      <c r="E29" s="3">
        <f>'P-1 64'!$B$116</f>
        <v>0</v>
      </c>
      <c r="F29" s="3" t="str">
        <f>IF($E29=0,"bye",VLOOKUP($E29,'nejml.žákyně seznam'!$A$2:$D$269,2))</f>
        <v>bye</v>
      </c>
      <c r="G29" s="3" t="str">
        <f>IF($E29=0,"",VLOOKUP($E29,'nejml.žákyně seznam'!$A$2:$E$269,4))</f>
        <v/>
      </c>
      <c r="H29" s="74"/>
      <c r="I29" s="75"/>
      <c r="J29" s="75"/>
      <c r="K29" s="75"/>
      <c r="L29" s="76"/>
      <c r="M29" s="3">
        <f t="shared" si="0"/>
        <v>0</v>
      </c>
      <c r="N29" s="3">
        <f t="shared" si="1"/>
        <v>0</v>
      </c>
      <c r="O29" s="3">
        <f t="shared" si="2"/>
        <v>0</v>
      </c>
      <c r="P29" s="3" t="str">
        <f>IF($O29=0,"",VLOOKUP($O29,'nejml.žákyně seznam'!$A$2:$D$269,2))</f>
        <v/>
      </c>
      <c r="Q29" s="3" t="str">
        <f t="shared" si="3"/>
        <v/>
      </c>
      <c r="R29" s="3" t="str">
        <f t="shared" si="10"/>
        <v/>
      </c>
      <c r="T29" s="30">
        <f t="shared" si="5"/>
        <v>0</v>
      </c>
      <c r="U29" s="30">
        <f t="shared" si="6"/>
        <v>0</v>
      </c>
      <c r="V29" s="30">
        <f t="shared" si="7"/>
        <v>0</v>
      </c>
      <c r="W29" s="30">
        <f t="shared" si="8"/>
        <v>0</v>
      </c>
      <c r="X29" s="30">
        <f t="shared" si="9"/>
        <v>0</v>
      </c>
    </row>
    <row r="30" spans="1:24">
      <c r="A30" s="3" t="e">
        <f>CONCATENATE("Kvalifikace ",#REF!," - 1.kolo")</f>
        <v>#REF!</v>
      </c>
      <c r="B30" s="3">
        <f>'P-1 64'!B118</f>
        <v>0</v>
      </c>
      <c r="C30" s="3" t="str">
        <f>IF($B30=0,"bye",VLOOKUP($B30,'nejml.žákyně seznam'!$A$2:$D$269,2))</f>
        <v>bye</v>
      </c>
      <c r="D30" s="3" t="str">
        <f>IF($B30=0,"",VLOOKUP($B30,'nejml.žákyně seznam'!$A$2:$E$269,4))</f>
        <v/>
      </c>
      <c r="E30" s="3">
        <f>'P-1 64'!$B$120</f>
        <v>0</v>
      </c>
      <c r="F30" s="3" t="str">
        <f>IF($E30=0,"bye",VLOOKUP($E30,'nejml.žákyně seznam'!$A$2:$D$269,2))</f>
        <v>bye</v>
      </c>
      <c r="G30" s="3" t="str">
        <f>IF($E30=0,"",VLOOKUP($E30,'nejml.žákyně seznam'!$A$2:$E$269,4))</f>
        <v/>
      </c>
      <c r="H30" s="74"/>
      <c r="I30" s="75"/>
      <c r="J30" s="75"/>
      <c r="K30" s="75"/>
      <c r="L30" s="76"/>
      <c r="M30" s="3">
        <f t="shared" si="0"/>
        <v>0</v>
      </c>
      <c r="N30" s="3">
        <f t="shared" si="1"/>
        <v>0</v>
      </c>
      <c r="O30" s="3">
        <f t="shared" si="2"/>
        <v>0</v>
      </c>
      <c r="P30" s="3" t="str">
        <f>IF($O30=0,"",VLOOKUP($O30,'nejml.žákyně seznam'!$A$2:$D$269,2))</f>
        <v/>
      </c>
      <c r="Q30" s="3" t="str">
        <f t="shared" si="3"/>
        <v/>
      </c>
      <c r="R30" s="3" t="str">
        <f t="shared" si="10"/>
        <v/>
      </c>
      <c r="T30" s="30">
        <f t="shared" si="5"/>
        <v>0</v>
      </c>
      <c r="U30" s="30">
        <f t="shared" si="6"/>
        <v>0</v>
      </c>
      <c r="V30" s="30">
        <f t="shared" si="7"/>
        <v>0</v>
      </c>
      <c r="W30" s="30">
        <f t="shared" si="8"/>
        <v>0</v>
      </c>
      <c r="X30" s="30">
        <f t="shared" si="9"/>
        <v>0</v>
      </c>
    </row>
    <row r="31" spans="1:24">
      <c r="A31" s="3" t="e">
        <f>CONCATENATE("Kvalifikace ",#REF!," - 1.kolo")</f>
        <v>#REF!</v>
      </c>
      <c r="B31" s="3">
        <f>'P-1 64'!B122</f>
        <v>0</v>
      </c>
      <c r="C31" s="3" t="str">
        <f>IF($B31=0,"bye",VLOOKUP($B31,'nejml.žákyně seznam'!$A$2:$D$269,2))</f>
        <v>bye</v>
      </c>
      <c r="D31" s="3" t="str">
        <f>IF($B31=0,"",VLOOKUP($B31,'nejml.žákyně seznam'!$A$2:$E$269,4))</f>
        <v/>
      </c>
      <c r="E31" s="3">
        <f>'P-1 64'!$B$124</f>
        <v>0</v>
      </c>
      <c r="F31" s="3" t="str">
        <f>IF($E31=0,"bye",VLOOKUP($E31,'nejml.žákyně seznam'!$A$2:$D$269,2))</f>
        <v>bye</v>
      </c>
      <c r="G31" s="3" t="str">
        <f>IF($E31=0,"",VLOOKUP($E31,'nejml.žákyně seznam'!$A$2:$E$269,4))</f>
        <v/>
      </c>
      <c r="H31" s="74"/>
      <c r="I31" s="75"/>
      <c r="J31" s="75"/>
      <c r="K31" s="75"/>
      <c r="L31" s="76"/>
      <c r="M31" s="3">
        <f t="shared" si="0"/>
        <v>0</v>
      </c>
      <c r="N31" s="3">
        <f t="shared" si="1"/>
        <v>0</v>
      </c>
      <c r="O31" s="3">
        <f t="shared" si="2"/>
        <v>0</v>
      </c>
      <c r="P31" s="3" t="str">
        <f>IF($O31=0,"",VLOOKUP($O31,'nejml.žákyně seznam'!$A$2:$D$269,2))</f>
        <v/>
      </c>
      <c r="Q31" s="3" t="str">
        <f t="shared" si="3"/>
        <v/>
      </c>
      <c r="R31" s="3" t="str">
        <f t="shared" si="10"/>
        <v/>
      </c>
      <c r="T31" s="30">
        <f t="shared" si="5"/>
        <v>0</v>
      </c>
      <c r="U31" s="30">
        <f t="shared" si="6"/>
        <v>0</v>
      </c>
      <c r="V31" s="30">
        <f t="shared" si="7"/>
        <v>0</v>
      </c>
      <c r="W31" s="30">
        <f t="shared" si="8"/>
        <v>0</v>
      </c>
      <c r="X31" s="30">
        <f t="shared" si="9"/>
        <v>0</v>
      </c>
    </row>
    <row r="32" spans="1:24">
      <c r="A32" s="3" t="e">
        <f>CONCATENATE("Kvalifikace ",#REF!," - 1.kolo")</f>
        <v>#REF!</v>
      </c>
      <c r="B32" s="3">
        <f>'P-1 64'!B126</f>
        <v>0</v>
      </c>
      <c r="C32" s="3" t="str">
        <f>IF($B32=0,"bye",VLOOKUP($B32,'nejml.žákyně seznam'!$A$2:$D$269,2))</f>
        <v>bye</v>
      </c>
      <c r="D32" s="3" t="str">
        <f>IF($B32=0,"",VLOOKUP($B32,'nejml.žákyně seznam'!$A$2:$E$269,4))</f>
        <v/>
      </c>
      <c r="E32" s="3">
        <f>'P-1 64'!$B$128</f>
        <v>0</v>
      </c>
      <c r="F32" s="3" t="str">
        <f>IF($E32=0,"bye",VLOOKUP($E32,'nejml.žákyně seznam'!$A$2:$D$269,2))</f>
        <v>bye</v>
      </c>
      <c r="G32" s="3" t="str">
        <f>IF($E32=0,"",VLOOKUP($E32,'nejml.žákyně seznam'!$A$2:$E$269,4))</f>
        <v/>
      </c>
      <c r="H32" s="74"/>
      <c r="I32" s="75"/>
      <c r="J32" s="75"/>
      <c r="K32" s="75"/>
      <c r="L32" s="76"/>
      <c r="M32" s="3">
        <f t="shared" si="0"/>
        <v>0</v>
      </c>
      <c r="N32" s="3">
        <f t="shared" si="1"/>
        <v>0</v>
      </c>
      <c r="O32" s="3">
        <f t="shared" si="2"/>
        <v>0</v>
      </c>
      <c r="P32" s="3" t="str">
        <f>IF($O32=0,"",VLOOKUP($O32,'nejml.žákyně seznam'!$A$2:$D$269,2))</f>
        <v/>
      </c>
      <c r="Q32" s="3" t="str">
        <f t="shared" si="3"/>
        <v/>
      </c>
      <c r="R32" s="3" t="str">
        <f t="shared" si="10"/>
        <v/>
      </c>
      <c r="T32" s="30">
        <f t="shared" si="5"/>
        <v>0</v>
      </c>
      <c r="U32" s="30">
        <f t="shared" si="6"/>
        <v>0</v>
      </c>
      <c r="V32" s="30">
        <f t="shared" si="7"/>
        <v>0</v>
      </c>
      <c r="W32" s="30">
        <f t="shared" si="8"/>
        <v>0</v>
      </c>
      <c r="X32" s="30">
        <f t="shared" si="9"/>
        <v>0</v>
      </c>
    </row>
    <row r="33" spans="1:24">
      <c r="A33" s="3" t="e">
        <f>CONCATENATE("Kvalifikace ",#REF!," - 1.kolo")</f>
        <v>#REF!</v>
      </c>
      <c r="B33" s="3">
        <f>'P-1 64'!B130</f>
        <v>0</v>
      </c>
      <c r="C33" s="3" t="str">
        <f>IF($B33=0,"bye",VLOOKUP($B33,'nejml.žákyně seznam'!$A$2:$D$269,2))</f>
        <v>bye</v>
      </c>
      <c r="D33" s="3" t="str">
        <f>IF($B33=0,"",VLOOKUP($B33,'nejml.žákyně seznam'!$A$2:$E$269,4))</f>
        <v/>
      </c>
      <c r="E33" s="3">
        <f>'P-1 64'!$B$132</f>
        <v>0</v>
      </c>
      <c r="F33" s="3" t="str">
        <f>IF($E33=0,"bye",VLOOKUP($E33,'nejml.žákyně seznam'!$A$2:$D$269,2))</f>
        <v>bye</v>
      </c>
      <c r="G33" s="3" t="str">
        <f>IF($E33=0,"",VLOOKUP($E33,'nejml.žákyně seznam'!$A$2:$E$269,4))</f>
        <v/>
      </c>
      <c r="H33" s="74"/>
      <c r="I33" s="75"/>
      <c r="J33" s="75"/>
      <c r="K33" s="75"/>
      <c r="L33" s="76"/>
      <c r="M33" s="3">
        <f t="shared" si="0"/>
        <v>0</v>
      </c>
      <c r="N33" s="3">
        <f t="shared" si="1"/>
        <v>0</v>
      </c>
      <c r="O33" s="3">
        <f t="shared" si="2"/>
        <v>0</v>
      </c>
      <c r="P33" s="3" t="str">
        <f>IF($O33=0,"",VLOOKUP($O33,'nejml.žákyně seznam'!$A$2:$D$269,2))</f>
        <v/>
      </c>
      <c r="Q33" s="3" t="str">
        <f t="shared" si="3"/>
        <v/>
      </c>
      <c r="R33" s="3" t="str">
        <f t="shared" si="10"/>
        <v/>
      </c>
      <c r="T33" s="30">
        <f t="shared" si="5"/>
        <v>0</v>
      </c>
      <c r="U33" s="30">
        <f t="shared" si="6"/>
        <v>0</v>
      </c>
      <c r="V33" s="30">
        <f t="shared" si="7"/>
        <v>0</v>
      </c>
      <c r="W33" s="30">
        <f t="shared" si="8"/>
        <v>0</v>
      </c>
      <c r="X33" s="30">
        <f t="shared" si="9"/>
        <v>0</v>
      </c>
    </row>
    <row r="34" spans="1:24" ht="13.5" thickBot="1">
      <c r="H34" s="21"/>
      <c r="I34" s="21"/>
      <c r="J34" s="21"/>
      <c r="K34" s="21"/>
      <c r="L34" s="21"/>
    </row>
    <row r="35" spans="1:24" ht="13.5" thickTop="1">
      <c r="A35" s="3" t="e">
        <f>CONCATENATE("Kvalifikace ",#REF!," - 2.kolo")</f>
        <v>#REF!</v>
      </c>
      <c r="B35" s="3">
        <f>O2</f>
        <v>0</v>
      </c>
      <c r="C35" s="3" t="str">
        <f>IF($B35=0,"",VLOOKUP($B35,'nejml.žákyně seznam'!$A$2:$D$269,2))</f>
        <v/>
      </c>
      <c r="D35" s="3" t="str">
        <f>IF($B35=0,"",VLOOKUP($B35,'nejml.žákyně seznam'!$A$2:$E$269,4))</f>
        <v/>
      </c>
      <c r="E35" s="3">
        <f>O3</f>
        <v>0</v>
      </c>
      <c r="F35" s="3" t="str">
        <f>IF($E35=0,"",VLOOKUP($E35,'nejml.žákyně seznam'!$A$2:$D$269,2))</f>
        <v/>
      </c>
      <c r="G35" s="3" t="str">
        <f>IF($E35=0,"",VLOOKUP($E35,'nejml.žákyně seznam'!$A$2:$E$269,5))</f>
        <v/>
      </c>
      <c r="H35" s="71"/>
      <c r="I35" s="72"/>
      <c r="J35" s="72"/>
      <c r="K35" s="72"/>
      <c r="L35" s="73"/>
      <c r="M35" s="3">
        <f t="shared" ref="M35:M50" si="11">COUNTIF(T35:X35,"&gt;0")</f>
        <v>0</v>
      </c>
      <c r="N35" s="3">
        <f t="shared" ref="N35:N50" si="12">COUNTIF(T35:X35,"&lt;0")</f>
        <v>0</v>
      </c>
      <c r="O35" s="3">
        <f t="shared" ref="O35:O50" si="13">IF(M35=N35,0,IF(M35&gt;N35,B35,E35))</f>
        <v>0</v>
      </c>
      <c r="P35" s="3" t="str">
        <f>IF($O35=0,"",VLOOKUP($O35,'nejml.žákyně seznam'!$A$2:$D$269,2))</f>
        <v/>
      </c>
      <c r="Q35" s="3" t="str">
        <f t="shared" ref="Q35:Q50" si="14">IF(M35=N35,"",IF(M35&gt;N35,CONCATENATE(M35,":",N35," (",H35,",",I35,",",J35,IF(SUM(M35:N35)&gt;3,",",""),K35,IF(SUM(M35:N35)&gt;4,",",""),L35,")"),CONCATENATE(N35,":",M35," (",IF(H35="0","-0",-H35),",",IF(I35="0","-0",-I35),",",IF(J35="0","-0",-J35),IF(SUM(M35:N35)&gt;3,CONCATENATE(",",IF(K35="0","-0",-K35)),""),IF(SUM(M35:N35)&gt;4,CONCATENATE(",",IF(L35="0","-0",-L35)),""),")")))</f>
        <v/>
      </c>
      <c r="R35" s="3" t="str">
        <f t="shared" ref="R35:R50" si="15">IF(MAX(M35:N35)=3,Q35,"")</f>
        <v/>
      </c>
      <c r="T35" s="30">
        <f t="shared" ref="T35:T50" si="16">IF(H35="",0,IF(MID(H35,1,1)="-",-1,1))</f>
        <v>0</v>
      </c>
      <c r="U35" s="30">
        <f t="shared" ref="U35:U50" si="17">IF(I35="",0,IF(MID(I35,1,1)="-",-1,1))</f>
        <v>0</v>
      </c>
      <c r="V35" s="30">
        <f t="shared" ref="V35:V50" si="18">IF(J35="",0,IF(MID(J35,1,1)="-",-1,1))</f>
        <v>0</v>
      </c>
      <c r="W35" s="30">
        <f t="shared" ref="W35:W50" si="19">IF(K35="",0,IF(MID(K35,1,1)="-",-1,1))</f>
        <v>0</v>
      </c>
      <c r="X35" s="30">
        <f t="shared" ref="X35:X50" si="20">IF(L35="",0,IF(MID(L35,1,1)="-",-1,1))</f>
        <v>0</v>
      </c>
    </row>
    <row r="36" spans="1:24">
      <c r="A36" s="3" t="e">
        <f>CONCATENATE("Kvalifikace ",#REF!," - 2.kolo")</f>
        <v>#REF!</v>
      </c>
      <c r="B36" s="3">
        <f>O4</f>
        <v>0</v>
      </c>
      <c r="C36" s="3" t="str">
        <f>IF($B36=0,"",VLOOKUP($B36,'nejml.žákyně seznam'!$A$2:$D$269,2))</f>
        <v/>
      </c>
      <c r="D36" s="3" t="str">
        <f>IF($B36=0,"",VLOOKUP($B36,'nejml.žákyně seznam'!$A$2:$E$269,4))</f>
        <v/>
      </c>
      <c r="E36" s="3">
        <f>O5</f>
        <v>0</v>
      </c>
      <c r="F36" s="3" t="str">
        <f>IF($E36=0,"",VLOOKUP($E36,'nejml.žákyně seznam'!$A$2:$D$269,2))</f>
        <v/>
      </c>
      <c r="G36" s="3" t="str">
        <f>IF($E36=0,"",VLOOKUP($E36,'nejml.žákyně seznam'!$A$2:$E$269,5))</f>
        <v/>
      </c>
      <c r="H36" s="74"/>
      <c r="I36" s="75"/>
      <c r="J36" s="75"/>
      <c r="K36" s="75"/>
      <c r="L36" s="76"/>
      <c r="M36" s="3">
        <f t="shared" si="11"/>
        <v>0</v>
      </c>
      <c r="N36" s="3">
        <f t="shared" si="12"/>
        <v>0</v>
      </c>
      <c r="O36" s="3">
        <f t="shared" si="13"/>
        <v>0</v>
      </c>
      <c r="P36" s="3" t="str">
        <f>IF($O36=0,"",VLOOKUP($O36,'nejml.žákyně seznam'!$A$2:$D$269,2))</f>
        <v/>
      </c>
      <c r="Q36" s="3" t="str">
        <f t="shared" si="14"/>
        <v/>
      </c>
      <c r="R36" s="3" t="str">
        <f t="shared" si="15"/>
        <v/>
      </c>
      <c r="T36" s="30">
        <f t="shared" si="16"/>
        <v>0</v>
      </c>
      <c r="U36" s="30">
        <f t="shared" si="17"/>
        <v>0</v>
      </c>
      <c r="V36" s="30">
        <f t="shared" si="18"/>
        <v>0</v>
      </c>
      <c r="W36" s="30">
        <f t="shared" si="19"/>
        <v>0</v>
      </c>
      <c r="X36" s="30">
        <f t="shared" si="20"/>
        <v>0</v>
      </c>
    </row>
    <row r="37" spans="1:24">
      <c r="A37" s="3" t="e">
        <f>CONCATENATE("Kvalifikace ",#REF!," - 2.kolo")</f>
        <v>#REF!</v>
      </c>
      <c r="B37" s="3">
        <f>O6</f>
        <v>0</v>
      </c>
      <c r="C37" s="3" t="str">
        <f>IF($B37=0,"",VLOOKUP($B37,'nejml.žákyně seznam'!$A$2:$D$269,2))</f>
        <v/>
      </c>
      <c r="D37" s="3" t="str">
        <f>IF($B37=0,"",VLOOKUP($B37,'nejml.žákyně seznam'!$A$2:$E$269,4))</f>
        <v/>
      </c>
      <c r="E37" s="3">
        <f>O7</f>
        <v>0</v>
      </c>
      <c r="F37" s="3" t="str">
        <f>IF($E37=0,"",VLOOKUP($E37,'nejml.žákyně seznam'!$A$2:$D$269,2))</f>
        <v/>
      </c>
      <c r="G37" s="3" t="str">
        <f>IF($E37=0,"",VLOOKUP($E37,'nejml.žákyně seznam'!$A$2:$E$269,5))</f>
        <v/>
      </c>
      <c r="H37" s="74"/>
      <c r="I37" s="75"/>
      <c r="J37" s="75"/>
      <c r="K37" s="75"/>
      <c r="L37" s="76"/>
      <c r="M37" s="3">
        <f t="shared" si="11"/>
        <v>0</v>
      </c>
      <c r="N37" s="3">
        <f t="shared" si="12"/>
        <v>0</v>
      </c>
      <c r="O37" s="3">
        <f t="shared" si="13"/>
        <v>0</v>
      </c>
      <c r="P37" s="3" t="str">
        <f>IF($O37=0,"",VLOOKUP($O37,'nejml.žákyně seznam'!$A$2:$D$269,2))</f>
        <v/>
      </c>
      <c r="Q37" s="3" t="str">
        <f t="shared" si="14"/>
        <v/>
      </c>
      <c r="R37" s="3" t="str">
        <f t="shared" si="15"/>
        <v/>
      </c>
      <c r="T37" s="30">
        <f t="shared" si="16"/>
        <v>0</v>
      </c>
      <c r="U37" s="30">
        <f t="shared" si="17"/>
        <v>0</v>
      </c>
      <c r="V37" s="30">
        <f t="shared" si="18"/>
        <v>0</v>
      </c>
      <c r="W37" s="30">
        <f t="shared" si="19"/>
        <v>0</v>
      </c>
      <c r="X37" s="30">
        <f t="shared" si="20"/>
        <v>0</v>
      </c>
    </row>
    <row r="38" spans="1:24">
      <c r="A38" s="3" t="e">
        <f>CONCATENATE("Kvalifikace ",#REF!," - 2.kolo")</f>
        <v>#REF!</v>
      </c>
      <c r="B38" s="3">
        <f>O8</f>
        <v>0</v>
      </c>
      <c r="C38" s="3" t="str">
        <f>IF($B38=0,"",VLOOKUP($B38,'nejml.žákyně seznam'!$A$2:$D$269,2))</f>
        <v/>
      </c>
      <c r="D38" s="3" t="str">
        <f>IF($B38=0,"",VLOOKUP($B38,'nejml.žákyně seznam'!$A$2:$E$269,4))</f>
        <v/>
      </c>
      <c r="E38" s="3">
        <f>O9</f>
        <v>0</v>
      </c>
      <c r="F38" s="3" t="str">
        <f>IF($E38=0,"",VLOOKUP($E38,'nejml.žákyně seznam'!$A$2:$D$269,2))</f>
        <v/>
      </c>
      <c r="G38" s="3" t="str">
        <f>IF($E38=0,"",VLOOKUP($E38,'nejml.žákyně seznam'!$A$2:$E$269,5))</f>
        <v/>
      </c>
      <c r="H38" s="74"/>
      <c r="I38" s="75"/>
      <c r="J38" s="75"/>
      <c r="K38" s="75"/>
      <c r="L38" s="76"/>
      <c r="M38" s="3">
        <f t="shared" si="11"/>
        <v>0</v>
      </c>
      <c r="N38" s="3">
        <f t="shared" si="12"/>
        <v>0</v>
      </c>
      <c r="O38" s="3">
        <f t="shared" si="13"/>
        <v>0</v>
      </c>
      <c r="P38" s="3" t="str">
        <f>IF($O38=0,"",VLOOKUP($O38,'nejml.žákyně seznam'!$A$2:$D$269,2))</f>
        <v/>
      </c>
      <c r="Q38" s="3" t="str">
        <f t="shared" si="14"/>
        <v/>
      </c>
      <c r="R38" s="3" t="str">
        <f t="shared" si="15"/>
        <v/>
      </c>
      <c r="T38" s="30">
        <f t="shared" si="16"/>
        <v>0</v>
      </c>
      <c r="U38" s="30">
        <f t="shared" si="17"/>
        <v>0</v>
      </c>
      <c r="V38" s="30">
        <f t="shared" si="18"/>
        <v>0</v>
      </c>
      <c r="W38" s="30">
        <f t="shared" si="19"/>
        <v>0</v>
      </c>
      <c r="X38" s="30">
        <f t="shared" si="20"/>
        <v>0</v>
      </c>
    </row>
    <row r="39" spans="1:24">
      <c r="A39" s="3" t="e">
        <f>CONCATENATE("Kvalifikace ",#REF!," - 2.kolo")</f>
        <v>#REF!</v>
      </c>
      <c r="B39" s="3">
        <f>O10</f>
        <v>0</v>
      </c>
      <c r="C39" s="3" t="str">
        <f>IF($B39=0,"",VLOOKUP($B39,'nejml.žákyně seznam'!$A$2:$D$269,2))</f>
        <v/>
      </c>
      <c r="D39" s="3" t="str">
        <f>IF($B39=0,"",VLOOKUP($B39,'nejml.žákyně seznam'!$A$2:$E$269,4))</f>
        <v/>
      </c>
      <c r="E39" s="3">
        <f>O11</f>
        <v>0</v>
      </c>
      <c r="F39" s="3" t="str">
        <f>IF($E39=0,"",VLOOKUP($E39,'nejml.žákyně seznam'!$A$2:$D$269,2))</f>
        <v/>
      </c>
      <c r="G39" s="3" t="str">
        <f>IF($E39=0,"",VLOOKUP($E39,'nejml.žákyně seznam'!$A$2:$E$269,5))</f>
        <v/>
      </c>
      <c r="H39" s="74"/>
      <c r="I39" s="75"/>
      <c r="J39" s="75"/>
      <c r="K39" s="75"/>
      <c r="L39" s="76"/>
      <c r="M39" s="3">
        <f t="shared" si="11"/>
        <v>0</v>
      </c>
      <c r="N39" s="3">
        <f t="shared" si="12"/>
        <v>0</v>
      </c>
      <c r="O39" s="3">
        <f t="shared" si="13"/>
        <v>0</v>
      </c>
      <c r="P39" s="3" t="str">
        <f>IF($O39=0,"",VLOOKUP($O39,'nejml.žákyně seznam'!$A$2:$D$269,2))</f>
        <v/>
      </c>
      <c r="Q39" s="3" t="str">
        <f t="shared" si="14"/>
        <v/>
      </c>
      <c r="R39" s="3" t="str">
        <f t="shared" si="15"/>
        <v/>
      </c>
      <c r="T39" s="30">
        <f t="shared" si="16"/>
        <v>0</v>
      </c>
      <c r="U39" s="30">
        <f t="shared" si="17"/>
        <v>0</v>
      </c>
      <c r="V39" s="30">
        <f t="shared" si="18"/>
        <v>0</v>
      </c>
      <c r="W39" s="30">
        <f t="shared" si="19"/>
        <v>0</v>
      </c>
      <c r="X39" s="30">
        <f t="shared" si="20"/>
        <v>0</v>
      </c>
    </row>
    <row r="40" spans="1:24">
      <c r="A40" s="3" t="e">
        <f>CONCATENATE("Kvalifikace ",#REF!," - 2.kolo")</f>
        <v>#REF!</v>
      </c>
      <c r="B40" s="3">
        <f>O12</f>
        <v>0</v>
      </c>
      <c r="C40" s="3" t="str">
        <f>IF($B40=0,"",VLOOKUP($B40,'nejml.žákyně seznam'!$A$2:$D$269,2))</f>
        <v/>
      </c>
      <c r="D40" s="3" t="str">
        <f>IF($B40=0,"",VLOOKUP($B40,'nejml.žákyně seznam'!$A$2:$E$269,4))</f>
        <v/>
      </c>
      <c r="E40" s="3">
        <f>O13</f>
        <v>0</v>
      </c>
      <c r="F40" s="3" t="str">
        <f>IF($E40=0,"",VLOOKUP($E40,'nejml.žákyně seznam'!$A$2:$D$269,2))</f>
        <v/>
      </c>
      <c r="G40" s="3" t="str">
        <f>IF($E40=0,"",VLOOKUP($E40,'nejml.žákyně seznam'!$A$2:$E$269,5))</f>
        <v/>
      </c>
      <c r="H40" s="74"/>
      <c r="I40" s="75"/>
      <c r="J40" s="75"/>
      <c r="K40" s="75"/>
      <c r="L40" s="76"/>
      <c r="M40" s="3">
        <f t="shared" si="11"/>
        <v>0</v>
      </c>
      <c r="N40" s="3">
        <f t="shared" si="12"/>
        <v>0</v>
      </c>
      <c r="O40" s="3">
        <f t="shared" si="13"/>
        <v>0</v>
      </c>
      <c r="P40" s="3" t="str">
        <f>IF($O40=0,"",VLOOKUP($O40,'nejml.žákyně seznam'!$A$2:$D$269,2))</f>
        <v/>
      </c>
      <c r="Q40" s="3" t="str">
        <f t="shared" si="14"/>
        <v/>
      </c>
      <c r="R40" s="3" t="str">
        <f t="shared" si="15"/>
        <v/>
      </c>
      <c r="T40" s="30">
        <f t="shared" si="16"/>
        <v>0</v>
      </c>
      <c r="U40" s="30">
        <f t="shared" si="17"/>
        <v>0</v>
      </c>
      <c r="V40" s="30">
        <f t="shared" si="18"/>
        <v>0</v>
      </c>
      <c r="W40" s="30">
        <f t="shared" si="19"/>
        <v>0</v>
      </c>
      <c r="X40" s="30">
        <f t="shared" si="20"/>
        <v>0</v>
      </c>
    </row>
    <row r="41" spans="1:24">
      <c r="A41" s="3" t="e">
        <f>CONCATENATE("Kvalifikace ",#REF!," - 2.kolo")</f>
        <v>#REF!</v>
      </c>
      <c r="B41" s="3">
        <f>O14</f>
        <v>0</v>
      </c>
      <c r="C41" s="3" t="str">
        <f>IF($B41=0,"",VLOOKUP($B41,'nejml.žákyně seznam'!$A$2:$D$269,2))</f>
        <v/>
      </c>
      <c r="D41" s="3" t="str">
        <f>IF($B41=0,"",VLOOKUP($B41,'nejml.žákyně seznam'!$A$2:$E$269,4))</f>
        <v/>
      </c>
      <c r="E41" s="3">
        <f>O15</f>
        <v>0</v>
      </c>
      <c r="F41" s="3" t="str">
        <f>IF($E41=0,"",VLOOKUP($E41,'nejml.žákyně seznam'!$A$2:$D$269,2))</f>
        <v/>
      </c>
      <c r="G41" s="3" t="str">
        <f>IF($E41=0,"",VLOOKUP($E41,'nejml.žákyně seznam'!$A$2:$E$269,5))</f>
        <v/>
      </c>
      <c r="H41" s="74"/>
      <c r="I41" s="75"/>
      <c r="J41" s="75"/>
      <c r="K41" s="75"/>
      <c r="L41" s="76"/>
      <c r="M41" s="3">
        <f t="shared" si="11"/>
        <v>0</v>
      </c>
      <c r="N41" s="3">
        <f t="shared" si="12"/>
        <v>0</v>
      </c>
      <c r="O41" s="3">
        <f t="shared" si="13"/>
        <v>0</v>
      </c>
      <c r="P41" s="3" t="str">
        <f>IF($O41=0,"",VLOOKUP($O41,'nejml.žákyně seznam'!$A$2:$D$269,2))</f>
        <v/>
      </c>
      <c r="Q41" s="3" t="str">
        <f t="shared" si="14"/>
        <v/>
      </c>
      <c r="R41" s="3" t="str">
        <f t="shared" si="15"/>
        <v/>
      </c>
      <c r="T41" s="30">
        <f t="shared" si="16"/>
        <v>0</v>
      </c>
      <c r="U41" s="30">
        <f t="shared" si="17"/>
        <v>0</v>
      </c>
      <c r="V41" s="30">
        <f t="shared" si="18"/>
        <v>0</v>
      </c>
      <c r="W41" s="30">
        <f t="shared" si="19"/>
        <v>0</v>
      </c>
      <c r="X41" s="30">
        <f t="shared" si="20"/>
        <v>0</v>
      </c>
    </row>
    <row r="42" spans="1:24">
      <c r="A42" s="3" t="e">
        <f>CONCATENATE("Kvalifikace ",#REF!," - 2.kolo")</f>
        <v>#REF!</v>
      </c>
      <c r="B42" s="3">
        <f>O16</f>
        <v>0</v>
      </c>
      <c r="C42" s="3" t="str">
        <f>IF($B42=0,"",VLOOKUP($B42,'nejml.žákyně seznam'!$A$2:$D$269,2))</f>
        <v/>
      </c>
      <c r="D42" s="3" t="str">
        <f>IF($B42=0,"",VLOOKUP($B42,'nejml.žákyně seznam'!$A$2:$E$269,4))</f>
        <v/>
      </c>
      <c r="E42" s="3">
        <f>O17</f>
        <v>0</v>
      </c>
      <c r="F42" s="3" t="str">
        <f>IF($E42=0,"",VLOOKUP($E42,'nejml.žákyně seznam'!$A$2:$D$269,2))</f>
        <v/>
      </c>
      <c r="G42" s="3" t="str">
        <f>IF($E42=0,"",VLOOKUP($E42,'nejml.žákyně seznam'!$A$2:$E$269,5))</f>
        <v/>
      </c>
      <c r="H42" s="74"/>
      <c r="I42" s="75"/>
      <c r="J42" s="75"/>
      <c r="K42" s="75"/>
      <c r="L42" s="76"/>
      <c r="M42" s="3">
        <f t="shared" si="11"/>
        <v>0</v>
      </c>
      <c r="N42" s="3">
        <f t="shared" si="12"/>
        <v>0</v>
      </c>
      <c r="O42" s="3">
        <f t="shared" si="13"/>
        <v>0</v>
      </c>
      <c r="P42" s="3" t="str">
        <f>IF($O42=0,"",VLOOKUP($O42,'nejml.žákyně seznam'!$A$2:$D$269,2))</f>
        <v/>
      </c>
      <c r="Q42" s="3" t="str">
        <f t="shared" si="14"/>
        <v/>
      </c>
      <c r="R42" s="3" t="str">
        <f t="shared" si="15"/>
        <v/>
      </c>
      <c r="T42" s="30">
        <f t="shared" si="16"/>
        <v>0</v>
      </c>
      <c r="U42" s="30">
        <f t="shared" si="17"/>
        <v>0</v>
      </c>
      <c r="V42" s="30">
        <f t="shared" si="18"/>
        <v>0</v>
      </c>
      <c r="W42" s="30">
        <f t="shared" si="19"/>
        <v>0</v>
      </c>
      <c r="X42" s="30">
        <f t="shared" si="20"/>
        <v>0</v>
      </c>
    </row>
    <row r="43" spans="1:24">
      <c r="A43" s="3" t="e">
        <f>CONCATENATE("Kvalifikace ",#REF!," - 2.kolo")</f>
        <v>#REF!</v>
      </c>
      <c r="B43" s="3">
        <f>O18</f>
        <v>0</v>
      </c>
      <c r="C43" s="3" t="str">
        <f>IF($B43=0,"",VLOOKUP($B43,'nejml.žákyně seznam'!$A$2:$D$269,2))</f>
        <v/>
      </c>
      <c r="D43" s="3" t="str">
        <f>IF($B43=0,"",VLOOKUP($B43,'nejml.žákyně seznam'!$A$2:$E$269,4))</f>
        <v/>
      </c>
      <c r="E43" s="3">
        <f>O19</f>
        <v>0</v>
      </c>
      <c r="F43" s="3" t="str">
        <f>IF($E43=0,"",VLOOKUP($E43,'nejml.žákyně seznam'!$A$2:$D$269,2))</f>
        <v/>
      </c>
      <c r="G43" s="3" t="str">
        <f>IF($E43=0,"",VLOOKUP($E43,'nejml.žákyně seznam'!$A$2:$E$269,5))</f>
        <v/>
      </c>
      <c r="H43" s="74"/>
      <c r="I43" s="75"/>
      <c r="J43" s="75"/>
      <c r="K43" s="75"/>
      <c r="L43" s="76"/>
      <c r="M43" s="3">
        <f t="shared" si="11"/>
        <v>0</v>
      </c>
      <c r="N43" s="3">
        <f t="shared" si="12"/>
        <v>0</v>
      </c>
      <c r="O43" s="3">
        <f t="shared" si="13"/>
        <v>0</v>
      </c>
      <c r="P43" s="3" t="str">
        <f>IF($O43=0,"",VLOOKUP($O43,'nejml.žákyně seznam'!$A$2:$D$269,2))</f>
        <v/>
      </c>
      <c r="Q43" s="3" t="str">
        <f t="shared" si="14"/>
        <v/>
      </c>
      <c r="R43" s="3" t="str">
        <f t="shared" si="15"/>
        <v/>
      </c>
      <c r="T43" s="30">
        <f t="shared" si="16"/>
        <v>0</v>
      </c>
      <c r="U43" s="30">
        <f t="shared" si="17"/>
        <v>0</v>
      </c>
      <c r="V43" s="30">
        <f t="shared" si="18"/>
        <v>0</v>
      </c>
      <c r="W43" s="30">
        <f t="shared" si="19"/>
        <v>0</v>
      </c>
      <c r="X43" s="30">
        <f t="shared" si="20"/>
        <v>0</v>
      </c>
    </row>
    <row r="44" spans="1:24">
      <c r="A44" s="3" t="e">
        <f>CONCATENATE("Kvalifikace ",#REF!," - 2.kolo")</f>
        <v>#REF!</v>
      </c>
      <c r="B44" s="3">
        <f>O20</f>
        <v>0</v>
      </c>
      <c r="C44" s="3" t="str">
        <f>IF($B44=0,"",VLOOKUP($B44,'nejml.žákyně seznam'!$A$2:$D$269,2))</f>
        <v/>
      </c>
      <c r="D44" s="3" t="str">
        <f>IF($B44=0,"",VLOOKUP($B44,'nejml.žákyně seznam'!$A$2:$E$269,4))</f>
        <v/>
      </c>
      <c r="E44" s="3">
        <f>O21</f>
        <v>0</v>
      </c>
      <c r="F44" s="3" t="str">
        <f>IF($E44=0,"",VLOOKUP($E44,'nejml.žákyně seznam'!$A$2:$D$269,2))</f>
        <v/>
      </c>
      <c r="G44" s="3" t="str">
        <f>IF($E44=0,"",VLOOKUP($E44,'nejml.žákyně seznam'!$A$2:$E$269,5))</f>
        <v/>
      </c>
      <c r="H44" s="74"/>
      <c r="I44" s="75"/>
      <c r="J44" s="75"/>
      <c r="K44" s="75"/>
      <c r="L44" s="76"/>
      <c r="M44" s="3">
        <f t="shared" si="11"/>
        <v>0</v>
      </c>
      <c r="N44" s="3">
        <f t="shared" si="12"/>
        <v>0</v>
      </c>
      <c r="O44" s="3">
        <f t="shared" si="13"/>
        <v>0</v>
      </c>
      <c r="P44" s="3" t="str">
        <f>IF($O44=0,"",VLOOKUP($O44,'nejml.žákyně seznam'!$A$2:$D$269,2))</f>
        <v/>
      </c>
      <c r="Q44" s="3" t="str">
        <f t="shared" si="14"/>
        <v/>
      </c>
      <c r="R44" s="3" t="str">
        <f t="shared" si="15"/>
        <v/>
      </c>
      <c r="T44" s="30">
        <f t="shared" si="16"/>
        <v>0</v>
      </c>
      <c r="U44" s="30">
        <f t="shared" si="17"/>
        <v>0</v>
      </c>
      <c r="V44" s="30">
        <f t="shared" si="18"/>
        <v>0</v>
      </c>
      <c r="W44" s="30">
        <f t="shared" si="19"/>
        <v>0</v>
      </c>
      <c r="X44" s="30">
        <f t="shared" si="20"/>
        <v>0</v>
      </c>
    </row>
    <row r="45" spans="1:24">
      <c r="A45" s="3" t="e">
        <f>CONCATENATE("Kvalifikace ",#REF!," - 2.kolo")</f>
        <v>#REF!</v>
      </c>
      <c r="B45" s="3">
        <f>O22</f>
        <v>0</v>
      </c>
      <c r="C45" s="3" t="str">
        <f>IF($B45=0,"",VLOOKUP($B45,'nejml.žákyně seznam'!$A$2:$D$269,2))</f>
        <v/>
      </c>
      <c r="D45" s="3" t="str">
        <f>IF($B45=0,"",VLOOKUP($B45,'nejml.žákyně seznam'!$A$2:$E$269,4))</f>
        <v/>
      </c>
      <c r="E45" s="3">
        <f>O23</f>
        <v>0</v>
      </c>
      <c r="F45" s="3" t="str">
        <f>IF($E45=0,"",VLOOKUP($E45,'nejml.žákyně seznam'!$A$2:$D$269,2))</f>
        <v/>
      </c>
      <c r="G45" s="3" t="str">
        <f>IF($E45=0,"",VLOOKUP($E45,'nejml.žákyně seznam'!$A$2:$E$269,5))</f>
        <v/>
      </c>
      <c r="H45" s="74"/>
      <c r="I45" s="75"/>
      <c r="J45" s="75"/>
      <c r="K45" s="75"/>
      <c r="L45" s="76"/>
      <c r="M45" s="3">
        <f t="shared" si="11"/>
        <v>0</v>
      </c>
      <c r="N45" s="3">
        <f t="shared" si="12"/>
        <v>0</v>
      </c>
      <c r="O45" s="3">
        <f t="shared" si="13"/>
        <v>0</v>
      </c>
      <c r="P45" s="3" t="str">
        <f>IF($O45=0,"",VLOOKUP($O45,'nejml.žákyně seznam'!$A$2:$D$269,2))</f>
        <v/>
      </c>
      <c r="Q45" s="3" t="str">
        <f t="shared" si="14"/>
        <v/>
      </c>
      <c r="R45" s="3" t="str">
        <f t="shared" si="15"/>
        <v/>
      </c>
      <c r="T45" s="30">
        <f t="shared" si="16"/>
        <v>0</v>
      </c>
      <c r="U45" s="30">
        <f t="shared" si="17"/>
        <v>0</v>
      </c>
      <c r="V45" s="30">
        <f t="shared" si="18"/>
        <v>0</v>
      </c>
      <c r="W45" s="30">
        <f t="shared" si="19"/>
        <v>0</v>
      </c>
      <c r="X45" s="30">
        <f t="shared" si="20"/>
        <v>0</v>
      </c>
    </row>
    <row r="46" spans="1:24">
      <c r="A46" s="3" t="e">
        <f>CONCATENATE("Kvalifikace ",#REF!," - 2.kolo")</f>
        <v>#REF!</v>
      </c>
      <c r="B46" s="3">
        <f>O24</f>
        <v>0</v>
      </c>
      <c r="C46" s="3" t="str">
        <f>IF($B46=0,"",VLOOKUP($B46,'nejml.žákyně seznam'!$A$2:$D$269,2))</f>
        <v/>
      </c>
      <c r="D46" s="3" t="str">
        <f>IF($B46=0,"",VLOOKUP($B46,'nejml.žákyně seznam'!$A$2:$E$269,4))</f>
        <v/>
      </c>
      <c r="E46" s="3">
        <f>O25</f>
        <v>0</v>
      </c>
      <c r="F46" s="3" t="str">
        <f>IF($E46=0,"",VLOOKUP($E46,'nejml.žákyně seznam'!$A$2:$D$269,2))</f>
        <v/>
      </c>
      <c r="G46" s="3" t="str">
        <f>IF($E46=0,"",VLOOKUP($E46,'nejml.žákyně seznam'!$A$2:$E$269,5))</f>
        <v/>
      </c>
      <c r="H46" s="74"/>
      <c r="I46" s="75"/>
      <c r="J46" s="75"/>
      <c r="K46" s="75"/>
      <c r="L46" s="76"/>
      <c r="M46" s="3">
        <f t="shared" si="11"/>
        <v>0</v>
      </c>
      <c r="N46" s="3">
        <f t="shared" si="12"/>
        <v>0</v>
      </c>
      <c r="O46" s="3">
        <f t="shared" si="13"/>
        <v>0</v>
      </c>
      <c r="P46" s="3" t="str">
        <f>IF($O46=0,"",VLOOKUP($O46,'nejml.žákyně seznam'!$A$2:$D$269,2))</f>
        <v/>
      </c>
      <c r="Q46" s="3" t="str">
        <f t="shared" si="14"/>
        <v/>
      </c>
      <c r="R46" s="3" t="str">
        <f t="shared" si="15"/>
        <v/>
      </c>
      <c r="T46" s="30">
        <f t="shared" si="16"/>
        <v>0</v>
      </c>
      <c r="U46" s="30">
        <f t="shared" si="17"/>
        <v>0</v>
      </c>
      <c r="V46" s="30">
        <f t="shared" si="18"/>
        <v>0</v>
      </c>
      <c r="W46" s="30">
        <f t="shared" si="19"/>
        <v>0</v>
      </c>
      <c r="X46" s="30">
        <f t="shared" si="20"/>
        <v>0</v>
      </c>
    </row>
    <row r="47" spans="1:24">
      <c r="A47" s="3" t="e">
        <f>CONCATENATE("Kvalifikace ",#REF!," - 2.kolo")</f>
        <v>#REF!</v>
      </c>
      <c r="B47" s="3">
        <f>O26</f>
        <v>0</v>
      </c>
      <c r="C47" s="3" t="str">
        <f>IF($B47=0,"",VLOOKUP($B47,'nejml.žákyně seznam'!$A$2:$D$269,2))</f>
        <v/>
      </c>
      <c r="D47" s="3" t="str">
        <f>IF($B47=0,"",VLOOKUP($B47,'nejml.žákyně seznam'!$A$2:$E$269,4))</f>
        <v/>
      </c>
      <c r="E47" s="3">
        <f>O27</f>
        <v>0</v>
      </c>
      <c r="F47" s="3" t="str">
        <f>IF($E47=0,"",VLOOKUP($E47,'nejml.žákyně seznam'!$A$2:$D$269,2))</f>
        <v/>
      </c>
      <c r="G47" s="3" t="str">
        <f>IF($E47=0,"",VLOOKUP($E47,'nejml.žákyně seznam'!$A$2:$E$269,5))</f>
        <v/>
      </c>
      <c r="H47" s="74"/>
      <c r="I47" s="75"/>
      <c r="J47" s="75"/>
      <c r="K47" s="75"/>
      <c r="L47" s="76"/>
      <c r="M47" s="3">
        <f t="shared" si="11"/>
        <v>0</v>
      </c>
      <c r="N47" s="3">
        <f t="shared" si="12"/>
        <v>0</v>
      </c>
      <c r="O47" s="3">
        <f t="shared" si="13"/>
        <v>0</v>
      </c>
      <c r="P47" s="3" t="str">
        <f>IF($O47=0,"",VLOOKUP($O47,'nejml.žákyně seznam'!$A$2:$D$269,2))</f>
        <v/>
      </c>
      <c r="Q47" s="3" t="str">
        <f t="shared" si="14"/>
        <v/>
      </c>
      <c r="R47" s="3" t="str">
        <f t="shared" si="15"/>
        <v/>
      </c>
      <c r="T47" s="30">
        <f t="shared" si="16"/>
        <v>0</v>
      </c>
      <c r="U47" s="30">
        <f t="shared" si="17"/>
        <v>0</v>
      </c>
      <c r="V47" s="30">
        <f t="shared" si="18"/>
        <v>0</v>
      </c>
      <c r="W47" s="30">
        <f t="shared" si="19"/>
        <v>0</v>
      </c>
      <c r="X47" s="30">
        <f t="shared" si="20"/>
        <v>0</v>
      </c>
    </row>
    <row r="48" spans="1:24">
      <c r="A48" s="3" t="e">
        <f>CONCATENATE("Kvalifikace ",#REF!," - 2.kolo")</f>
        <v>#REF!</v>
      </c>
      <c r="B48" s="3">
        <f>O28</f>
        <v>0</v>
      </c>
      <c r="C48" s="3" t="str">
        <f>IF($B48=0,"",VLOOKUP($B48,'nejml.žákyně seznam'!$A$2:$D$269,2))</f>
        <v/>
      </c>
      <c r="D48" s="3" t="str">
        <f>IF($B48=0,"",VLOOKUP($B48,'nejml.žákyně seznam'!$A$2:$E$269,4))</f>
        <v/>
      </c>
      <c r="E48" s="3">
        <f>O29</f>
        <v>0</v>
      </c>
      <c r="F48" s="3" t="str">
        <f>IF($E48=0,"",VLOOKUP($E48,'nejml.žákyně seznam'!$A$2:$D$269,2))</f>
        <v/>
      </c>
      <c r="G48" s="3" t="str">
        <f>IF($E48=0,"",VLOOKUP($E48,'nejml.žákyně seznam'!$A$2:$E$269,5))</f>
        <v/>
      </c>
      <c r="H48" s="74"/>
      <c r="I48" s="75"/>
      <c r="J48" s="75"/>
      <c r="K48" s="75"/>
      <c r="L48" s="76"/>
      <c r="M48" s="3">
        <f t="shared" si="11"/>
        <v>0</v>
      </c>
      <c r="N48" s="3">
        <f t="shared" si="12"/>
        <v>0</v>
      </c>
      <c r="O48" s="3">
        <f t="shared" si="13"/>
        <v>0</v>
      </c>
      <c r="P48" s="3" t="str">
        <f>IF($O48=0,"",VLOOKUP($O48,'nejml.žákyně seznam'!$A$2:$D$269,2))</f>
        <v/>
      </c>
      <c r="Q48" s="3" t="str">
        <f t="shared" si="14"/>
        <v/>
      </c>
      <c r="R48" s="3" t="str">
        <f t="shared" si="15"/>
        <v/>
      </c>
      <c r="T48" s="30">
        <f t="shared" si="16"/>
        <v>0</v>
      </c>
      <c r="U48" s="30">
        <f t="shared" si="17"/>
        <v>0</v>
      </c>
      <c r="V48" s="30">
        <f t="shared" si="18"/>
        <v>0</v>
      </c>
      <c r="W48" s="30">
        <f t="shared" si="19"/>
        <v>0</v>
      </c>
      <c r="X48" s="30">
        <f t="shared" si="20"/>
        <v>0</v>
      </c>
    </row>
    <row r="49" spans="1:24">
      <c r="A49" s="3" t="e">
        <f>CONCATENATE("Kvalifikace ",#REF!," - 2.kolo")</f>
        <v>#REF!</v>
      </c>
      <c r="B49" s="3">
        <f>O30</f>
        <v>0</v>
      </c>
      <c r="C49" s="3" t="str">
        <f>IF($B49=0,"",VLOOKUP($B49,'nejml.žákyně seznam'!$A$2:$D$269,2))</f>
        <v/>
      </c>
      <c r="D49" s="3" t="str">
        <f>IF($B49=0,"",VLOOKUP($B49,'nejml.žákyně seznam'!$A$2:$E$269,4))</f>
        <v/>
      </c>
      <c r="E49" s="3">
        <f>O31</f>
        <v>0</v>
      </c>
      <c r="F49" s="3" t="str">
        <f>IF($E49=0,"",VLOOKUP($E49,'nejml.žákyně seznam'!$A$2:$D$269,2))</f>
        <v/>
      </c>
      <c r="G49" s="3" t="str">
        <f>IF($E49=0,"",VLOOKUP($E49,'nejml.žákyně seznam'!$A$2:$E$269,5))</f>
        <v/>
      </c>
      <c r="H49" s="74"/>
      <c r="I49" s="75"/>
      <c r="J49" s="75"/>
      <c r="K49" s="75"/>
      <c r="L49" s="76"/>
      <c r="M49" s="3">
        <f t="shared" si="11"/>
        <v>0</v>
      </c>
      <c r="N49" s="3">
        <f t="shared" si="12"/>
        <v>0</v>
      </c>
      <c r="O49" s="3">
        <f t="shared" si="13"/>
        <v>0</v>
      </c>
      <c r="P49" s="3" t="str">
        <f>IF($O49=0,"",VLOOKUP($O49,'nejml.žákyně seznam'!$A$2:$D$269,2))</f>
        <v/>
      </c>
      <c r="Q49" s="3" t="str">
        <f t="shared" si="14"/>
        <v/>
      </c>
      <c r="R49" s="3" t="str">
        <f t="shared" si="15"/>
        <v/>
      </c>
      <c r="T49" s="30">
        <f t="shared" si="16"/>
        <v>0</v>
      </c>
      <c r="U49" s="30">
        <f t="shared" si="17"/>
        <v>0</v>
      </c>
      <c r="V49" s="30">
        <f t="shared" si="18"/>
        <v>0</v>
      </c>
      <c r="W49" s="30">
        <f t="shared" si="19"/>
        <v>0</v>
      </c>
      <c r="X49" s="30">
        <f t="shared" si="20"/>
        <v>0</v>
      </c>
    </row>
    <row r="50" spans="1:24">
      <c r="A50" s="3" t="e">
        <f>CONCATENATE("Kvalifikace ",#REF!," - 2.kolo")</f>
        <v>#REF!</v>
      </c>
      <c r="B50" s="3">
        <f>O32</f>
        <v>0</v>
      </c>
      <c r="C50" s="3" t="str">
        <f>IF($B50=0,"",VLOOKUP($B50,'nejml.žákyně seznam'!$A$2:$D$269,2))</f>
        <v/>
      </c>
      <c r="D50" s="3" t="str">
        <f>IF($B50=0,"",VLOOKUP($B50,'nejml.žákyně seznam'!$A$2:$E$269,4))</f>
        <v/>
      </c>
      <c r="E50" s="3">
        <f>O33</f>
        <v>0</v>
      </c>
      <c r="F50" s="3" t="str">
        <f>IF($E50=0,"",VLOOKUP($E50,'nejml.žákyně seznam'!$A$2:$D$269,2))</f>
        <v/>
      </c>
      <c r="G50" s="3" t="str">
        <f>IF($E50=0,"",VLOOKUP($E50,'nejml.žákyně seznam'!$A$2:$E$269,5))</f>
        <v/>
      </c>
      <c r="H50" s="74"/>
      <c r="I50" s="75"/>
      <c r="J50" s="75"/>
      <c r="K50" s="75"/>
      <c r="L50" s="76"/>
      <c r="M50" s="3">
        <f t="shared" si="11"/>
        <v>0</v>
      </c>
      <c r="N50" s="3">
        <f t="shared" si="12"/>
        <v>0</v>
      </c>
      <c r="O50" s="3">
        <f t="shared" si="13"/>
        <v>0</v>
      </c>
      <c r="P50" s="3" t="str">
        <f>IF($O50=0,"",VLOOKUP($O50,'nejml.žákyně seznam'!$A$2:$D$269,2))</f>
        <v/>
      </c>
      <c r="Q50" s="3" t="str">
        <f t="shared" si="14"/>
        <v/>
      </c>
      <c r="R50" s="3" t="str">
        <f t="shared" si="15"/>
        <v/>
      </c>
      <c r="T50" s="30">
        <f t="shared" si="16"/>
        <v>0</v>
      </c>
      <c r="U50" s="30">
        <f t="shared" si="17"/>
        <v>0</v>
      </c>
      <c r="V50" s="30">
        <f t="shared" si="18"/>
        <v>0</v>
      </c>
      <c r="W50" s="30">
        <f t="shared" si="19"/>
        <v>0</v>
      </c>
      <c r="X50" s="30">
        <f t="shared" si="20"/>
        <v>0</v>
      </c>
    </row>
    <row r="51" spans="1:24" ht="13.5" thickBot="1">
      <c r="H51" s="21"/>
      <c r="I51" s="21"/>
      <c r="J51" s="21"/>
      <c r="K51" s="21"/>
      <c r="L51" s="21"/>
    </row>
    <row r="52" spans="1:24" ht="13.5" thickTop="1">
      <c r="A52" s="3" t="e">
        <f>CONCATENATE("Kvalifikace ",#REF!," - 3.kolo")</f>
        <v>#REF!</v>
      </c>
      <c r="B52" s="3">
        <f>O35</f>
        <v>0</v>
      </c>
      <c r="C52" s="3" t="str">
        <f>IF($B52=0,"",VLOOKUP($B52,'nejml.žákyně seznam'!$A$2:$D$269,2))</f>
        <v/>
      </c>
      <c r="D52" s="3" t="str">
        <f>IF($B52=0,"",VLOOKUP($B52,'nejml.žákyně seznam'!$A$2:$E$269,4))</f>
        <v/>
      </c>
      <c r="E52" s="3">
        <f>O36</f>
        <v>0</v>
      </c>
      <c r="F52" s="3" t="str">
        <f>IF($E52=0,"",VLOOKUP($E52,'nejml.žákyně seznam'!$A$2:$D$269,2))</f>
        <v/>
      </c>
      <c r="G52" s="3" t="str">
        <f>IF($E52=0,"",VLOOKUP($E52,'nejml.žákyně seznam'!$A$2:$E$269,5))</f>
        <v/>
      </c>
      <c r="H52" s="71"/>
      <c r="I52" s="72"/>
      <c r="J52" s="72"/>
      <c r="K52" s="72"/>
      <c r="L52" s="73"/>
      <c r="M52" s="3">
        <f t="shared" ref="M52:M59" si="21">COUNTIF(T52:X52,"&gt;0")</f>
        <v>0</v>
      </c>
      <c r="N52" s="3">
        <f t="shared" ref="N52:N59" si="22">COUNTIF(T52:X52,"&lt;0")</f>
        <v>0</v>
      </c>
      <c r="O52" s="3">
        <f t="shared" ref="O52:O59" si="23">IF(M52=N52,0,IF(M52&gt;N52,B52,E52))</f>
        <v>0</v>
      </c>
      <c r="P52" s="3" t="str">
        <f>IF($O52=0,"",VLOOKUP($O52,'nejml.žákyně seznam'!$A$2:$D$269,2))</f>
        <v/>
      </c>
      <c r="Q52" s="3" t="str">
        <f t="shared" ref="Q52:Q59" si="24">IF(M52=N52,"",IF(M52&gt;N52,CONCATENATE(M52,":",N52," (",H52,",",I52,",",J52,IF(SUM(M52:N52)&gt;3,",",""),K52,IF(SUM(M52:N52)&gt;4,",",""),L52,")"),CONCATENATE(N52,":",M52," (",IF(H52="0","-0",-H52),",",IF(I52="0","-0",-I52),",",IF(J52="0","-0",-J52),IF(SUM(M52:N52)&gt;3,CONCATENATE(",",IF(K52="0","-0",-K52)),""),IF(SUM(M52:N52)&gt;4,CONCATENATE(",",IF(L52="0","-0",-L52)),""),")")))</f>
        <v/>
      </c>
      <c r="R52" s="3" t="str">
        <f t="shared" ref="R52:R59" si="25">IF(MAX(M52:N52)=3,Q52,"")</f>
        <v/>
      </c>
      <c r="T52" s="30">
        <f t="shared" ref="T52:T59" si="26">IF(H52="",0,IF(MID(H52,1,1)="-",-1,1))</f>
        <v>0</v>
      </c>
      <c r="U52" s="30">
        <f t="shared" ref="U52:U59" si="27">IF(I52="",0,IF(MID(I52,1,1)="-",-1,1))</f>
        <v>0</v>
      </c>
      <c r="V52" s="30">
        <f t="shared" ref="V52:V59" si="28">IF(J52="",0,IF(MID(J52,1,1)="-",-1,1))</f>
        <v>0</v>
      </c>
      <c r="W52" s="30">
        <f t="shared" ref="W52:W59" si="29">IF(K52="",0,IF(MID(K52,1,1)="-",-1,1))</f>
        <v>0</v>
      </c>
      <c r="X52" s="30">
        <f t="shared" ref="X52:X59" si="30">IF(L52="",0,IF(MID(L52,1,1)="-",-1,1))</f>
        <v>0</v>
      </c>
    </row>
    <row r="53" spans="1:24">
      <c r="A53" s="3" t="e">
        <f>CONCATENATE("Kvalifikace ",#REF!," - 3.kolo")</f>
        <v>#REF!</v>
      </c>
      <c r="B53" s="3">
        <f>O37</f>
        <v>0</v>
      </c>
      <c r="C53" s="3" t="str">
        <f>IF($B53=0,"",VLOOKUP($B53,'nejml.žákyně seznam'!$A$2:$D$269,2))</f>
        <v/>
      </c>
      <c r="D53" s="3" t="str">
        <f>IF($B53=0,"",VLOOKUP($B53,'nejml.žákyně seznam'!$A$2:$E$269,4))</f>
        <v/>
      </c>
      <c r="E53" s="3">
        <f>O38</f>
        <v>0</v>
      </c>
      <c r="F53" s="3" t="str">
        <f>IF($E53=0,"",VLOOKUP($E53,'nejml.žákyně seznam'!$A$2:$D$269,2))</f>
        <v/>
      </c>
      <c r="G53" s="3" t="str">
        <f>IF($E53=0,"",VLOOKUP($E53,'nejml.žákyně seznam'!$A$2:$E$269,5))</f>
        <v/>
      </c>
      <c r="H53" s="74"/>
      <c r="I53" s="75"/>
      <c r="J53" s="75"/>
      <c r="K53" s="75"/>
      <c r="L53" s="76"/>
      <c r="M53" s="3">
        <f t="shared" si="21"/>
        <v>0</v>
      </c>
      <c r="N53" s="3">
        <f t="shared" si="22"/>
        <v>0</v>
      </c>
      <c r="O53" s="3">
        <f t="shared" si="23"/>
        <v>0</v>
      </c>
      <c r="P53" s="3" t="str">
        <f>IF($O53=0,"",VLOOKUP($O53,'nejml.žákyně seznam'!$A$2:$D$269,2))</f>
        <v/>
      </c>
      <c r="Q53" s="3" t="str">
        <f t="shared" si="24"/>
        <v/>
      </c>
      <c r="R53" s="3" t="str">
        <f t="shared" si="25"/>
        <v/>
      </c>
      <c r="T53" s="30">
        <f t="shared" si="26"/>
        <v>0</v>
      </c>
      <c r="U53" s="30">
        <f t="shared" si="27"/>
        <v>0</v>
      </c>
      <c r="V53" s="30">
        <f t="shared" si="28"/>
        <v>0</v>
      </c>
      <c r="W53" s="30">
        <f t="shared" si="29"/>
        <v>0</v>
      </c>
      <c r="X53" s="30">
        <f t="shared" si="30"/>
        <v>0</v>
      </c>
    </row>
    <row r="54" spans="1:24">
      <c r="A54" s="3" t="e">
        <f>CONCATENATE("Kvalifikace ",#REF!," - 3.kolo")</f>
        <v>#REF!</v>
      </c>
      <c r="B54" s="3">
        <f>O39</f>
        <v>0</v>
      </c>
      <c r="C54" s="3" t="str">
        <f>IF($B54=0,"",VLOOKUP($B54,'nejml.žákyně seznam'!$A$2:$D$269,2))</f>
        <v/>
      </c>
      <c r="D54" s="3" t="str">
        <f>IF($B54=0,"",VLOOKUP($B54,'nejml.žákyně seznam'!$A$2:$E$269,4))</f>
        <v/>
      </c>
      <c r="E54" s="3">
        <f>O40</f>
        <v>0</v>
      </c>
      <c r="F54" s="3" t="str">
        <f>IF($E54=0,"",VLOOKUP($E54,'nejml.žákyně seznam'!$A$2:$D$269,2))</f>
        <v/>
      </c>
      <c r="G54" s="3" t="str">
        <f>IF($E54=0,"",VLOOKUP($E54,'nejml.žákyně seznam'!$A$2:$E$269,5))</f>
        <v/>
      </c>
      <c r="H54" s="74"/>
      <c r="I54" s="75"/>
      <c r="J54" s="75"/>
      <c r="K54" s="75"/>
      <c r="L54" s="76"/>
      <c r="M54" s="3">
        <f t="shared" si="21"/>
        <v>0</v>
      </c>
      <c r="N54" s="3">
        <f t="shared" si="22"/>
        <v>0</v>
      </c>
      <c r="O54" s="3">
        <f t="shared" si="23"/>
        <v>0</v>
      </c>
      <c r="P54" s="3" t="str">
        <f>IF($O54=0,"",VLOOKUP($O54,'nejml.žákyně seznam'!$A$2:$D$269,2))</f>
        <v/>
      </c>
      <c r="Q54" s="3" t="str">
        <f t="shared" si="24"/>
        <v/>
      </c>
      <c r="R54" s="3" t="str">
        <f t="shared" si="25"/>
        <v/>
      </c>
      <c r="T54" s="30">
        <f t="shared" si="26"/>
        <v>0</v>
      </c>
      <c r="U54" s="30">
        <f t="shared" si="27"/>
        <v>0</v>
      </c>
      <c r="V54" s="30">
        <f t="shared" si="28"/>
        <v>0</v>
      </c>
      <c r="W54" s="30">
        <f t="shared" si="29"/>
        <v>0</v>
      </c>
      <c r="X54" s="30">
        <f t="shared" si="30"/>
        <v>0</v>
      </c>
    </row>
    <row r="55" spans="1:24">
      <c r="A55" s="3" t="e">
        <f>CONCATENATE("Kvalifikace ",#REF!," - 3.kolo")</f>
        <v>#REF!</v>
      </c>
      <c r="B55" s="3">
        <f>O41</f>
        <v>0</v>
      </c>
      <c r="C55" s="3" t="str">
        <f>IF($B55=0,"",VLOOKUP($B55,'nejml.žákyně seznam'!$A$2:$D$269,2))</f>
        <v/>
      </c>
      <c r="D55" s="3" t="str">
        <f>IF($B55=0,"",VLOOKUP($B55,'nejml.žákyně seznam'!$A$2:$E$269,4))</f>
        <v/>
      </c>
      <c r="E55" s="3">
        <f>O42</f>
        <v>0</v>
      </c>
      <c r="F55" s="3" t="str">
        <f>IF($E55=0,"",VLOOKUP($E55,'nejml.žákyně seznam'!$A$2:$D$269,2))</f>
        <v/>
      </c>
      <c r="G55" s="3" t="str">
        <f>IF($E55=0,"",VLOOKUP($E55,'nejml.žákyně seznam'!$A$2:$E$269,5))</f>
        <v/>
      </c>
      <c r="H55" s="74"/>
      <c r="I55" s="75"/>
      <c r="J55" s="75"/>
      <c r="K55" s="75"/>
      <c r="L55" s="76"/>
      <c r="M55" s="3">
        <f t="shared" si="21"/>
        <v>0</v>
      </c>
      <c r="N55" s="3">
        <f t="shared" si="22"/>
        <v>0</v>
      </c>
      <c r="O55" s="3">
        <f t="shared" si="23"/>
        <v>0</v>
      </c>
      <c r="P55" s="3" t="str">
        <f>IF($O55=0,"",VLOOKUP($O55,'nejml.žákyně seznam'!$A$2:$D$269,2))</f>
        <v/>
      </c>
      <c r="Q55" s="3" t="str">
        <f t="shared" si="24"/>
        <v/>
      </c>
      <c r="R55" s="3" t="str">
        <f t="shared" si="25"/>
        <v/>
      </c>
      <c r="T55" s="30">
        <f t="shared" si="26"/>
        <v>0</v>
      </c>
      <c r="U55" s="30">
        <f t="shared" si="27"/>
        <v>0</v>
      </c>
      <c r="V55" s="30">
        <f t="shared" si="28"/>
        <v>0</v>
      </c>
      <c r="W55" s="30">
        <f t="shared" si="29"/>
        <v>0</v>
      </c>
      <c r="X55" s="30">
        <f t="shared" si="30"/>
        <v>0</v>
      </c>
    </row>
    <row r="56" spans="1:24">
      <c r="A56" s="3" t="e">
        <f>CONCATENATE("Kvalifikace ",#REF!," - 3.kolo")</f>
        <v>#REF!</v>
      </c>
      <c r="B56" s="3">
        <f>O43</f>
        <v>0</v>
      </c>
      <c r="C56" s="3" t="str">
        <f>IF($B56=0,"",VLOOKUP($B56,'nejml.žákyně seznam'!$A$2:$D$269,2))</f>
        <v/>
      </c>
      <c r="D56" s="3" t="str">
        <f>IF($B56=0,"",VLOOKUP($B56,'nejml.žákyně seznam'!$A$2:$E$269,4))</f>
        <v/>
      </c>
      <c r="E56" s="3">
        <f>O44</f>
        <v>0</v>
      </c>
      <c r="F56" s="3" t="str">
        <f>IF($E56=0,"",VLOOKUP($E56,'nejml.žákyně seznam'!$A$2:$D$269,2))</f>
        <v/>
      </c>
      <c r="G56" s="3" t="str">
        <f>IF($E56=0,"",VLOOKUP($E56,'nejml.žákyně seznam'!$A$2:$E$269,5))</f>
        <v/>
      </c>
      <c r="H56" s="74"/>
      <c r="I56" s="75"/>
      <c r="J56" s="75"/>
      <c r="K56" s="75"/>
      <c r="L56" s="76"/>
      <c r="M56" s="3">
        <f t="shared" si="21"/>
        <v>0</v>
      </c>
      <c r="N56" s="3">
        <f t="shared" si="22"/>
        <v>0</v>
      </c>
      <c r="O56" s="3">
        <f t="shared" si="23"/>
        <v>0</v>
      </c>
      <c r="P56" s="3" t="str">
        <f>IF($O56=0,"",VLOOKUP($O56,'nejml.žákyně seznam'!$A$2:$D$269,2))</f>
        <v/>
      </c>
      <c r="Q56" s="3" t="str">
        <f t="shared" si="24"/>
        <v/>
      </c>
      <c r="R56" s="3" t="str">
        <f t="shared" si="25"/>
        <v/>
      </c>
      <c r="T56" s="30">
        <f t="shared" si="26"/>
        <v>0</v>
      </c>
      <c r="U56" s="30">
        <f t="shared" si="27"/>
        <v>0</v>
      </c>
      <c r="V56" s="30">
        <f t="shared" si="28"/>
        <v>0</v>
      </c>
      <c r="W56" s="30">
        <f t="shared" si="29"/>
        <v>0</v>
      </c>
      <c r="X56" s="30">
        <f t="shared" si="30"/>
        <v>0</v>
      </c>
    </row>
    <row r="57" spans="1:24">
      <c r="A57" s="3" t="e">
        <f>CONCATENATE("Kvalifikace ",#REF!," - 3.kolo")</f>
        <v>#REF!</v>
      </c>
      <c r="B57" s="3">
        <f>O45</f>
        <v>0</v>
      </c>
      <c r="C57" s="3" t="str">
        <f>IF($B57=0,"",VLOOKUP($B57,'nejml.žákyně seznam'!$A$2:$D$269,2))</f>
        <v/>
      </c>
      <c r="D57" s="3" t="str">
        <f>IF($B57=0,"",VLOOKUP($B57,'nejml.žákyně seznam'!$A$2:$E$269,4))</f>
        <v/>
      </c>
      <c r="E57" s="3">
        <f>O46</f>
        <v>0</v>
      </c>
      <c r="F57" s="3" t="str">
        <f>IF($E57=0,"",VLOOKUP($E57,'nejml.žákyně seznam'!$A$2:$D$269,2))</f>
        <v/>
      </c>
      <c r="G57" s="3" t="str">
        <f>IF($E57=0,"",VLOOKUP($E57,'nejml.žákyně seznam'!$A$2:$E$269,5))</f>
        <v/>
      </c>
      <c r="H57" s="74"/>
      <c r="I57" s="75"/>
      <c r="J57" s="75"/>
      <c r="K57" s="75"/>
      <c r="L57" s="76"/>
      <c r="M57" s="3">
        <f t="shared" si="21"/>
        <v>0</v>
      </c>
      <c r="N57" s="3">
        <f t="shared" si="22"/>
        <v>0</v>
      </c>
      <c r="O57" s="3">
        <f t="shared" si="23"/>
        <v>0</v>
      </c>
      <c r="P57" s="3" t="str">
        <f>IF($O57=0,"",VLOOKUP($O57,'nejml.žákyně seznam'!$A$2:$D$269,2))</f>
        <v/>
      </c>
      <c r="Q57" s="3" t="str">
        <f t="shared" si="24"/>
        <v/>
      </c>
      <c r="R57" s="3" t="str">
        <f t="shared" si="25"/>
        <v/>
      </c>
      <c r="T57" s="30">
        <f t="shared" si="26"/>
        <v>0</v>
      </c>
      <c r="U57" s="30">
        <f t="shared" si="27"/>
        <v>0</v>
      </c>
      <c r="V57" s="30">
        <f t="shared" si="28"/>
        <v>0</v>
      </c>
      <c r="W57" s="30">
        <f t="shared" si="29"/>
        <v>0</v>
      </c>
      <c r="X57" s="30">
        <f t="shared" si="30"/>
        <v>0</v>
      </c>
    </row>
    <row r="58" spans="1:24">
      <c r="A58" s="3" t="e">
        <f>CONCATENATE("Kvalifikace ",#REF!," - 3.kolo")</f>
        <v>#REF!</v>
      </c>
      <c r="B58" s="3">
        <f>O47</f>
        <v>0</v>
      </c>
      <c r="C58" s="3" t="str">
        <f>IF($B58=0,"",VLOOKUP($B58,'nejml.žákyně seznam'!$A$2:$D$269,2))</f>
        <v/>
      </c>
      <c r="D58" s="3" t="str">
        <f>IF($B58=0,"",VLOOKUP($B58,'nejml.žákyně seznam'!$A$2:$E$269,4))</f>
        <v/>
      </c>
      <c r="E58" s="3">
        <f>O48</f>
        <v>0</v>
      </c>
      <c r="F58" s="3" t="str">
        <f>IF($E58=0,"",VLOOKUP($E58,'nejml.žákyně seznam'!$A$2:$D$269,2))</f>
        <v/>
      </c>
      <c r="G58" s="3" t="str">
        <f>IF($E58=0,"",VLOOKUP($E58,'nejml.žákyně seznam'!$A$2:$E$269,5))</f>
        <v/>
      </c>
      <c r="H58" s="74"/>
      <c r="I58" s="75"/>
      <c r="J58" s="75"/>
      <c r="K58" s="75"/>
      <c r="L58" s="76"/>
      <c r="M58" s="3">
        <f t="shared" si="21"/>
        <v>0</v>
      </c>
      <c r="N58" s="3">
        <f t="shared" si="22"/>
        <v>0</v>
      </c>
      <c r="O58" s="3">
        <f t="shared" si="23"/>
        <v>0</v>
      </c>
      <c r="P58" s="3" t="str">
        <f>IF($O58=0,"",VLOOKUP($O58,'nejml.žákyně seznam'!$A$2:$D$269,2))</f>
        <v/>
      </c>
      <c r="Q58" s="3" t="str">
        <f t="shared" si="24"/>
        <v/>
      </c>
      <c r="R58" s="3" t="str">
        <f t="shared" si="25"/>
        <v/>
      </c>
      <c r="T58" s="30">
        <f t="shared" si="26"/>
        <v>0</v>
      </c>
      <c r="U58" s="30">
        <f t="shared" si="27"/>
        <v>0</v>
      </c>
      <c r="V58" s="30">
        <f t="shared" si="28"/>
        <v>0</v>
      </c>
      <c r="W58" s="30">
        <f t="shared" si="29"/>
        <v>0</v>
      </c>
      <c r="X58" s="30">
        <f t="shared" si="30"/>
        <v>0</v>
      </c>
    </row>
    <row r="59" spans="1:24">
      <c r="A59" s="3" t="e">
        <f>CONCATENATE("Kvalifikace ",#REF!," - 3.kolo")</f>
        <v>#REF!</v>
      </c>
      <c r="B59" s="3">
        <f>O49</f>
        <v>0</v>
      </c>
      <c r="C59" s="3" t="str">
        <f>IF($B59=0,"",VLOOKUP($B59,'nejml.žákyně seznam'!$A$2:$D$269,2))</f>
        <v/>
      </c>
      <c r="D59" s="3" t="str">
        <f>IF($B59=0,"",VLOOKUP($B59,'nejml.žákyně seznam'!$A$2:$E$269,4))</f>
        <v/>
      </c>
      <c r="E59" s="3">
        <f>O50</f>
        <v>0</v>
      </c>
      <c r="F59" s="3" t="str">
        <f>IF($E59=0,"",VLOOKUP($E59,'nejml.žákyně seznam'!$A$2:$D$269,2))</f>
        <v/>
      </c>
      <c r="G59" s="3" t="str">
        <f>IF($E59=0,"",VLOOKUP($E59,'nejml.žákyně seznam'!$A$2:$E$269,5))</f>
        <v/>
      </c>
      <c r="H59" s="74"/>
      <c r="I59" s="75"/>
      <c r="J59" s="75"/>
      <c r="K59" s="75"/>
      <c r="L59" s="76"/>
      <c r="M59" s="3">
        <f t="shared" si="21"/>
        <v>0</v>
      </c>
      <c r="N59" s="3">
        <f t="shared" si="22"/>
        <v>0</v>
      </c>
      <c r="O59" s="3">
        <f t="shared" si="23"/>
        <v>0</v>
      </c>
      <c r="P59" s="3" t="str">
        <f>IF($O59=0,"",VLOOKUP($O59,'nejml.žákyně seznam'!$A$2:$D$269,2))</f>
        <v/>
      </c>
      <c r="Q59" s="3" t="str">
        <f t="shared" si="24"/>
        <v/>
      </c>
      <c r="R59" s="3" t="str">
        <f t="shared" si="25"/>
        <v/>
      </c>
      <c r="T59" s="30">
        <f t="shared" si="26"/>
        <v>0</v>
      </c>
      <c r="U59" s="30">
        <f t="shared" si="27"/>
        <v>0</v>
      </c>
      <c r="V59" s="30">
        <f t="shared" si="28"/>
        <v>0</v>
      </c>
      <c r="W59" s="30">
        <f t="shared" si="29"/>
        <v>0</v>
      </c>
      <c r="X59" s="30">
        <f t="shared" si="30"/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view="pageBreakPreview" zoomScale="85" zoomScaleNormal="75" workbookViewId="0">
      <selection activeCell="F2" sqref="F2"/>
    </sheetView>
  </sheetViews>
  <sheetFormatPr defaultRowHeight="12.75"/>
  <cols>
    <col min="1" max="1" width="4.140625" style="3" bestFit="1" customWidth="1"/>
    <col min="2" max="2" width="5" style="3" customWidth="1"/>
    <col min="3" max="3" width="38.85546875" style="3" customWidth="1"/>
    <col min="4" max="4" width="0.85546875" style="3" customWidth="1"/>
    <col min="5" max="6" width="29.85546875" style="3" customWidth="1"/>
    <col min="7" max="16384" width="9.140625" style="3"/>
  </cols>
  <sheetData>
    <row r="1" spans="1:6" ht="27" customHeight="1">
      <c r="B1" s="4" t="e">
        <f>#REF!</f>
        <v>#REF!</v>
      </c>
      <c r="F1" s="106" t="s">
        <v>53</v>
      </c>
    </row>
    <row r="2" spans="1:6" ht="21" customHeight="1">
      <c r="B2" s="5" t="s">
        <v>48</v>
      </c>
      <c r="F2" s="23" t="e">
        <f>CONCATENATE("Kvalifikace ",#REF!)</f>
        <v>#REF!</v>
      </c>
    </row>
    <row r="3" spans="1:6" ht="15.75">
      <c r="D3" s="5"/>
      <c r="F3" s="95" t="e">
        <f>#REF!</f>
        <v>#REF!</v>
      </c>
    </row>
    <row r="4" spans="1:6">
      <c r="A4" s="3">
        <v>1</v>
      </c>
      <c r="C4" s="6" t="str">
        <f>IF($B4="","bye",CONCATENATE(VLOOKUP($B4,'nejml.žákyně seznam'!$A$2:$E$269,2)," (",VLOOKUP($B4,'nejml.žákyně seznam'!$A$2:$E$269,4),")"))</f>
        <v>bye</v>
      </c>
    </row>
    <row r="5" spans="1:6">
      <c r="D5" s="15"/>
      <c r="E5" s="6" t="str">
        <f>'V-1 32'!P2</f>
        <v/>
      </c>
    </row>
    <row r="6" spans="1:6">
      <c r="A6" s="3">
        <v>2</v>
      </c>
      <c r="C6" s="6" t="str">
        <f>IF($B6="","bye",CONCATENATE(VLOOKUP($B6,'nejml.žákyně seznam'!$A$2:$E$269,2)," (",VLOOKUP($B6,'nejml.žákyně seznam'!$A$2:$E$269,4),")"))</f>
        <v>bye</v>
      </c>
      <c r="D6" s="16"/>
      <c r="E6" s="7" t="str">
        <f>'V-1 32'!R2</f>
        <v/>
      </c>
    </row>
    <row r="7" spans="1:6">
      <c r="D7" s="17"/>
      <c r="E7" s="9"/>
      <c r="F7" s="10" t="str">
        <f>'V-1 32'!P19</f>
        <v/>
      </c>
    </row>
    <row r="8" spans="1:6">
      <c r="A8" s="3">
        <v>3</v>
      </c>
      <c r="C8" s="6" t="str">
        <f>IF($B8="","bye",CONCATENATE(VLOOKUP($B8,'nejml.žákyně seznam'!$A$2:$E$269,2)," (",VLOOKUP($B8,'nejml.žákyně seznam'!$A$2:$E$269,4),")"))</f>
        <v>bye</v>
      </c>
      <c r="D8" s="14"/>
      <c r="E8" s="9"/>
      <c r="F8" s="109" t="str">
        <f>'V-1 32'!R19</f>
        <v/>
      </c>
    </row>
    <row r="9" spans="1:6">
      <c r="D9" s="15"/>
      <c r="E9" s="8" t="str">
        <f>'V-1 32'!P3</f>
        <v/>
      </c>
      <c r="F9" s="96"/>
    </row>
    <row r="10" spans="1:6">
      <c r="A10" s="3">
        <v>4</v>
      </c>
      <c r="C10" s="6" t="str">
        <f>IF($B10="","bye",CONCATENATE(VLOOKUP($B10,'nejml.žákyně seznam'!$A$2:$E$269,2)," (",VLOOKUP($B10,'nejml.žákyně seznam'!$A$2:$E$269,4),")"))</f>
        <v>bye</v>
      </c>
      <c r="D10" s="16"/>
      <c r="E10" s="3" t="str">
        <f>'V-1 32'!R3</f>
        <v/>
      </c>
      <c r="F10" s="96"/>
    </row>
    <row r="11" spans="1:6">
      <c r="D11" s="17"/>
      <c r="F11" s="96"/>
    </row>
    <row r="12" spans="1:6">
      <c r="A12" s="3">
        <v>5</v>
      </c>
      <c r="C12" s="6" t="str">
        <f>IF($B12="","bye",CONCATENATE(VLOOKUP($B12,'nejml.žákyně seznam'!$A$2:$E$269,2)," (",VLOOKUP($B12,'nejml.žákyně seznam'!$A$2:$E$269,4),")"))</f>
        <v>bye</v>
      </c>
      <c r="D12" s="14"/>
      <c r="F12" s="96"/>
    </row>
    <row r="13" spans="1:6">
      <c r="D13" s="15"/>
      <c r="E13" s="6" t="str">
        <f>'V-1 32'!P4</f>
        <v/>
      </c>
      <c r="F13" s="96"/>
    </row>
    <row r="14" spans="1:6">
      <c r="A14" s="3">
        <v>6</v>
      </c>
      <c r="C14" s="6" t="str">
        <f>IF($B14="","bye",CONCATENATE(VLOOKUP($B14,'nejml.žákyně seznam'!$A$2:$E$269,2)," (",VLOOKUP($B14,'nejml.žákyně seznam'!$A$2:$E$269,4),")"))</f>
        <v>bye</v>
      </c>
      <c r="D14" s="16"/>
      <c r="E14" s="7" t="str">
        <f>'V-1 32'!R4</f>
        <v/>
      </c>
      <c r="F14" s="96"/>
    </row>
    <row r="15" spans="1:6">
      <c r="D15" s="17"/>
      <c r="E15" s="9"/>
      <c r="F15" s="10" t="str">
        <f>'V-1 32'!P20</f>
        <v/>
      </c>
    </row>
    <row r="16" spans="1:6">
      <c r="A16" s="3">
        <v>7</v>
      </c>
      <c r="C16" s="6" t="str">
        <f>IF($B16="","bye",CONCATENATE(VLOOKUP($B16,'nejml.žákyně seznam'!$A$2:$E$269,2)," (",VLOOKUP($B16,'nejml.žákyně seznam'!$A$2:$E$269,4),")"))</f>
        <v>bye</v>
      </c>
      <c r="D16" s="14"/>
      <c r="E16" s="9"/>
      <c r="F16" s="3" t="str">
        <f>'V-1 32'!R20</f>
        <v/>
      </c>
    </row>
    <row r="17" spans="1:6">
      <c r="D17" s="15"/>
      <c r="E17" s="8" t="str">
        <f>'V-1 32'!P5</f>
        <v/>
      </c>
    </row>
    <row r="18" spans="1:6">
      <c r="A18" s="3">
        <v>8</v>
      </c>
      <c r="C18" s="6" t="str">
        <f>IF($B18="","bye",CONCATENATE(VLOOKUP($B18,'nejml.žákyně seznam'!$A$2:$E$269,2)," (",VLOOKUP($B18,'nejml.žákyně seznam'!$A$2:$E$269,4),")"))</f>
        <v>bye</v>
      </c>
      <c r="D18" s="16"/>
      <c r="E18" s="3" t="str">
        <f>'V-1 32'!R5</f>
        <v/>
      </c>
    </row>
    <row r="19" spans="1:6">
      <c r="D19" s="17"/>
    </row>
    <row r="20" spans="1:6">
      <c r="A20" s="3">
        <v>9</v>
      </c>
      <c r="C20" s="6" t="str">
        <f>IF($B20="","bye",CONCATENATE(VLOOKUP($B20,'nejml.žákyně seznam'!$A$2:$E$269,2)," (",VLOOKUP($B20,'nejml.žákyně seznam'!$A$2:$E$269,4),")"))</f>
        <v>bye</v>
      </c>
      <c r="D20" s="14"/>
      <c r="F20" s="96"/>
    </row>
    <row r="21" spans="1:6">
      <c r="D21" s="15"/>
      <c r="E21" s="6" t="str">
        <f>'V-1 32'!P6</f>
        <v/>
      </c>
    </row>
    <row r="22" spans="1:6">
      <c r="A22" s="3">
        <v>10</v>
      </c>
      <c r="C22" s="6" t="str">
        <f>IF($B22="","bye",CONCATENATE(VLOOKUP($B22,'nejml.žákyně seznam'!$A$2:$E$269,2)," (",VLOOKUP($B22,'nejml.žákyně seznam'!$A$2:$E$269,4),")"))</f>
        <v>bye</v>
      </c>
      <c r="D22" s="16"/>
      <c r="E22" s="7" t="str">
        <f>'V-1 32'!R6</f>
        <v/>
      </c>
    </row>
    <row r="23" spans="1:6">
      <c r="D23" s="17"/>
      <c r="E23" s="9"/>
      <c r="F23" s="10" t="str">
        <f>'V-1 32'!P21</f>
        <v/>
      </c>
    </row>
    <row r="24" spans="1:6">
      <c r="A24" s="3">
        <v>11</v>
      </c>
      <c r="C24" s="6" t="str">
        <f>IF($B24="","bye",CONCATENATE(VLOOKUP($B24,'nejml.žákyně seznam'!$A$2:$E$269,2)," (",VLOOKUP($B24,'nejml.žákyně seznam'!$A$2:$E$269,4),")"))</f>
        <v>bye</v>
      </c>
      <c r="D24" s="14"/>
      <c r="E24" s="9"/>
      <c r="F24" s="7" t="str">
        <f>'V-1 32'!R21</f>
        <v/>
      </c>
    </row>
    <row r="25" spans="1:6">
      <c r="D25" s="15"/>
      <c r="E25" s="8" t="str">
        <f>'V-1 32'!P7</f>
        <v/>
      </c>
      <c r="F25" s="9"/>
    </row>
    <row r="26" spans="1:6">
      <c r="A26" s="3">
        <v>12</v>
      </c>
      <c r="C26" s="6" t="str">
        <f>IF($B26="","bye",CONCATENATE(VLOOKUP($B26,'nejml.žákyně seznam'!$A$2:$E$269,2)," (",VLOOKUP($B26,'nejml.žákyně seznam'!$A$2:$E$269,4),")"))</f>
        <v>bye</v>
      </c>
      <c r="D26" s="16"/>
      <c r="E26" s="3" t="str">
        <f>'V-1 32'!R7</f>
        <v/>
      </c>
      <c r="F26" s="9"/>
    </row>
    <row r="27" spans="1:6">
      <c r="D27" s="17"/>
      <c r="F27" s="9"/>
    </row>
    <row r="28" spans="1:6">
      <c r="A28" s="3">
        <v>13</v>
      </c>
      <c r="C28" s="6" t="str">
        <f>IF($B28="","bye",CONCATENATE(VLOOKUP($B28,'nejml.žákyně seznam'!$A$2:$E$269,2)," (",VLOOKUP($B28,'nejml.žákyně seznam'!$A$2:$E$269,4),")"))</f>
        <v>bye</v>
      </c>
      <c r="D28" s="14"/>
      <c r="F28" s="9"/>
    </row>
    <row r="29" spans="1:6">
      <c r="D29" s="15"/>
      <c r="E29" s="6" t="str">
        <f>'V-1 32'!P8</f>
        <v/>
      </c>
      <c r="F29" s="9"/>
    </row>
    <row r="30" spans="1:6">
      <c r="A30" s="3">
        <v>14</v>
      </c>
      <c r="C30" s="6" t="str">
        <f>IF($B30="","bye",CONCATENATE(VLOOKUP($B30,'nejml.žákyně seznam'!$A$2:$E$269,2)," (",VLOOKUP($B30,'nejml.žákyně seznam'!$A$2:$E$269,4),")"))</f>
        <v>bye</v>
      </c>
      <c r="D30" s="16"/>
      <c r="E30" s="7" t="str">
        <f>'V-1 32'!R8</f>
        <v/>
      </c>
      <c r="F30" s="9"/>
    </row>
    <row r="31" spans="1:6">
      <c r="D31" s="17"/>
      <c r="E31" s="9"/>
      <c r="F31" s="11" t="str">
        <f>'V-1 32'!P22</f>
        <v/>
      </c>
    </row>
    <row r="32" spans="1:6">
      <c r="A32" s="3">
        <v>15</v>
      </c>
      <c r="C32" s="6" t="str">
        <f>IF($B32="","bye",CONCATENATE(VLOOKUP($B32,'nejml.žákyně seznam'!$A$2:$E$269,2)," (",VLOOKUP($B32,'nejml.žákyně seznam'!$A$2:$E$269,4),")"))</f>
        <v>bye</v>
      </c>
      <c r="D32" s="14"/>
      <c r="E32" s="9"/>
      <c r="F32" s="3" t="str">
        <f>'V-1 32'!R22</f>
        <v/>
      </c>
    </row>
    <row r="33" spans="1:6">
      <c r="D33" s="15"/>
      <c r="E33" s="8" t="str">
        <f>'V-1 32'!P9</f>
        <v/>
      </c>
    </row>
    <row r="34" spans="1:6">
      <c r="A34" s="3">
        <v>16</v>
      </c>
      <c r="C34" s="6" t="str">
        <f>IF($B34="","bye",CONCATENATE(VLOOKUP($B34,'nejml.žákyně seznam'!$A$2:$E$269,2)," (",VLOOKUP($B34,'nejml.žákyně seznam'!$A$2:$E$269,4),")"))</f>
        <v>bye</v>
      </c>
      <c r="D34" s="16"/>
      <c r="E34" s="3" t="str">
        <f>'V-1 32'!R9</f>
        <v/>
      </c>
    </row>
    <row r="36" spans="1:6">
      <c r="A36" s="3">
        <v>17</v>
      </c>
      <c r="C36" s="6" t="str">
        <f>IF($B36="","bye",CONCATENATE(VLOOKUP($B36,'nejml.žákyně seznam'!$A$2:$E$269,2)," (",VLOOKUP($B36,'nejml.žákyně seznam'!$A$2:$E$269,4),")"))</f>
        <v>bye</v>
      </c>
    </row>
    <row r="37" spans="1:6">
      <c r="D37" s="15"/>
      <c r="E37" s="6" t="str">
        <f>'V-1 32'!P10</f>
        <v/>
      </c>
    </row>
    <row r="38" spans="1:6">
      <c r="A38" s="3">
        <v>18</v>
      </c>
      <c r="C38" s="6" t="str">
        <f>IF($B38="","bye",CONCATENATE(VLOOKUP($B38,'nejml.žákyně seznam'!$A$2:$E$269,2)," (",VLOOKUP($B38,'nejml.žákyně seznam'!$A$2:$E$269,4),")"))</f>
        <v>bye</v>
      </c>
      <c r="D38" s="16"/>
      <c r="E38" s="7" t="str">
        <f>'V-1 32'!R10</f>
        <v/>
      </c>
    </row>
    <row r="39" spans="1:6">
      <c r="D39" s="17"/>
      <c r="E39" s="9"/>
      <c r="F39" s="10" t="str">
        <f>'V-1 32'!P23</f>
        <v/>
      </c>
    </row>
    <row r="40" spans="1:6">
      <c r="A40" s="3">
        <v>19</v>
      </c>
      <c r="C40" s="6" t="str">
        <f>IF($B40="","bye",CONCATENATE(VLOOKUP($B40,'nejml.žákyně seznam'!$A$2:$E$269,2)," (",VLOOKUP($B40,'nejml.žákyně seznam'!$A$2:$E$269,4),")"))</f>
        <v>bye</v>
      </c>
      <c r="D40" s="14"/>
      <c r="E40" s="9"/>
      <c r="F40" s="7" t="str">
        <f>'V-1 32'!R23</f>
        <v/>
      </c>
    </row>
    <row r="41" spans="1:6">
      <c r="D41" s="15"/>
      <c r="E41" s="8" t="str">
        <f>'V-1 32'!P11</f>
        <v/>
      </c>
      <c r="F41" s="9"/>
    </row>
    <row r="42" spans="1:6">
      <c r="A42" s="3">
        <v>20</v>
      </c>
      <c r="C42" s="6" t="str">
        <f>IF($B42="","bye",CONCATENATE(VLOOKUP($B42,'nejml.žákyně seznam'!$A$2:$E$269,2)," (",VLOOKUP($B42,'nejml.žákyně seznam'!$A$2:$E$269,4),")"))</f>
        <v>bye</v>
      </c>
      <c r="D42" s="16"/>
      <c r="E42" s="3" t="str">
        <f>'V-1 32'!R11</f>
        <v/>
      </c>
      <c r="F42" s="9"/>
    </row>
    <row r="43" spans="1:6">
      <c r="D43" s="17"/>
      <c r="F43" s="9"/>
    </row>
    <row r="44" spans="1:6">
      <c r="A44" s="3">
        <v>21</v>
      </c>
      <c r="C44" s="6" t="str">
        <f>IF($B44="","bye",CONCATENATE(VLOOKUP($B44,'nejml.žákyně seznam'!$A$2:$E$269,2)," (",VLOOKUP($B44,'nejml.žákyně seznam'!$A$2:$E$269,4),")"))</f>
        <v>bye</v>
      </c>
      <c r="D44" s="14"/>
      <c r="F44" s="9"/>
    </row>
    <row r="45" spans="1:6">
      <c r="D45" s="15"/>
      <c r="E45" s="6" t="str">
        <f>'V-1 32'!P12</f>
        <v/>
      </c>
      <c r="F45" s="9"/>
    </row>
    <row r="46" spans="1:6">
      <c r="A46" s="3">
        <v>22</v>
      </c>
      <c r="C46" s="6" t="str">
        <f>IF($B46="","bye",CONCATENATE(VLOOKUP($B46,'nejml.žákyně seznam'!$A$2:$E$269,2)," (",VLOOKUP($B46,'nejml.žákyně seznam'!$A$2:$E$269,4),")"))</f>
        <v>bye</v>
      </c>
      <c r="D46" s="16"/>
      <c r="E46" s="7" t="str">
        <f>'V-1 32'!R12</f>
        <v/>
      </c>
      <c r="F46" s="9"/>
    </row>
    <row r="47" spans="1:6">
      <c r="D47" s="17"/>
      <c r="E47" s="9"/>
      <c r="F47" s="11" t="str">
        <f>'V-1 32'!P24</f>
        <v/>
      </c>
    </row>
    <row r="48" spans="1:6">
      <c r="A48" s="3">
        <v>23</v>
      </c>
      <c r="C48" s="6" t="str">
        <f>IF($B48="","bye",CONCATENATE(VLOOKUP($B48,'nejml.žákyně seznam'!$A$2:$E$269,2)," (",VLOOKUP($B48,'nejml.žákyně seznam'!$A$2:$E$269,4),")"))</f>
        <v>bye</v>
      </c>
      <c r="D48" s="14"/>
      <c r="E48" s="9"/>
      <c r="F48" s="3" t="str">
        <f>'V-1 32'!R24</f>
        <v/>
      </c>
    </row>
    <row r="49" spans="1:6">
      <c r="D49" s="15"/>
      <c r="E49" s="8" t="str">
        <f>'V-1 32'!P13</f>
        <v/>
      </c>
    </row>
    <row r="50" spans="1:6">
      <c r="A50" s="3">
        <v>24</v>
      </c>
      <c r="C50" s="6" t="str">
        <f>IF($B50="","bye",CONCATENATE(VLOOKUP($B50,'nejml.žákyně seznam'!$A$2:$E$269,2)," (",VLOOKUP($B50,'nejml.žákyně seznam'!$A$2:$E$269,4),")"))</f>
        <v>bye</v>
      </c>
      <c r="D50" s="16"/>
      <c r="E50" s="3" t="str">
        <f>'V-1 32'!R13</f>
        <v/>
      </c>
    </row>
    <row r="51" spans="1:6">
      <c r="D51" s="17"/>
    </row>
    <row r="52" spans="1:6">
      <c r="A52" s="3">
        <v>25</v>
      </c>
      <c r="C52" s="6" t="str">
        <f>IF($B52="","bye",CONCATENATE(VLOOKUP($B52,'nejml.žákyně seznam'!$A$2:$E$269,2)," (",VLOOKUP($B52,'nejml.žákyně seznam'!$A$2:$E$269,4),")"))</f>
        <v>bye</v>
      </c>
      <c r="D52" s="14"/>
    </row>
    <row r="53" spans="1:6">
      <c r="D53" s="15"/>
      <c r="E53" s="6" t="str">
        <f>'V-1 32'!P14</f>
        <v/>
      </c>
    </row>
    <row r="54" spans="1:6">
      <c r="A54" s="3">
        <v>26</v>
      </c>
      <c r="C54" s="6" t="str">
        <f>IF($B54="","bye",CONCATENATE(VLOOKUP($B54,'nejml.žákyně seznam'!$A$2:$E$269,2)," (",VLOOKUP($B54,'nejml.žákyně seznam'!$A$2:$E$269,4),")"))</f>
        <v>bye</v>
      </c>
      <c r="D54" s="16"/>
      <c r="E54" s="7" t="str">
        <f>'V-1 32'!R14</f>
        <v/>
      </c>
    </row>
    <row r="55" spans="1:6">
      <c r="D55" s="17"/>
      <c r="E55" s="9"/>
      <c r="F55" s="10" t="str">
        <f>'V-1 32'!P25</f>
        <v/>
      </c>
    </row>
    <row r="56" spans="1:6">
      <c r="A56" s="3">
        <v>27</v>
      </c>
      <c r="C56" s="6" t="str">
        <f>IF($B56="","bye",CONCATENATE(VLOOKUP($B56,'nejml.žákyně seznam'!$A$2:$E$269,2)," (",VLOOKUP($B56,'nejml.žákyně seznam'!$A$2:$E$269,4),")"))</f>
        <v>bye</v>
      </c>
      <c r="D56" s="14"/>
      <c r="E56" s="9"/>
      <c r="F56" s="7" t="str">
        <f>'V-1 32'!R25</f>
        <v/>
      </c>
    </row>
    <row r="57" spans="1:6">
      <c r="D57" s="15"/>
      <c r="E57" s="8" t="str">
        <f>'V-1 32'!P15</f>
        <v/>
      </c>
      <c r="F57" s="9"/>
    </row>
    <row r="58" spans="1:6">
      <c r="A58" s="3">
        <v>28</v>
      </c>
      <c r="C58" s="6" t="str">
        <f>IF($B58="","bye",CONCATENATE(VLOOKUP($B58,'nejml.žákyně seznam'!$A$2:$E$269,2)," (",VLOOKUP($B58,'nejml.žákyně seznam'!$A$2:$E$269,4),")"))</f>
        <v>bye</v>
      </c>
      <c r="D58" s="16"/>
      <c r="E58" s="3" t="str">
        <f>'V-1 32'!R15</f>
        <v/>
      </c>
      <c r="F58" s="9"/>
    </row>
    <row r="59" spans="1:6">
      <c r="D59" s="17"/>
      <c r="F59" s="9"/>
    </row>
    <row r="60" spans="1:6">
      <c r="A60" s="3">
        <v>29</v>
      </c>
      <c r="C60" s="6" t="str">
        <f>IF($B60="","bye",CONCATENATE(VLOOKUP($B60,'nejml.žákyně seznam'!$A$2:$E$269,2)," (",VLOOKUP($B60,'nejml.žákyně seznam'!$A$2:$E$269,4),")"))</f>
        <v>bye</v>
      </c>
      <c r="D60" s="14"/>
      <c r="F60" s="9"/>
    </row>
    <row r="61" spans="1:6">
      <c r="D61" s="15"/>
      <c r="E61" s="6" t="str">
        <f>'V-1 32'!P16</f>
        <v/>
      </c>
      <c r="F61" s="9"/>
    </row>
    <row r="62" spans="1:6">
      <c r="A62" s="3">
        <v>30</v>
      </c>
      <c r="C62" s="6" t="str">
        <f>IF($B62="","bye",CONCATENATE(VLOOKUP($B62,'nejml.žákyně seznam'!$A$2:$E$269,2)," (",VLOOKUP($B62,'nejml.žákyně seznam'!$A$2:$E$269,4),")"))</f>
        <v>bye</v>
      </c>
      <c r="D62" s="16"/>
      <c r="E62" s="7" t="str">
        <f>'V-1 32'!R16</f>
        <v/>
      </c>
      <c r="F62" s="9"/>
    </row>
    <row r="63" spans="1:6">
      <c r="D63" s="17"/>
      <c r="E63" s="9"/>
      <c r="F63" s="11" t="str">
        <f>'V-1 32'!P26</f>
        <v/>
      </c>
    </row>
    <row r="64" spans="1:6">
      <c r="A64" s="3">
        <v>31</v>
      </c>
      <c r="C64" s="6" t="str">
        <f>IF($B64="","bye",CONCATENATE(VLOOKUP($B64,'nejml.žákyně seznam'!$A$2:$E$269,2)," (",VLOOKUP($B64,'nejml.žákyně seznam'!$A$2:$E$269,4),")"))</f>
        <v>bye</v>
      </c>
      <c r="D64" s="14"/>
      <c r="E64" s="9"/>
      <c r="F64" s="3" t="str">
        <f>'V-1 32'!R26</f>
        <v/>
      </c>
    </row>
    <row r="65" spans="1:5">
      <c r="D65" s="15"/>
      <c r="E65" s="8" t="str">
        <f>'V-1 32'!P17</f>
        <v/>
      </c>
    </row>
    <row r="66" spans="1:5">
      <c r="A66" s="3">
        <v>32</v>
      </c>
      <c r="C66" s="6" t="str">
        <f>IF($B66="","bye",CONCATENATE(VLOOKUP($B66,'nejml.žákyně seznam'!$A$2:$E$269,2)," (",VLOOKUP($B66,'nejml.žákyně seznam'!$A$2:$E$269,4),")"))</f>
        <v>bye</v>
      </c>
      <c r="D66" s="16"/>
      <c r="E66" s="3" t="str">
        <f>'V-1 32'!R17</f>
        <v/>
      </c>
    </row>
  </sheetData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89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14</vt:i4>
      </vt:variant>
    </vt:vector>
  </HeadingPairs>
  <TitlesOfParts>
    <vt:vector size="49" baseType="lpstr">
      <vt:lpstr>nejml.žákyně seznam</vt:lpstr>
      <vt:lpstr>debl</vt:lpstr>
      <vt:lpstr>P-1 256</vt:lpstr>
      <vt:lpstr>V-1 256</vt:lpstr>
      <vt:lpstr>P-1 128</vt:lpstr>
      <vt:lpstr>V-1 128</vt:lpstr>
      <vt:lpstr>P-1 64</vt:lpstr>
      <vt:lpstr>V-1 64</vt:lpstr>
      <vt:lpstr>P-1 32</vt:lpstr>
      <vt:lpstr>V-1 32</vt:lpstr>
      <vt:lpstr>nejml.žákyně 1.st.</vt:lpstr>
      <vt:lpstr>V-2 16</vt:lpstr>
      <vt:lpstr>postup 16</vt:lpstr>
      <vt:lpstr>nejml.žákyně 2.st.</vt:lpstr>
      <vt:lpstr>P-3 8</vt:lpstr>
      <vt:lpstr>V-3 8</vt:lpstr>
      <vt:lpstr>P-U 128</vt:lpstr>
      <vt:lpstr>V-U 128</vt:lpstr>
      <vt:lpstr>P-U 64</vt:lpstr>
      <vt:lpstr>V-U 64</vt:lpstr>
      <vt:lpstr>nejml.žákyně útěcha</vt:lpstr>
      <vt:lpstr>P-D 128</vt:lpstr>
      <vt:lpstr>V-D 128</vt:lpstr>
      <vt:lpstr>P-D 64</vt:lpstr>
      <vt:lpstr>V-D 64</vt:lpstr>
      <vt:lpstr>nejml.žákyně čtyřhra</vt:lpstr>
      <vt:lpstr>nejml.žáci seznam</vt:lpstr>
      <vt:lpstr>nejml.žáci 1.st.</vt:lpstr>
      <vt:lpstr>nejml.žáci 2.st.</vt:lpstr>
      <vt:lpstr>nejml.žáci útěcha</vt:lpstr>
      <vt:lpstr>nejml.žáci čtyřhra</vt:lpstr>
      <vt:lpstr>Z-singl</vt:lpstr>
      <vt:lpstr>T-singl</vt:lpstr>
      <vt:lpstr>Z-debl</vt:lpstr>
      <vt:lpstr>T-debl</vt:lpstr>
      <vt:lpstr>'nejml.žáci seznam'!Názvy_tisku</vt:lpstr>
      <vt:lpstr>'nejml.žákyně seznam'!Názvy_tisku</vt:lpstr>
      <vt:lpstr>'nejml.žáci 1.st.'!Oblast_tisku</vt:lpstr>
      <vt:lpstr>'nejml.žáci 2.st.'!Oblast_tisku</vt:lpstr>
      <vt:lpstr>'nejml.žáci čtyřhra'!Oblast_tisku</vt:lpstr>
      <vt:lpstr>'nejml.žákyně 1.st.'!Oblast_tisku</vt:lpstr>
      <vt:lpstr>'nejml.žákyně čtyřhra'!Oblast_tisku</vt:lpstr>
      <vt:lpstr>'nejml.žákyně útěcha'!Oblast_tisku</vt:lpstr>
      <vt:lpstr>'P-3 8'!Oblast_tisku</vt:lpstr>
      <vt:lpstr>'P-D 128'!Oblast_tisku</vt:lpstr>
      <vt:lpstr>'P-D 64'!Oblast_tisku</vt:lpstr>
      <vt:lpstr>'T-debl'!Oblast_tisku</vt:lpstr>
      <vt:lpstr>'T-singl'!Oblast_tisku</vt:lpstr>
      <vt:lpstr>'V-2 16'!Oblast_tisku</vt:lpstr>
    </vt:vector>
  </TitlesOfParts>
  <Company>Česká asociace stolního tenisu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Novák</dc:creator>
  <cp:lastModifiedBy>Martin Linert</cp:lastModifiedBy>
  <cp:lastPrinted>2011-09-11T08:59:01Z</cp:lastPrinted>
  <dcterms:created xsi:type="dcterms:W3CDTF">2002-02-19T15:28:55Z</dcterms:created>
  <dcterms:modified xsi:type="dcterms:W3CDTF">2011-09-12T21:50:00Z</dcterms:modified>
</cp:coreProperties>
</file>