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730" windowHeight="11760" firstSheet="7" activeTab="13"/>
  </bookViews>
  <sheets>
    <sheet name="SZI_seznam" sheetId="1" r:id="rId1"/>
    <sheet name="SZI_I.st-ko" sheetId="2" r:id="rId2"/>
    <sheet name="SZI_II.st" sheetId="3" r:id="rId3"/>
    <sheet name="SZI_III.st" sheetId="4" r:id="rId4"/>
    <sheet name="SZI_U" sheetId="5" r:id="rId5"/>
    <sheet name="SZI_čt" sheetId="6" r:id="rId6"/>
    <sheet name="SZI_Výsledková listina" sheetId="7" r:id="rId7"/>
    <sheet name="SZY_seznam" sheetId="8" r:id="rId8"/>
    <sheet name="SZY_I.st-ko" sheetId="9" r:id="rId9"/>
    <sheet name="SZY_II.st" sheetId="10" r:id="rId10"/>
    <sheet name="SZY_III.st" sheetId="11" r:id="rId11"/>
    <sheet name="SZY_U" sheetId="12" r:id="rId12"/>
    <sheet name="SZY_čt" sheetId="13" r:id="rId13"/>
    <sheet name="SZY_Výsledková listina" sheetId="14" r:id="rId14"/>
  </sheets>
  <externalReferences>
    <externalReference r:id="rId17"/>
    <externalReference r:id="rId18"/>
    <externalReference r:id="rId19"/>
  </externalReferences>
  <definedNames>
    <definedName name="_xlfn.BAHTTEXT" hidden="1">#NAME?</definedName>
    <definedName name="dadaD" localSheetId="6">#REF!</definedName>
    <definedName name="dadaD" localSheetId="13">#REF!</definedName>
    <definedName name="dadaD">#REF!</definedName>
    <definedName name="hjk" localSheetId="6">#REF!</definedName>
    <definedName name="hjk" localSheetId="13">#REF!</definedName>
    <definedName name="hjk">#REF!</definedName>
    <definedName name="IPC_Member" localSheetId="6">#REF!</definedName>
    <definedName name="IPC_Member" localSheetId="13">#REF!</definedName>
    <definedName name="IPC_Member">#REF!</definedName>
    <definedName name="jun" localSheetId="6">#REF!</definedName>
    <definedName name="jun" localSheetId="13">#REF!</definedName>
    <definedName name="jun">#REF!</definedName>
    <definedName name="LastUpdate" localSheetId="6">#REF!</definedName>
    <definedName name="LastUpdate" localSheetId="13">#REF!</definedName>
    <definedName name="LastUpdate">#REF!</definedName>
    <definedName name="_xlnm.Print_Area" localSheetId="5">'SZI_čt'!$A$1:$I$309</definedName>
    <definedName name="_xlnm.Print_Area" localSheetId="1">'SZI_I.st-ko'!$A$1:$H$264</definedName>
    <definedName name="_xlnm.Print_Area" localSheetId="2">'SZI_II.st'!$A$1:$Z$90</definedName>
    <definedName name="_xlnm.Print_Area" localSheetId="3">'SZI_III.st'!$A$1:$H$34</definedName>
    <definedName name="_xlnm.Print_Area" localSheetId="0">'SZI_seznam'!$A$1:$F$126</definedName>
    <definedName name="_xlnm.Print_Area" localSheetId="4">'SZI_U'!$A$1:$I$318</definedName>
    <definedName name="_xlnm.Print_Area" localSheetId="6">'SZI_Výsledková listina'!$A$1:$I$25</definedName>
    <definedName name="_xlnm.Print_Area" localSheetId="12">'SZY_čt'!$A$1:$I$168</definedName>
    <definedName name="_xlnm.Print_Area" localSheetId="8">'SZY_I.st-ko'!$A$1:$H$264</definedName>
    <definedName name="_xlnm.Print_Area" localSheetId="9">'SZY_II.st'!$A$1:$Z$90</definedName>
    <definedName name="_xlnm.Print_Area" localSheetId="10">'SZY_III.st'!$A$1:$H$34</definedName>
    <definedName name="_xlnm.Print_Area" localSheetId="7">'SZY_seznam'!$A$1:$F$58</definedName>
    <definedName name="_xlnm.Print_Area" localSheetId="11">'SZY_U'!$A$1:$I$318</definedName>
    <definedName name="_xlnm.Print_Area" localSheetId="13">'SZY_Výsledková listina'!$A$1:$I$24</definedName>
    <definedName name="ReportName" localSheetId="6">#REF!</definedName>
    <definedName name="ReportName" localSheetId="13">#REF!</definedName>
    <definedName name="ReportName">#REF!</definedName>
    <definedName name="SDSA" localSheetId="6">#REF!</definedName>
    <definedName name="SDSA" localSheetId="13">#REF!</definedName>
    <definedName name="SDSA">#REF!</definedName>
    <definedName name="Termin" localSheetId="6">#REF!</definedName>
    <definedName name="Termin" localSheetId="13">#REF!</definedName>
    <definedName name="Termin">#REF!</definedName>
  </definedNames>
  <calcPr fullCalcOnLoad="1"/>
</workbook>
</file>

<file path=xl/sharedStrings.xml><?xml version="1.0" encoding="utf-8"?>
<sst xmlns="http://schemas.openxmlformats.org/spreadsheetml/2006/main" count="5299" uniqueCount="976">
  <si>
    <t>Prezenční  listina</t>
  </si>
  <si>
    <t>Sč</t>
  </si>
  <si>
    <t>Jméno</t>
  </si>
  <si>
    <t>Oddíl - klub</t>
  </si>
  <si>
    <t>dat.nar</t>
  </si>
  <si>
    <t>Ž</t>
  </si>
  <si>
    <t>Stránka 1</t>
  </si>
  <si>
    <t>Stránka 2</t>
  </si>
  <si>
    <t>Skupina A</t>
  </si>
  <si>
    <t>hr.č.</t>
  </si>
  <si>
    <t>Jméno / oddíl</t>
  </si>
  <si>
    <t>Sety</t>
  </si>
  <si>
    <t>Body</t>
  </si>
  <si>
    <t>Poř.</t>
  </si>
  <si>
    <t>6</t>
  </si>
  <si>
    <t>12</t>
  </si>
  <si>
    <t>5</t>
  </si>
  <si>
    <t>BTM</t>
  </si>
  <si>
    <t>8</t>
  </si>
  <si>
    <t>7</t>
  </si>
  <si>
    <t>10</t>
  </si>
  <si>
    <t>4</t>
  </si>
  <si>
    <t>9</t>
  </si>
  <si>
    <t>-5</t>
  </si>
  <si>
    <t>-6</t>
  </si>
  <si>
    <t>-9</t>
  </si>
  <si>
    <t>Skupina B</t>
  </si>
  <si>
    <t>3</t>
  </si>
  <si>
    <t>13</t>
  </si>
  <si>
    <t>Skupina C</t>
  </si>
  <si>
    <t>2</t>
  </si>
  <si>
    <t>-10</t>
  </si>
  <si>
    <t>11</t>
  </si>
  <si>
    <t>1</t>
  </si>
  <si>
    <t>-7</t>
  </si>
  <si>
    <t>Skupina D</t>
  </si>
  <si>
    <t>-3</t>
  </si>
  <si>
    <t xml:space="preserve">   </t>
  </si>
  <si>
    <t>;</t>
  </si>
  <si>
    <t>Bodovací turnaj mládeže ČAST</t>
  </si>
  <si>
    <t>Čtyřhra starší žáci</t>
  </si>
  <si>
    <t>Jižní Město  8.9.2013</t>
  </si>
  <si>
    <t>Vašíček Jan (MSK Břeclav)</t>
  </si>
  <si>
    <t>Stránka 1/3</t>
  </si>
  <si>
    <t>Pilch Jakub (TŽ TJ Třinec)</t>
  </si>
  <si>
    <t>Vašíček Jan</t>
  </si>
  <si>
    <t/>
  </si>
  <si>
    <t>bye</t>
  </si>
  <si>
    <t>Pilch Jakub</t>
  </si>
  <si>
    <t>Veigl Lukáš (TJ Sokol Olomouc Neředín)</t>
  </si>
  <si>
    <t>Bednář Josef (KST Blansko)</t>
  </si>
  <si>
    <t>Veigl Lukáš</t>
  </si>
  <si>
    <t>3:0 (3,14,7)</t>
  </si>
  <si>
    <t>Bako Radim (TJ Lanškroun)</t>
  </si>
  <si>
    <t>Bednář Josef</t>
  </si>
  <si>
    <t>Vybíral Filip (TJ Lanškroun)</t>
  </si>
  <si>
    <t>3:1 (8,8,-12,9)</t>
  </si>
  <si>
    <t>Veselý Filip (TJ Lokomotiva Vršovice)</t>
  </si>
  <si>
    <t>Havránek Jakub (TJ Lokomotiva Vršovice)</t>
  </si>
  <si>
    <t>Slavíček Martin</t>
  </si>
  <si>
    <t>3:0 (10,2,8)</t>
  </si>
  <si>
    <t>Slavíček Martin (TTC Ústí nad Orlicí)</t>
  </si>
  <si>
    <t>Hortlík Tomáš</t>
  </si>
  <si>
    <t>Hortlík Tomáš (TTC Ústí nad Orlicí)</t>
  </si>
  <si>
    <t>3:0 (4,4,4)</t>
  </si>
  <si>
    <t>Růžička Filip</t>
  </si>
  <si>
    <t>Lukáš David (TJ Sokol Buštěhrad)</t>
  </si>
  <si>
    <t>Slavíček Štěpán (TSM Kladno)</t>
  </si>
  <si>
    <t>3:0 (6,5,7)</t>
  </si>
  <si>
    <t>Růžička Filip (Agrotec Hustopeče)</t>
  </si>
  <si>
    <t>Šefr Filip</t>
  </si>
  <si>
    <t>Šefr Filip (TTC MS Brno)</t>
  </si>
  <si>
    <t>3:0 (3,2,3)</t>
  </si>
  <si>
    <t>Plachta Jakub (KST TJ Ostrava)</t>
  </si>
  <si>
    <t>Martinko Tomáš (TJ Ostrava KST)</t>
  </si>
  <si>
    <t>Plachta Jakub</t>
  </si>
  <si>
    <t>3:0 (6,9,8)</t>
  </si>
  <si>
    <t>Martinko Tomáš</t>
  </si>
  <si>
    <t>Dvořák Petr (Sportovní Jižní Město o.p.s.)</t>
  </si>
  <si>
    <t>Chrástek Martin (Sportovní Jižní Město o.p.s.)</t>
  </si>
  <si>
    <t>Dvořák Petr</t>
  </si>
  <si>
    <t>3:0 (4,4,5)</t>
  </si>
  <si>
    <t>Pašek Adam (TJ Slavoj Praha  )</t>
  </si>
  <si>
    <t>Chrástek Martin</t>
  </si>
  <si>
    <t>Halberštát Ondřej (Sokol Hradec Králové 2)</t>
  </si>
  <si>
    <t>3:0 (8,9,9)</t>
  </si>
  <si>
    <t>Bohdanecký Jakub (Sokol Hradec Králové 2)</t>
  </si>
  <si>
    <t>Vykydal Ondřej (Sokol Hradec Králové 2)</t>
  </si>
  <si>
    <t>Bohdanecký Jakub</t>
  </si>
  <si>
    <t>3:1 (-9,9,5,4)</t>
  </si>
  <si>
    <t>Čenovský David (TJ Sokol Jaroměř-Josefov)</t>
  </si>
  <si>
    <t>Vykydal Ondřej</t>
  </si>
  <si>
    <t>Laube David (Sokol Nusle)</t>
  </si>
  <si>
    <t>3:1 (-7,9,10,14)</t>
  </si>
  <si>
    <t>Dufek Jakub</t>
  </si>
  <si>
    <t>Oharek David</t>
  </si>
  <si>
    <t>3:1 (-9,6,7,6)</t>
  </si>
  <si>
    <t>Dufek Jakub (KST Zlín)</t>
  </si>
  <si>
    <t>Oharek David (KST Zlín)</t>
  </si>
  <si>
    <t>Buben Vlastimil</t>
  </si>
  <si>
    <t>Kortus Filip (SK Pedagog ČB)</t>
  </si>
  <si>
    <t>Vévoda Ondřej</t>
  </si>
  <si>
    <t>Šálený David (SKST Týn n/Vltavou)</t>
  </si>
  <si>
    <t>Kortus Filip</t>
  </si>
  <si>
    <t>3:1 (2,-6,9,6)</t>
  </si>
  <si>
    <t>Šálený David</t>
  </si>
  <si>
    <t>Podrazil David (SKST Hodonín)</t>
  </si>
  <si>
    <t>Dzida Martin (KST Slezan Opava)</t>
  </si>
  <si>
    <t>Podrazil David</t>
  </si>
  <si>
    <t>3:0 (9,7,9)</t>
  </si>
  <si>
    <t>Hudec Vít (Sokol Plzeň V.)</t>
  </si>
  <si>
    <t>Dzida Martin</t>
  </si>
  <si>
    <t>Moučka Matěj (Sokol Plzeň V.)</t>
  </si>
  <si>
    <t>3:1 (6,7,-12,8)</t>
  </si>
  <si>
    <t>Verbík Jan (TTC Říčany)</t>
  </si>
  <si>
    <t>Skopal Dalibor (DDM Olomouc)</t>
  </si>
  <si>
    <t>Verbík Jan</t>
  </si>
  <si>
    <t>3:0 (5,1,8)</t>
  </si>
  <si>
    <t>Sládek Matyáš (TJ Slavoj Praha)</t>
  </si>
  <si>
    <t>Skopal Dalibor</t>
  </si>
  <si>
    <t>Kulveit Jonáš (TJ Slavoj Praha  )</t>
  </si>
  <si>
    <t>3:0 (6,8,10)</t>
  </si>
  <si>
    <t>Buchar Michael (SK DDM Kotlářka Praha)</t>
  </si>
  <si>
    <t>Dvořák Jan (SK DDM Kotlářka Praha)</t>
  </si>
  <si>
    <t>Buchar Michael</t>
  </si>
  <si>
    <t>3:2 (9,8,-7,-9,7)</t>
  </si>
  <si>
    <t>Fausek Matěj (Sportovní Jižní Město o.p.s.)</t>
  </si>
  <si>
    <t>Dvořák Jan</t>
  </si>
  <si>
    <t>Daníček Adam (Sportovní Jižní Město o.p.s.)</t>
  </si>
  <si>
    <t>3:1 (-9,6,6,9)</t>
  </si>
  <si>
    <t>Nedbálek Michal (KST Zlín)</t>
  </si>
  <si>
    <t>Černota Filip (TTC Brandýs nad Labem)</t>
  </si>
  <si>
    <t>Nedbálek Michal</t>
  </si>
  <si>
    <t>3:0 (9,6,8)</t>
  </si>
  <si>
    <t>Tran Martin (KST ZŠ Vyšší Brod)</t>
  </si>
  <si>
    <t>Černota Filip</t>
  </si>
  <si>
    <t>Mikulík Martin (TSM Kladno)</t>
  </si>
  <si>
    <t>3:0 (7,6,6)</t>
  </si>
  <si>
    <t>Waldhauser Vojtěch (SKST Liberec)</t>
  </si>
  <si>
    <t>Paál Daniel (TJ Spartak Čelákovice)</t>
  </si>
  <si>
    <t>Řehořek Dan</t>
  </si>
  <si>
    <t>3:0 (7,7,3)</t>
  </si>
  <si>
    <t>Řehořek Dan (TTC Bělá pod Bezdězem)</t>
  </si>
  <si>
    <t>Štolc Jakub</t>
  </si>
  <si>
    <t>Štolc Jakub (TTC Bělá pod Bězdězem)</t>
  </si>
  <si>
    <t>3:1 (3,5,-4,6)</t>
  </si>
  <si>
    <t>Siwiec Matěj (SKST Baník Havířov)</t>
  </si>
  <si>
    <t>Valenta Jan (TSM Kladno)</t>
  </si>
  <si>
    <t>Siwiec Matěj</t>
  </si>
  <si>
    <t>3:1 (-7,8,7,4)</t>
  </si>
  <si>
    <t>Částka David (Sokol Stěžery)</t>
  </si>
  <si>
    <t>Valenta Jan</t>
  </si>
  <si>
    <t>Kašpar David (Sokol Stěžery)</t>
  </si>
  <si>
    <t>3:0 (10,7,7)</t>
  </si>
  <si>
    <t>3:0 (8,10,10)</t>
  </si>
  <si>
    <t>Buben Vlastimil (Sokol Hradec Králové 2)</t>
  </si>
  <si>
    <t>Vévoda Ondřej (BSK Malenovice)</t>
  </si>
  <si>
    <t>Stránka 2/3</t>
  </si>
  <si>
    <t>Lapčík Ondřej (KST Zlín)</t>
  </si>
  <si>
    <t>Koldas Tomáš (KST Zlín)</t>
  </si>
  <si>
    <t>Lapčík Ondřej</t>
  </si>
  <si>
    <t>Koldas Tomáš</t>
  </si>
  <si>
    <t>Novotný Petr (DDM Soběslav)</t>
  </si>
  <si>
    <t>Hložek Tomáš (DDM Soběslav)</t>
  </si>
  <si>
    <t>Herec Lukáš</t>
  </si>
  <si>
    <t>3:0 (8,7,5)</t>
  </si>
  <si>
    <t>Herec Lukáš (BSK Malenovice)</t>
  </si>
  <si>
    <t>Mečl Jan</t>
  </si>
  <si>
    <t>Mečl Jan (SKST Liberec)</t>
  </si>
  <si>
    <t>3:1 (5,-9,9,3)</t>
  </si>
  <si>
    <t>Divecký Filip (TJ Sokol Jaroměř-Josefov)</t>
  </si>
  <si>
    <t>Divecký Jan (TJ Sokol Jaroměř-Josefov)</t>
  </si>
  <si>
    <t>Divecký Filip</t>
  </si>
  <si>
    <t>3:0 (7,5,15)</t>
  </si>
  <si>
    <t>Pařízek Martin (SKST Liberec)</t>
  </si>
  <si>
    <t>Divecký Jan</t>
  </si>
  <si>
    <t>Huk Martin (SKST Liberec)</t>
  </si>
  <si>
    <t>3:1 (-8,8,4,5)</t>
  </si>
  <si>
    <t>Šimůnek Ondřej</t>
  </si>
  <si>
    <t>Bako Adam (TJ Lanškroun)</t>
  </si>
  <si>
    <t>Šebl Jáchym</t>
  </si>
  <si>
    <t>Mynář Vojtěch (TJ Lanškroun)</t>
  </si>
  <si>
    <t>3:1 (13,-11,5,5)</t>
  </si>
  <si>
    <t>Šimůnek Ondřej (TJ Slavoj Praha)</t>
  </si>
  <si>
    <t>Šebl Jáchym (TJ Slavoj Praha)</t>
  </si>
  <si>
    <t>3:2 (-9,-8,8,7,3)</t>
  </si>
  <si>
    <t>Průša David (Sportovní Jižní Město o.p.s.)</t>
  </si>
  <si>
    <t>Blažek Jan (TJ Krupka)</t>
  </si>
  <si>
    <t>Průša David</t>
  </si>
  <si>
    <t>3:1 (-8,9,7,9)</t>
  </si>
  <si>
    <t>Mokrejš Jan (Sokol Hradec Králové 2)</t>
  </si>
  <si>
    <t>Blažek Jan</t>
  </si>
  <si>
    <t>Jakubský Filip (Sokol Hradec Králové 2)</t>
  </si>
  <si>
    <t>3:1 (5,9,-13,7)</t>
  </si>
  <si>
    <t>Vladyka Jakub (Sokol Plzeň V.)</t>
  </si>
  <si>
    <t>Sochor Miroslav (SK Rokycany)</t>
  </si>
  <si>
    <t>Hromek Filip</t>
  </si>
  <si>
    <t>3:2 (-4,5,8,-10,7)</t>
  </si>
  <si>
    <t>Hromek Filip (SKST Hodonín)</t>
  </si>
  <si>
    <t>Železný Daniel</t>
  </si>
  <si>
    <t>Železný Daniel (AC Sparta Praha)</t>
  </si>
  <si>
    <t>3:0 (4,9,10)</t>
  </si>
  <si>
    <t>Fesl Martin (KST Orel ČB)</t>
  </si>
  <si>
    <t>Fencl Tomáš (KST Orel ČB)</t>
  </si>
  <si>
    <t>Legát Petr</t>
  </si>
  <si>
    <t>3:0 (6,9,4)</t>
  </si>
  <si>
    <t>Legát Petr (TJ Union Plzeň)</t>
  </si>
  <si>
    <t>Závora Adam</t>
  </si>
  <si>
    <t>Závora Adam (TJ Union Plzeň)</t>
  </si>
  <si>
    <t>3:1 (7,-7,8,4)</t>
  </si>
  <si>
    <t>Bárta Daniel</t>
  </si>
  <si>
    <t>3:2 (-7,8,-8,10,7)</t>
  </si>
  <si>
    <t>Bárta Daniel (Jiskra Havlíčkův Brod)</t>
  </si>
  <si>
    <t>Frejvolt Lukáš</t>
  </si>
  <si>
    <t>Frejvolt Lukáš (SKST Baník Havířov)</t>
  </si>
  <si>
    <t>Mikolášik Michal</t>
  </si>
  <si>
    <t>Koubek Vojtěch (Sokol Hradec Králové 2)</t>
  </si>
  <si>
    <t>Gorecki Jan</t>
  </si>
  <si>
    <t>Hýbl Jan (Sokol Hradec Králové 2)</t>
  </si>
  <si>
    <t>Koubek Vojtěch</t>
  </si>
  <si>
    <t>3:1 (-10,3,11,11)</t>
  </si>
  <si>
    <t>Hýbl Jan</t>
  </si>
  <si>
    <t>Franc Michal (Sportovní Jižní Město o.p.s.)</t>
  </si>
  <si>
    <t>Mezera Matěj (ASK Tatra Kopřivnice)</t>
  </si>
  <si>
    <t>Franc Michal</t>
  </si>
  <si>
    <t>3:0 (6,6,4)</t>
  </si>
  <si>
    <t>Dobej Michal (STC Slaný)</t>
  </si>
  <si>
    <t>Mezera Matěj</t>
  </si>
  <si>
    <t>Mach František (TJ Krupka)</t>
  </si>
  <si>
    <t>3:0 (7,7,10)</t>
  </si>
  <si>
    <t>Malý Michal (TJ Baník Březenecká)</t>
  </si>
  <si>
    <t>Chuchel Martin (TTC Litoměřice)</t>
  </si>
  <si>
    <t>Karbula Filip</t>
  </si>
  <si>
    <t>3:2 (7,-10,9,-11,9)</t>
  </si>
  <si>
    <t>Karbula Filip (Sever Žatec)</t>
  </si>
  <si>
    <t>Urbánek Dominik</t>
  </si>
  <si>
    <t>Urbánek Dominik (Sever Žatec)</t>
  </si>
  <si>
    <t>3:2 (-5,8,10,-9,7)</t>
  </si>
  <si>
    <t>Glos Michal</t>
  </si>
  <si>
    <t>Zukal Aleš (KST Blansko)</t>
  </si>
  <si>
    <t>Kotek Dominik</t>
  </si>
  <si>
    <t>Petr Michal (KST Blansko)</t>
  </si>
  <si>
    <t>3:2 (12,-10,-8,7,3)</t>
  </si>
  <si>
    <t>Glos Michal (TJ TŽ Třinec)</t>
  </si>
  <si>
    <t>Kotek Dominik (SK Frýdlant nad Ostravicí)</t>
  </si>
  <si>
    <t>3:0 (4,3,2)</t>
  </si>
  <si>
    <t>Gabriel Václav (Lokomotiva Česká Lipa)</t>
  </si>
  <si>
    <t>Hoch Vítek (Sokol Kobylí)</t>
  </si>
  <si>
    <t>Gabriel Václav</t>
  </si>
  <si>
    <t>3:0 (8,5,3)</t>
  </si>
  <si>
    <t>Goldman David (KST ZŠ Vyšší Brod)</t>
  </si>
  <si>
    <t>Hoch Vítek</t>
  </si>
  <si>
    <t>Harenčák Jakub (KST ZŠ Vyšší Brod)</t>
  </si>
  <si>
    <t>3:0 (3,7,5)</t>
  </si>
  <si>
    <t>Tomek Kryštof</t>
  </si>
  <si>
    <t>Tomek Kryštof (MSK Břeclav)</t>
  </si>
  <si>
    <t>Vacek Jan</t>
  </si>
  <si>
    <t>Vacek Jan (MSK Břeclav)</t>
  </si>
  <si>
    <t>3:2 (9,-5,-8,4,4)</t>
  </si>
  <si>
    <t>Chalupa Josef (TTC Brandýs nad Labem)</t>
  </si>
  <si>
    <t>Šejvl Jakub (TJ Jizera Káraný)</t>
  </si>
  <si>
    <t>3:1 (4,13,-9,0)</t>
  </si>
  <si>
    <t>Pesl Václav (TJ Sokol Buštěhrad)</t>
  </si>
  <si>
    <t>Hýža Daniel (TSM Kladno)</t>
  </si>
  <si>
    <t>Špaček Jan</t>
  </si>
  <si>
    <t>3:0 (6,4,9)</t>
  </si>
  <si>
    <t>Špaček Jan (SK DDM Kotlářka Praha)</t>
  </si>
  <si>
    <t>Vavroch Tobiáš</t>
  </si>
  <si>
    <t>Vavroch Tobiáš (SK DDM Kotlářka Praha)</t>
  </si>
  <si>
    <t>3:0 (8,9,8)</t>
  </si>
  <si>
    <t>3:0 (5,1,3)</t>
  </si>
  <si>
    <t>Mikolášik Michal (SKST Baník Havířov)</t>
  </si>
  <si>
    <t>Gorecki Jan (SKST Baník Havířov)</t>
  </si>
  <si>
    <t>Stránka 3/3</t>
  </si>
  <si>
    <t>3:0 (5,8,6)</t>
  </si>
  <si>
    <t>Dvouhra starší žáci - útěcha</t>
  </si>
  <si>
    <t>Šimůnek Ondřej  (TJ Slavoj Praha)</t>
  </si>
  <si>
    <t>Zukal Aleš  (KST Blansko)</t>
  </si>
  <si>
    <t>3:1 (-8,8,9,11)</t>
  </si>
  <si>
    <t>Kašpar David</t>
  </si>
  <si>
    <t>Kašpar David  (Sokol Stěžery)</t>
  </si>
  <si>
    <t>3:0 (4,9,7)</t>
  </si>
  <si>
    <t>Vavroch Tobiáš  (SK DDM Kotlářka Praha)</t>
  </si>
  <si>
    <t>3:0 (7,8,8)</t>
  </si>
  <si>
    <t>3:0 (4,10,9)</t>
  </si>
  <si>
    <t>Bohdanecký Jakub  (Sokol Hradec Králové 2)</t>
  </si>
  <si>
    <t>Gabriel Václav  (Lokomotiva Česká Lipa)</t>
  </si>
  <si>
    <t>3:1 (9,-6,4,6)</t>
  </si>
  <si>
    <t>3:0 (9,8,18)</t>
  </si>
  <si>
    <t>Franc Michal  (Sportovní Jižní Město o.p.s.)</t>
  </si>
  <si>
    <t>Huk Martin  (SKST Liberec)</t>
  </si>
  <si>
    <t>3:0 (13,9,7)</t>
  </si>
  <si>
    <t>Bako Adam</t>
  </si>
  <si>
    <t>Bako Adam  (TJ Lanškroun)</t>
  </si>
  <si>
    <t>3:0 (5,7,5)</t>
  </si>
  <si>
    <t>3:0 (6,7,8)</t>
  </si>
  <si>
    <t>Závora Adam  (TJ Union Plzeň)</t>
  </si>
  <si>
    <t>Verbík Jan  (TTC Říčany)</t>
  </si>
  <si>
    <t>3:1 (-3,6,10,6)</t>
  </si>
  <si>
    <t>Slavíček Štěpán  (TSM Kladno)</t>
  </si>
  <si>
    <t>3:0 (7,3,0)</t>
  </si>
  <si>
    <t>Karbula Filip  (Sever Žatec)</t>
  </si>
  <si>
    <t>3:0 (9,1,6)</t>
  </si>
  <si>
    <t>Hortlík Tomáš  (TTC Ústí nad Orlicí)</t>
  </si>
  <si>
    <t>3:0 (13,8,8)</t>
  </si>
  <si>
    <t>3:0 (9,7,4)</t>
  </si>
  <si>
    <t>Goldman David</t>
  </si>
  <si>
    <t>Goldman David  (KST ZŠ Vyšší Brod)</t>
  </si>
  <si>
    <t>Divecký Jan  (TJ Sokol Jaroměř-Josefov)</t>
  </si>
  <si>
    <t>3:0 (9,5,3)</t>
  </si>
  <si>
    <t>Janda Michal</t>
  </si>
  <si>
    <t>Janda Michal  (TJ Slavoj Kynšperk)</t>
  </si>
  <si>
    <t>Vladyka Jakub</t>
  </si>
  <si>
    <t>Hložek Tomáš  (DDM Soběslav)</t>
  </si>
  <si>
    <t>3:1 (-8,10,7,9)</t>
  </si>
  <si>
    <t>Hložek Tomáš</t>
  </si>
  <si>
    <t>3:2 (-9,7,-8,8,7)</t>
  </si>
  <si>
    <t>Vladyka Jakub  (Sokol Plzeň V.)</t>
  </si>
  <si>
    <t>Hoch Vítek  (Sokol Kobylí)</t>
  </si>
  <si>
    <t>Dobej Michal  (STC Slaný)</t>
  </si>
  <si>
    <t>3:0 (6,7,3)</t>
  </si>
  <si>
    <t>Dobej Michal</t>
  </si>
  <si>
    <t>Paál Daniel  (TJ Spartak Čelákovice)</t>
  </si>
  <si>
    <t>3:1 (9,-9,4,8)</t>
  </si>
  <si>
    <t>Moučka Matěj  (Sokol Plzeň V.)</t>
  </si>
  <si>
    <t>3:0 (6,4,8)</t>
  </si>
  <si>
    <t>Moučka Matěj</t>
  </si>
  <si>
    <t>3:1 (-7,5,10,12)</t>
  </si>
  <si>
    <t>Veselý Filip</t>
  </si>
  <si>
    <t>Veselý Filip  (TJ Lokomotiva Vršovice)</t>
  </si>
  <si>
    <t>Petr Michal  (KST Blansko)</t>
  </si>
  <si>
    <t>3:2 (6,-6,7,-9,2)</t>
  </si>
  <si>
    <t>Petr Michal</t>
  </si>
  <si>
    <t>Tran Martin</t>
  </si>
  <si>
    <t>3:1 (7,-11,6,2)</t>
  </si>
  <si>
    <t>Tran Martin  (KST ZŠ Vyšší Brod)</t>
  </si>
  <si>
    <t>Dvořák Jan  (SK DDM Kotlářka Praha)</t>
  </si>
  <si>
    <t>3:0 (3,10,9)</t>
  </si>
  <si>
    <t>Tomek Kryštof  (MSK Břeclav)</t>
  </si>
  <si>
    <t>3:1 (10,-9,9,4)</t>
  </si>
  <si>
    <t>3:0 (9,5,8)</t>
  </si>
  <si>
    <t>Lukáš David</t>
  </si>
  <si>
    <t>Lukáš David  (TJ Sokol Buštěhrad)</t>
  </si>
  <si>
    <t>Dvořák Petr  (Sportovní Jižní Město o.p.s.)</t>
  </si>
  <si>
    <t>3:2 (10,6,-12,-9,6)</t>
  </si>
  <si>
    <t>Fencl Tomáš</t>
  </si>
  <si>
    <t>Fencl Tomáš  (KST Orel ČB)</t>
  </si>
  <si>
    <t>3:0 (6,7,4)</t>
  </si>
  <si>
    <t>Mezera Matěj  (ASK Tatra Kopřivnice)</t>
  </si>
  <si>
    <t>3:0 (6,7,9)</t>
  </si>
  <si>
    <t>Vybíral Filip  (TJ Lanškroun)</t>
  </si>
  <si>
    <t>3:1 (8,-10,15,10)</t>
  </si>
  <si>
    <t>Vybíral Filip</t>
  </si>
  <si>
    <t>3:2 (11,-7,-7,4,5)</t>
  </si>
  <si>
    <t>Blažek Jan  (TJ Krupka)</t>
  </si>
  <si>
    <t>Mokrejš Jan  (Sokol Hradec Králové 2)</t>
  </si>
  <si>
    <t>3:0 (5,5,2)</t>
  </si>
  <si>
    <t>Mokrejš Jan</t>
  </si>
  <si>
    <t>3:0 (4,6,8)</t>
  </si>
  <si>
    <t>Sládek Matyáš</t>
  </si>
  <si>
    <t>Sládek Matyáš  (TJ Slavoj Praha)</t>
  </si>
  <si>
    <t>Hýža Daniel  (TSM Kladno)</t>
  </si>
  <si>
    <t>Dufek Jakub  (KST Zlín)</t>
  </si>
  <si>
    <t>3:0 (8,6,7)</t>
  </si>
  <si>
    <t>3:1 (-6,7,3,9)</t>
  </si>
  <si>
    <t>Herec Lukáš  (BSK Malenovice)</t>
  </si>
  <si>
    <t>Malý Michal  (TJ Baník Březenecká)</t>
  </si>
  <si>
    <t>Malý Michal</t>
  </si>
  <si>
    <t>Daníček Adam  (Sportovní Jižní Město o.p.s.)</t>
  </si>
  <si>
    <t>3:0 (9,9,9)</t>
  </si>
  <si>
    <t>Daníček Adam</t>
  </si>
  <si>
    <t>Mikulík Martin  (TSM Kladno)</t>
  </si>
  <si>
    <t>3:0 (1,6,7)</t>
  </si>
  <si>
    <t>Vykydal Ondřej  (Sokol Hradec Králové 2)</t>
  </si>
  <si>
    <t>3:1 (-1,9,10,6)</t>
  </si>
  <si>
    <t>3:2 (9,9,-8,-10,8)</t>
  </si>
  <si>
    <t>Urbánek Dominik  (Sever Žatec)</t>
  </si>
  <si>
    <t>Štolc Jakub  (TTC Bělá pod Bězdězem)</t>
  </si>
  <si>
    <t>3:0 (8,4,6)</t>
  </si>
  <si>
    <t>Chalupa Josef</t>
  </si>
  <si>
    <t>3:0 (9,4,9)</t>
  </si>
  <si>
    <t>Chalupa Josef  (TTC Brandýs nad Labem)</t>
  </si>
  <si>
    <t>Skopal Dalibor  (DDM Olomouc)</t>
  </si>
  <si>
    <t>3:0 (8,8,5)</t>
  </si>
  <si>
    <t>Slavíček Martin  (TTC Ústí nad Orlicí)</t>
  </si>
  <si>
    <t>3:1 (-5,6,9,7)</t>
  </si>
  <si>
    <t>3:0 (9,9,7)</t>
  </si>
  <si>
    <t>Divecký Filip  (TJ Sokol Jaroměř-Josefov)</t>
  </si>
  <si>
    <t>Novotný Petr  (DDM Soběslav)</t>
  </si>
  <si>
    <t>3:2 (-9,4,-7,7,7)</t>
  </si>
  <si>
    <t>Novotný Petr</t>
  </si>
  <si>
    <t>Jakubský Filip</t>
  </si>
  <si>
    <t>Jakubský Filip  (Sokol Hradec Králové 2)</t>
  </si>
  <si>
    <t>3:1 (-9,14,7,10)</t>
  </si>
  <si>
    <t>Železný Daniel  (AC Sparta Praha)</t>
  </si>
  <si>
    <t>3:1 (8,-9,6,9)</t>
  </si>
  <si>
    <t>Mečl Jan  (SKST Liberec)</t>
  </si>
  <si>
    <t>3:2 (-9,5,13,-9,9)</t>
  </si>
  <si>
    <t>3:1 (-4,7,5,4)</t>
  </si>
  <si>
    <t>Harenčák Jakub</t>
  </si>
  <si>
    <t>Harenčák Jakub  (KST ZŠ Vyšší Brod)</t>
  </si>
  <si>
    <t>Hudec Vít  (Sokol Plzeň V.)</t>
  </si>
  <si>
    <t>3:1 (10,-4,10,8)</t>
  </si>
  <si>
    <t>Hudec Vít</t>
  </si>
  <si>
    <t>3:1 (-10,8,2,6)</t>
  </si>
  <si>
    <t>Podrazil David  (SKST Hodonín)</t>
  </si>
  <si>
    <t>Špaček Jan  (SK DDM Kotlářka Praha)</t>
  </si>
  <si>
    <t>3:2 (9,4,-8,-9,3)</t>
  </si>
  <si>
    <t>Chuchel Martin</t>
  </si>
  <si>
    <t>Chuchel Martin  (TTC Litoměřice)</t>
  </si>
  <si>
    <t>3:2 (9,5,-7,-8,7)</t>
  </si>
  <si>
    <t>3:0 (5,9,11)</t>
  </si>
  <si>
    <t>Řehořek Dan  (TTC Bělá pod Bezdězem)</t>
  </si>
  <si>
    <t>Vacek Jan  (MSK Břeclav)</t>
  </si>
  <si>
    <t>Onderka František</t>
  </si>
  <si>
    <t>Šejvl Jakub  (TJ Jizera Káraný)</t>
  </si>
  <si>
    <t>3:0 (2,5,3)</t>
  </si>
  <si>
    <t>Onderka František  (KST Slezan Opava)</t>
  </si>
  <si>
    <t>3:0 (8,5,7)</t>
  </si>
  <si>
    <t>Čenovský David  (TJ Sokol Jaroměř-Josefov)</t>
  </si>
  <si>
    <t>3:1 (-10,10,8,7)</t>
  </si>
  <si>
    <t>Čenovský David</t>
  </si>
  <si>
    <t>3:0 (9,8,9)</t>
  </si>
  <si>
    <t>Laube David</t>
  </si>
  <si>
    <t>Laube David  (Sokol Nusle)</t>
  </si>
  <si>
    <t>Sochor Miroslav  (SK Rokycany)</t>
  </si>
  <si>
    <t>3:2 (-7,9,6,-9,4)</t>
  </si>
  <si>
    <t>Sochor Miroslav</t>
  </si>
  <si>
    <t>3:1 (6,-7,10,5)</t>
  </si>
  <si>
    <t>Buchar Michael  (SK DDM Kotlářka Praha)</t>
  </si>
  <si>
    <t>Halberštát Ondřej  (Sokol Hradec Králové 2)</t>
  </si>
  <si>
    <t>3:2 (-9,-6,8,4,8)</t>
  </si>
  <si>
    <t>Pašek Adam</t>
  </si>
  <si>
    <t>Pašek Adam  (TJ Slavoj Praha  )</t>
  </si>
  <si>
    <t>3:1 (5,-12,10,3)</t>
  </si>
  <si>
    <t>3:0 (5,6,5)</t>
  </si>
  <si>
    <t>Bednář Josef  (KST Blansko)</t>
  </si>
  <si>
    <t>Mach František  (TJ Krupka)</t>
  </si>
  <si>
    <t>3:1 (12,-3,11,6)</t>
  </si>
  <si>
    <t>Mach František</t>
  </si>
  <si>
    <t>Fesl Martin  (KST Orel ČB)</t>
  </si>
  <si>
    <t>3:0 (4,2,6)</t>
  </si>
  <si>
    <t>Oharek David  (KST Zlín)</t>
  </si>
  <si>
    <t>3:1 (7,-11,11,8)</t>
  </si>
  <si>
    <t>Chrástek Martin  (Sportovní Jižní Město o.p.s.)</t>
  </si>
  <si>
    <t>Mynář Vojtěch</t>
  </si>
  <si>
    <t>3:1 (8,1,-11,5)</t>
  </si>
  <si>
    <t>Mynář Vojtěch  (TJ Lanškroun)</t>
  </si>
  <si>
    <t>Havránek Jakub  (TJ Lokomotiva Vršovice)</t>
  </si>
  <si>
    <t>3:1 (-3,4,7,9)</t>
  </si>
  <si>
    <t>Havránek Jakub</t>
  </si>
  <si>
    <t>Pesl Václav</t>
  </si>
  <si>
    <t>3:1 (8,11,-13,9)</t>
  </si>
  <si>
    <t>Pesl Václav  (TJ Sokol Buštěhrad)</t>
  </si>
  <si>
    <t>Waldhauser Vojtěch  (SKST Liberec)</t>
  </si>
  <si>
    <t>3:0 (6,6,8)</t>
  </si>
  <si>
    <t>Částka David</t>
  </si>
  <si>
    <t>Částka David  (Sokol Stěžery)</t>
  </si>
  <si>
    <t>3:2 (-9,11,-5,12,7)</t>
  </si>
  <si>
    <t>3:1 (-2,7,5,6)</t>
  </si>
  <si>
    <t>Šebl Jáchym  (TJ Slavoj Praha)</t>
  </si>
  <si>
    <t>3:2 (-7,9,-11,9,5)</t>
  </si>
  <si>
    <t>3:2 (-7,8,9,-7,3)</t>
  </si>
  <si>
    <t>3:0 (5,11,10)</t>
  </si>
  <si>
    <t>Dvouhra starší žáci - III. stupeň</t>
  </si>
  <si>
    <t>Vašíček Jan  (MSK Břeclav)</t>
  </si>
  <si>
    <t>Plachta Jakub  (KST TJ Ostrava)</t>
  </si>
  <si>
    <t>3:0 (6,7,7)</t>
  </si>
  <si>
    <t>Bárta Daniel  (Jiskra Havlíčkův Brod)</t>
  </si>
  <si>
    <t>3:0 (9,7,3)</t>
  </si>
  <si>
    <t>Hýbl Jan  (Sokol Hradec Králové 2)</t>
  </si>
  <si>
    <t>3:1 (-9,12,6,9)</t>
  </si>
  <si>
    <t>Fausek Matěj  (Sportovní Jižní Město o.p.s.)</t>
  </si>
  <si>
    <t>3:1 (8,-10,7,8)</t>
  </si>
  <si>
    <t>Fausek Matěj</t>
  </si>
  <si>
    <t>Glos Michal  (TJ TŽ Třinec)</t>
  </si>
  <si>
    <t>3:0 (11,6,6)</t>
  </si>
  <si>
    <t>Koldas Tomáš  (KST Zlín)</t>
  </si>
  <si>
    <t>3:0 (8,5,10)</t>
  </si>
  <si>
    <t>Pilch Jakub  (TŽ TJ Třinec)</t>
  </si>
  <si>
    <t>3:2 (8,12,-9,-6,8)</t>
  </si>
  <si>
    <t>Mikolášik Michal  (SKST Baník Havířov)</t>
  </si>
  <si>
    <t>3:0 (6,8,2)</t>
  </si>
  <si>
    <t>Koubek Vojtěch  (Sokol Hradec Králové 2)</t>
  </si>
  <si>
    <t>3:0 (9,13,10)</t>
  </si>
  <si>
    <t>Nedbálek Michal  (KST Zlín)</t>
  </si>
  <si>
    <t>Buben Vlastimil  (Sokol Hradec Králové 2)</t>
  </si>
  <si>
    <t>3:0 (7,3,3)</t>
  </si>
  <si>
    <t>Gorecki Jan  (SKST Baník Havířov)</t>
  </si>
  <si>
    <t>3:1 (-14,9,10,6)</t>
  </si>
  <si>
    <t>14</t>
  </si>
  <si>
    <t>Šefr Filip  (TTC MS Brno)</t>
  </si>
  <si>
    <t>3:0 (7,9,7)</t>
  </si>
  <si>
    <t>15</t>
  </si>
  <si>
    <t>Kortus Filip  (SK Pedagog ČB)</t>
  </si>
  <si>
    <t>3:1 (-12,6,6,4)</t>
  </si>
  <si>
    <t>16</t>
  </si>
  <si>
    <t>Lapčík Ondřej  (KST Zlín)</t>
  </si>
  <si>
    <t>3:1 (9,-5,7,6)</t>
  </si>
  <si>
    <t>Dvouhra starší žáci - II. stupeň</t>
  </si>
  <si>
    <t>Stránka 1/2</t>
  </si>
  <si>
    <t>MSK Břeclav</t>
  </si>
  <si>
    <t>KST Zlín</t>
  </si>
  <si>
    <t>3:0</t>
  </si>
  <si>
    <t>3:1</t>
  </si>
  <si>
    <t>9 : 1</t>
  </si>
  <si>
    <t>Sportovní Jižní Město o.p.s.</t>
  </si>
  <si>
    <t>Pařízek Martin</t>
  </si>
  <si>
    <t>SKST Liberec</t>
  </si>
  <si>
    <t>starší žáci</t>
  </si>
  <si>
    <t>10,</t>
  </si>
  <si>
    <t>9,</t>
  </si>
  <si>
    <t>7,</t>
  </si>
  <si>
    <t>-8,</t>
  </si>
  <si>
    <t>5,</t>
  </si>
  <si>
    <t>8,</t>
  </si>
  <si>
    <t>6,</t>
  </si>
  <si>
    <t>12,</t>
  </si>
  <si>
    <t>0:3</t>
  </si>
  <si>
    <t>2:3</t>
  </si>
  <si>
    <t>5 : 6</t>
  </si>
  <si>
    <t>-10,</t>
  </si>
  <si>
    <t>-9,</t>
  </si>
  <si>
    <t>-7,</t>
  </si>
  <si>
    <t>-5,</t>
  </si>
  <si>
    <t>-6,</t>
  </si>
  <si>
    <t>1:3</t>
  </si>
  <si>
    <t>1 : 9</t>
  </si>
  <si>
    <t>-4,</t>
  </si>
  <si>
    <t>3:2</t>
  </si>
  <si>
    <t>6 : 5</t>
  </si>
  <si>
    <t>-12,</t>
  </si>
  <si>
    <t>4,</t>
  </si>
  <si>
    <t>Agrotec Hustopeče</t>
  </si>
  <si>
    <t>9 : 0</t>
  </si>
  <si>
    <t>KST TJ Ostrava</t>
  </si>
  <si>
    <t>Kulveit Jonáš</t>
  </si>
  <si>
    <t xml:space="preserve">TJ Slavoj Praha  </t>
  </si>
  <si>
    <t>13,</t>
  </si>
  <si>
    <t>2,</t>
  </si>
  <si>
    <t>1,</t>
  </si>
  <si>
    <t>6 : 3</t>
  </si>
  <si>
    <t>-13,</t>
  </si>
  <si>
    <t>3,</t>
  </si>
  <si>
    <t>-2,</t>
  </si>
  <si>
    <t>-1,</t>
  </si>
  <si>
    <t>-3,</t>
  </si>
  <si>
    <t>11,</t>
  </si>
  <si>
    <t>3 : 7</t>
  </si>
  <si>
    <t>-11,</t>
  </si>
  <si>
    <t>SKST Baník Havířov</t>
  </si>
  <si>
    <t>TJ Sokol Olomouc Neředín</t>
  </si>
  <si>
    <t>TJ TŽ Třinec</t>
  </si>
  <si>
    <t>TSM Kladno</t>
  </si>
  <si>
    <t>6 : 6</t>
  </si>
  <si>
    <t>3 : 8</t>
  </si>
  <si>
    <t>3 : 6</t>
  </si>
  <si>
    <t>TŽ TJ Třinec</t>
  </si>
  <si>
    <t>TTC MS Brno</t>
  </si>
  <si>
    <t>8 : 5</t>
  </si>
  <si>
    <t>SK Frýdlant nad Ostravicí</t>
  </si>
  <si>
    <t>7 : 6</t>
  </si>
  <si>
    <t>3 : 9</t>
  </si>
  <si>
    <t>7 : 5</t>
  </si>
  <si>
    <t>Skupina E</t>
  </si>
  <si>
    <t>Sokol Hradec Králové 2</t>
  </si>
  <si>
    <t>Jiskra Havlíčkův Brod</t>
  </si>
  <si>
    <t>TJ Ostrava KST</t>
  </si>
  <si>
    <t>6 : 7</t>
  </si>
  <si>
    <t>2 : 9</t>
  </si>
  <si>
    <t>Skupina F</t>
  </si>
  <si>
    <t>SK Pedagog ČB</t>
  </si>
  <si>
    <t>SKST Týn n/Vltavou</t>
  </si>
  <si>
    <t>Bako Radim</t>
  </si>
  <si>
    <t>TJ Lanškroun</t>
  </si>
  <si>
    <t>4 : 6</t>
  </si>
  <si>
    <t>Skupina G</t>
  </si>
  <si>
    <t>BSK Malenovice</t>
  </si>
  <si>
    <t>TJ Union Plzeň</t>
  </si>
  <si>
    <t>4 : 9</t>
  </si>
  <si>
    <t>Skupina H</t>
  </si>
  <si>
    <t>SKST Hodonín</t>
  </si>
  <si>
    <t>9 : 3</t>
  </si>
  <si>
    <t>TTC Brandýs nad Labem</t>
  </si>
  <si>
    <t>-14,</t>
  </si>
  <si>
    <t>14,</t>
  </si>
  <si>
    <t>Dvouhra starší žáci - I. stupeň</t>
  </si>
  <si>
    <t>3:0 (9,4,1)</t>
  </si>
  <si>
    <t>Mikulík Martin</t>
  </si>
  <si>
    <t>3:0 (4,7,2)</t>
  </si>
  <si>
    <t>3:2 (-9,6,-4,6,9)</t>
  </si>
  <si>
    <t>3:2 (8,-7,-7,5,12)</t>
  </si>
  <si>
    <t>Kulveit Jonáš  (TJ Slavoj Praha  )</t>
  </si>
  <si>
    <t>3:2 (9,-8,9,-5,8)</t>
  </si>
  <si>
    <t>3:1 (-12,7,2,5)</t>
  </si>
  <si>
    <t>3:2 (-3,7,8,-5,8)</t>
  </si>
  <si>
    <t>3:1 (5,2,-4,5)</t>
  </si>
  <si>
    <t>3:0 (14,4,6)</t>
  </si>
  <si>
    <t>Březovský Petr</t>
  </si>
  <si>
    <t>TTC Litoměřice</t>
  </si>
  <si>
    <t>Lokomotiva Česká Lipa</t>
  </si>
  <si>
    <t>SK DDM Kotlářka Praha</t>
  </si>
  <si>
    <t>TJ Slavoj Praha</t>
  </si>
  <si>
    <t>TJ Baník Březenecká</t>
  </si>
  <si>
    <t>TTC Bělá pod Bezdězem</t>
  </si>
  <si>
    <t>Sokol Plzeň V.</t>
  </si>
  <si>
    <t>Sokol Kobylí</t>
  </si>
  <si>
    <t>TJ Sokol Jaroměř-Josefov</t>
  </si>
  <si>
    <t>STC Slaný</t>
  </si>
  <si>
    <t>KST Slezan Opava</t>
  </si>
  <si>
    <t>TTC Bělá pod Bězdězem</t>
  </si>
  <si>
    <t>TTC Říčany</t>
  </si>
  <si>
    <t>TJ Slavoj Kynšperk</t>
  </si>
  <si>
    <t>Sever Žatec</t>
  </si>
  <si>
    <t>Fesl Martin</t>
  </si>
  <si>
    <t>KST Orel ČB</t>
  </si>
  <si>
    <t>Buček Tadeáš</t>
  </si>
  <si>
    <t>TJ Sokol Buštěhrad</t>
  </si>
  <si>
    <t>TJ Krupka</t>
  </si>
  <si>
    <t>KST ZŠ Vyšší Brod</t>
  </si>
  <si>
    <t>Štarman Robert</t>
  </si>
  <si>
    <t>Waldhauser Vojtěch</t>
  </si>
  <si>
    <t>DDM Olomouc</t>
  </si>
  <si>
    <t>Ekrt Filip</t>
  </si>
  <si>
    <t>Hýža Daniel</t>
  </si>
  <si>
    <t>Slavíček Štěpán</t>
  </si>
  <si>
    <t>TTC Ústí nad Orlicí</t>
  </si>
  <si>
    <t>Zich Michal</t>
  </si>
  <si>
    <t>ASK Tatra Kopřivnice</t>
  </si>
  <si>
    <t>DDM Soběslav</t>
  </si>
  <si>
    <t>Hušek Adam</t>
  </si>
  <si>
    <t>TJ Baník Vamberk</t>
  </si>
  <si>
    <t>Halberštát Ondřej</t>
  </si>
  <si>
    <t>TJ Lokomotiva Vršovice</t>
  </si>
  <si>
    <t>Skopec Daniel</t>
  </si>
  <si>
    <t xml:space="preserve">TJ Lokomotiva Vršovice  </t>
  </si>
  <si>
    <t>SK Rokycany</t>
  </si>
  <si>
    <t>Paál Daniel</t>
  </si>
  <si>
    <t>TJ Spartak Čelákovice</t>
  </si>
  <si>
    <t>Šejvl Jakub</t>
  </si>
  <si>
    <t>TJ Jizera Káraný</t>
  </si>
  <si>
    <t>KST Blansko</t>
  </si>
  <si>
    <t>Zukal Aleš</t>
  </si>
  <si>
    <t>Huk Martin</t>
  </si>
  <si>
    <t>AC Sparta Praha</t>
  </si>
  <si>
    <t>Sokol Stěžery</t>
  </si>
  <si>
    <t>Sokol Nusle</t>
  </si>
  <si>
    <t>výsledková listina</t>
  </si>
  <si>
    <t>Dvouhra</t>
  </si>
  <si>
    <t>1.</t>
  </si>
  <si>
    <t>2.</t>
  </si>
  <si>
    <t>3.</t>
  </si>
  <si>
    <t>Čtyřhra</t>
  </si>
  <si>
    <t>Útěcha</t>
  </si>
  <si>
    <t>Černota Filip  (TTC Brandýs nad Labem)</t>
  </si>
  <si>
    <t>3:1 (-7,4,7,9)</t>
  </si>
  <si>
    <t>3:2 (-7,8,5,-10,7)</t>
  </si>
  <si>
    <t>3:1 (10,8,-8,2)</t>
  </si>
  <si>
    <t>3:1 (-10,4,1,8)</t>
  </si>
  <si>
    <t>3:2 (9,9,-4,-8,7)</t>
  </si>
  <si>
    <t>3:0 (6,5,5)</t>
  </si>
  <si>
    <t>3:2 (7,9,-8,-9,5)</t>
  </si>
  <si>
    <t>3:2 (-10,5,-7,7,11)</t>
  </si>
  <si>
    <t>3:1 (-9,8,11,8)</t>
  </si>
  <si>
    <t>Frejvolt Lukáš  (SKST Baník Havířov)</t>
  </si>
  <si>
    <t>Veigl Lukáš  (TJ Sokol Olomouc Neředín)</t>
  </si>
  <si>
    <t>3:1 (10,-9,10,5)</t>
  </si>
  <si>
    <t>3:2 (5,8,-9,-11,4)</t>
  </si>
  <si>
    <t>3:0 (8,8,16)</t>
  </si>
  <si>
    <t>3:0 (9,4,7)</t>
  </si>
  <si>
    <t>3:2 (4,12,-9,-9,10)</t>
  </si>
  <si>
    <t>3:1 (-7,3,13,9)</t>
  </si>
  <si>
    <t>3:1 (6,4,-3,9)</t>
  </si>
  <si>
    <t>3:0 (3,7,1)</t>
  </si>
  <si>
    <t>3:0 (2,4,2)</t>
  </si>
  <si>
    <t>3:0 (9,5,5)</t>
  </si>
  <si>
    <t>Kotek Dominik  (SK Frýdlant nad Ostravicí)</t>
  </si>
  <si>
    <t>3:2 (2,9,-14,-9,1)</t>
  </si>
  <si>
    <t>3:0 (8,10,7)</t>
  </si>
  <si>
    <t>Martinko Tomáš  (TJ Ostrava KST)</t>
  </si>
  <si>
    <t>3:0 (10,7,10)</t>
  </si>
  <si>
    <t>3:2 (-7,6,-5,3,7)</t>
  </si>
  <si>
    <t>3:0 (9,5,1)</t>
  </si>
  <si>
    <t>Valenta Jan  (TSM Kladno)</t>
  </si>
  <si>
    <t>3:0 (5,12,9)</t>
  </si>
  <si>
    <t>3:0 (9,3,3)</t>
  </si>
  <si>
    <t>3:0 (1,7,4)</t>
  </si>
  <si>
    <t>3:0 (4,2,8)</t>
  </si>
  <si>
    <t>Stránka 3</t>
  </si>
  <si>
    <t>3:0 (4,7,8)</t>
  </si>
  <si>
    <t>3:1 (9,8,-9,9)</t>
  </si>
  <si>
    <t>Pařízek Martin  (SKST Liberec)</t>
  </si>
  <si>
    <t>3:2 (-10,-7,10,10,5)</t>
  </si>
  <si>
    <t>3:1 (-12,9,7,10)</t>
  </si>
  <si>
    <t>3:0 (6,9,5)</t>
  </si>
  <si>
    <t>3:0 (10,6,8)</t>
  </si>
  <si>
    <t>3:0 (0,6,7)</t>
  </si>
  <si>
    <t>3:0 (8,6,2)</t>
  </si>
  <si>
    <t>3:0 (6,4,2)</t>
  </si>
  <si>
    <t>3:0 (8,8,10)</t>
  </si>
  <si>
    <t>Legát Petr  (TJ Union Plzeň)</t>
  </si>
  <si>
    <t>3:1 (4,-12,7,9)</t>
  </si>
  <si>
    <t>3:2 (8,-9,-3,9,8)</t>
  </si>
  <si>
    <t>Dzida Martin  (KST Slezan Opava)</t>
  </si>
  <si>
    <t>3:0 (5,6,9)</t>
  </si>
  <si>
    <t>3:1 (3,-6,8,11)</t>
  </si>
  <si>
    <t>3:0 (4,8,9)</t>
  </si>
  <si>
    <t>3:1 (-11,4,7,6)</t>
  </si>
  <si>
    <t>3:0 (10,7,4)</t>
  </si>
  <si>
    <t>3:0 (3,4,1)</t>
  </si>
  <si>
    <t>3:1 (8,-9,9,7)</t>
  </si>
  <si>
    <t>3:0 (4,4,6)</t>
  </si>
  <si>
    <t>Stránka 4</t>
  </si>
  <si>
    <t>3:2 (7,-7,11,-8,5)</t>
  </si>
  <si>
    <t>3:0 (6,2,1)</t>
  </si>
  <si>
    <t>3:2 (-6,8,-10,5,8)</t>
  </si>
  <si>
    <t>3:0 (2,3,1)</t>
  </si>
  <si>
    <t>3:0 (6,8,7)</t>
  </si>
  <si>
    <t>Bako Radim  (TJ Lanškroun)</t>
  </si>
  <si>
    <t>3:0 (8,6,9)</t>
  </si>
  <si>
    <t>3:0 (7,4,9)</t>
  </si>
  <si>
    <t>3:1 (7,7,-6,8)</t>
  </si>
  <si>
    <t>3:0 (1,5,10)</t>
  </si>
  <si>
    <t>3:2 (8,9,-9,-9,7)</t>
  </si>
  <si>
    <t>Růžička Filip  (Agrotec Hustopeče)</t>
  </si>
  <si>
    <t>3:0 (5,6,7)</t>
  </si>
  <si>
    <t>3:1 (7,-13,10,7)</t>
  </si>
  <si>
    <t>3:0 (9,3,5)</t>
  </si>
  <si>
    <t>3:0 (7,5,6)</t>
  </si>
  <si>
    <t>3:2 (8,-4,11,-2,8)</t>
  </si>
  <si>
    <t>3:0 (7,5,7)</t>
  </si>
  <si>
    <t>3:1 (13,8,-10,7)</t>
  </si>
  <si>
    <t>3:2 (-3,-10,7,7,8)</t>
  </si>
  <si>
    <t>3:1 (8,-9,8,4)</t>
  </si>
  <si>
    <t>3:0 (4,7,6)</t>
  </si>
  <si>
    <t>Hromek Filip  (SKST Hodonín)</t>
  </si>
  <si>
    <t>Fillová Kateřina</t>
  </si>
  <si>
    <t>TJ Hrádek</t>
  </si>
  <si>
    <t>Matoušová Aneta</t>
  </si>
  <si>
    <t>TJ Sokol České Budějovice</t>
  </si>
  <si>
    <t>Pazderová Klára</t>
  </si>
  <si>
    <t>SK Pedagog České Budějovice</t>
  </si>
  <si>
    <t>Frolíková Lenka</t>
  </si>
  <si>
    <t>Dospělová Michaela</t>
  </si>
  <si>
    <t>SKST Vlašim</t>
  </si>
  <si>
    <t>Pěnkavová Kristýna</t>
  </si>
  <si>
    <t>Novotná Eliška</t>
  </si>
  <si>
    <t>Vodáková Táňa</t>
  </si>
  <si>
    <t>Šedová Eliška</t>
  </si>
  <si>
    <t>OST Velešín</t>
  </si>
  <si>
    <t>Javoříková Veronika</t>
  </si>
  <si>
    <t>Petrmichlová Zuzana</t>
  </si>
  <si>
    <t>Jonášová Johana</t>
  </si>
  <si>
    <t>Procházková Šárka</t>
  </si>
  <si>
    <t>Šimůnková Veronika</t>
  </si>
  <si>
    <t>Melicharová Iveta</t>
  </si>
  <si>
    <t>TJ Sokol Chrudim</t>
  </si>
  <si>
    <t>Sedláčková Karla</t>
  </si>
  <si>
    <t>Kotková Daniela</t>
  </si>
  <si>
    <t>SK Dobré</t>
  </si>
  <si>
    <t>Hejzlarová Lucie</t>
  </si>
  <si>
    <t>TJ Jiskra Aš</t>
  </si>
  <si>
    <t>Jánská Veronika</t>
  </si>
  <si>
    <t>TJ AŠ Mladá Boleslav</t>
  </si>
  <si>
    <t>Kohlmanová Aneta</t>
  </si>
  <si>
    <t>TTC Slaný</t>
  </si>
  <si>
    <t>Štricová Niamh</t>
  </si>
  <si>
    <t>SK Přerov</t>
  </si>
  <si>
    <t>Komárková Kateřina</t>
  </si>
  <si>
    <t>Hlobilová Viktorie</t>
  </si>
  <si>
    <t>Kasnerová Karolína</t>
  </si>
  <si>
    <t>Janoušová Petra</t>
  </si>
  <si>
    <t>Spartak Kaplice</t>
  </si>
  <si>
    <t>Růžičková Lucie</t>
  </si>
  <si>
    <t>Bandíková Linda</t>
  </si>
  <si>
    <t>Růžičková Kristýna</t>
  </si>
  <si>
    <t>Janoušová Pavla</t>
  </si>
  <si>
    <t>Pytlíková Tereza</t>
  </si>
  <si>
    <t>Véghová Viola</t>
  </si>
  <si>
    <t>TJ Lokomotiva Trutnov</t>
  </si>
  <si>
    <t>Holá Natálie</t>
  </si>
  <si>
    <t>Bošinová Aneta</t>
  </si>
  <si>
    <t>Pleskotová Kateřina</t>
  </si>
  <si>
    <t>Sokol Děhylov</t>
  </si>
  <si>
    <t>Synková Markéta</t>
  </si>
  <si>
    <t>Daňová Barbora</t>
  </si>
  <si>
    <t>Lajdová Karolína</t>
  </si>
  <si>
    <t>Sazimová Terezie</t>
  </si>
  <si>
    <t>Zelingrová Kamila</t>
  </si>
  <si>
    <t>Polívková Barbora</t>
  </si>
  <si>
    <t>Sedláčková Tereza</t>
  </si>
  <si>
    <t>Štěpánová Gabriela</t>
  </si>
  <si>
    <t>SKST Baník Most</t>
  </si>
  <si>
    <t>Allertová Sára</t>
  </si>
  <si>
    <t>Viktorínová Michaela</t>
  </si>
  <si>
    <t>Matějovská Anna</t>
  </si>
  <si>
    <t>SKST Dubňany</t>
  </si>
  <si>
    <t>Ševčíková Klára</t>
  </si>
  <si>
    <t>Ilčíková Anežka</t>
  </si>
  <si>
    <t>Kozáková Tereza</t>
  </si>
  <si>
    <t>Beranová Sára</t>
  </si>
  <si>
    <t>Petrovová Nikita</t>
  </si>
  <si>
    <t>TJ Libín 1096 Prachatice</t>
  </si>
  <si>
    <t>Blašková Zdena</t>
  </si>
  <si>
    <t>Slezáková Stanislava</t>
  </si>
  <si>
    <t>TJ Slezan Frýdek - Místek</t>
  </si>
  <si>
    <t>Čechová Kateřina</t>
  </si>
  <si>
    <t>starší žákyně</t>
  </si>
  <si>
    <t>Sedláčková Tereza  (TJ Sokol Chrudim)</t>
  </si>
  <si>
    <t>3:0 (3,15,4)</t>
  </si>
  <si>
    <t>3:2 (9,4,-6,-8,9)</t>
  </si>
  <si>
    <t>Kotková Daniela  (SK Frýdlant nad Ostravicí)</t>
  </si>
  <si>
    <t>Růžičková Kristýna  (Spartak Kaplice)</t>
  </si>
  <si>
    <t>3:1 (5,7,-8,7)</t>
  </si>
  <si>
    <t>Hlobilová Viktorie  (SKST Hodonín)</t>
  </si>
  <si>
    <t>Bošinová Aneta  (SKST Vlašim)</t>
  </si>
  <si>
    <t>Holá Natálie  (TJ Lokomotiva Trutnov)</t>
  </si>
  <si>
    <t>3:2 (-9,8,-8,7,8)</t>
  </si>
  <si>
    <t>3:1 (10,-8,9,4)</t>
  </si>
  <si>
    <t>Hejzlarová Lucie  (SK Dobré)</t>
  </si>
  <si>
    <t>3:0 (4,2,4)</t>
  </si>
  <si>
    <t>Petrmichlová Zuzana  (TJ Union Plzeň)</t>
  </si>
  <si>
    <t>3:0 (5,7,10)</t>
  </si>
  <si>
    <t>Jonášová Johana  (KST ZŠ Vyšší Brod)</t>
  </si>
  <si>
    <t>Matějovská Anna  (SKST Vlašim)</t>
  </si>
  <si>
    <t>Dvouhra starší žákyně - I. stupeň</t>
  </si>
  <si>
    <t>6 : 4</t>
  </si>
  <si>
    <t>9 : 2</t>
  </si>
  <si>
    <t>5 : 7</t>
  </si>
  <si>
    <t>-11</t>
  </si>
  <si>
    <t>5 : 8</t>
  </si>
  <si>
    <t>7 : 4</t>
  </si>
  <si>
    <t>6 : 8</t>
  </si>
  <si>
    <t>Dvouhra starší žákyně - II. stupeň</t>
  </si>
  <si>
    <t>3:1 (-5,9,2,9)</t>
  </si>
  <si>
    <t>Ilčíková Anežka  (SKST Hodonín)</t>
  </si>
  <si>
    <t>3:0 (5,7,7)</t>
  </si>
  <si>
    <t>Viktorínová Michaela  (KST Zlín)</t>
  </si>
  <si>
    <t>Beranová Sára  (SKST Vlašim)</t>
  </si>
  <si>
    <t>3:1 (7,-11,6,5)</t>
  </si>
  <si>
    <t>Blašková Zdena  (TJ Libín 1096 Prachatice)</t>
  </si>
  <si>
    <t>3:1 (-7,11,7,5)</t>
  </si>
  <si>
    <t>Petrovová Nikita  (SKST Baník Havířov)</t>
  </si>
  <si>
    <t>3:0 (4,6,2)</t>
  </si>
  <si>
    <t>3:2 (10,-7,-4,12,6)</t>
  </si>
  <si>
    <t>Slezáková Stanislava  (KST Zlín)</t>
  </si>
  <si>
    <t>Čechová Kateřina  (TJ Slezan Frýdek - Místek)</t>
  </si>
  <si>
    <t>Dvouhra starší žákyně - III. stupeň</t>
  </si>
  <si>
    <t>3:1 (6,-12,4,9)</t>
  </si>
  <si>
    <t>Daňová Barbora  (SK Frýdlant nad Ostravicí)</t>
  </si>
  <si>
    <t>3:0 (14,11,6)</t>
  </si>
  <si>
    <t>3:1 (5,-7,5,10)</t>
  </si>
  <si>
    <t>Růžičková Lucie  (Spartak Kaplice)</t>
  </si>
  <si>
    <t>Procházková Šárka  (KST ZŠ Vyšší Brod)</t>
  </si>
  <si>
    <t>3:0 (8,5,8)</t>
  </si>
  <si>
    <t>3:2 (2,6,-15,-8,5)</t>
  </si>
  <si>
    <t>Véghová Viola  (SK Přerov)</t>
  </si>
  <si>
    <t>Šimůnková Veronika  (TJ Slavoj Praha)</t>
  </si>
  <si>
    <t>3:2 (15,9,-9,-10,8)</t>
  </si>
  <si>
    <t>3:0 (4,5,8)</t>
  </si>
  <si>
    <t>Javoříková Veronika  (OST Velešín)</t>
  </si>
  <si>
    <t>Synková Markéta  (Sokol Děhylov)</t>
  </si>
  <si>
    <t>3:0 (5,7,4)</t>
  </si>
  <si>
    <t>3:2 (5,12,-7,-6,8)</t>
  </si>
  <si>
    <t>Štricová Niamh  (TTC Slaný)</t>
  </si>
  <si>
    <t>Janoušová Pavla  (Sokol Plzeň V.)</t>
  </si>
  <si>
    <t>3:0 (7,7,4)</t>
  </si>
  <si>
    <t>3:0 (6,6,5)</t>
  </si>
  <si>
    <t>Sedláčková Karla  (TJ Sokol Chrudim)</t>
  </si>
  <si>
    <t>Lajdová Karolína  (SKST Vlašim)</t>
  </si>
  <si>
    <t>3:0 (8,3,8)</t>
  </si>
  <si>
    <t>3:1 (-11,3,13,4)</t>
  </si>
  <si>
    <t>Kohlmanová Aneta  (TJ AŠ Mladá Boleslav)</t>
  </si>
  <si>
    <t>Jánská Veronika  (TJ Jiskra Aš)</t>
  </si>
  <si>
    <t>3:1 (11,10,-5,8)</t>
  </si>
  <si>
    <t>3:0 (8,6,5)</t>
  </si>
  <si>
    <t>Dospělová Michaela  (Sokol Stěžery)</t>
  </si>
  <si>
    <t>Vodáková Táňa  (DDM Soběslav)</t>
  </si>
  <si>
    <t>3:0 (11,7,6)</t>
  </si>
  <si>
    <t>Pleskotová Kateřina  (SK Dobré)</t>
  </si>
  <si>
    <t>Dvouhra starší žákyně - útěcha</t>
  </si>
  <si>
    <t>3:0 (7,3,9)</t>
  </si>
  <si>
    <t>3:2 (5,-8,11,-7,8)</t>
  </si>
  <si>
    <t>Melicharová Iveta  (Sportovní Jižní Město o.p.s.)</t>
  </si>
  <si>
    <t>3:1 (2,5,-6,10)</t>
  </si>
  <si>
    <t>3:1 (9,-2,9,7)</t>
  </si>
  <si>
    <t>Pytlíková Tereza  (SKST Vlašim)</t>
  </si>
  <si>
    <t>Komárková Kateřina  (SK Přerov)</t>
  </si>
  <si>
    <t>3:1 (6,6,-6,9)</t>
  </si>
  <si>
    <t>3:0 (9,6,5)</t>
  </si>
  <si>
    <t>3:1 (9,-6,8,7)</t>
  </si>
  <si>
    <t>3:1 (10,-6,8,7)</t>
  </si>
  <si>
    <t>Bandíková Linda  (KST ZŠ Vyšší Brod)</t>
  </si>
  <si>
    <t>Kasnerová Karolína  (STC Slaný)</t>
  </si>
  <si>
    <t>3:2 (14,10,-13,-10,10)</t>
  </si>
  <si>
    <t>3:2 (7,-4,10,-11,11)</t>
  </si>
  <si>
    <t>Janoušová Petra  (Sokol Plzeň V.)</t>
  </si>
  <si>
    <t>Pěnkavová Kristýna  (SKST Vlašim)</t>
  </si>
  <si>
    <t>3:1 (3,7,-9,8)</t>
  </si>
  <si>
    <t>3:0 (9,5,6)</t>
  </si>
  <si>
    <t>Šedová Eliška  (TTC Ústí nad Orlicí)</t>
  </si>
  <si>
    <t>3:0 (5,8,3)</t>
  </si>
  <si>
    <t>3:1 (-10,10,8,10)</t>
  </si>
  <si>
    <t>Novotná Eliška  (DDM Soběslav)</t>
  </si>
  <si>
    <t>3:0 (7,7,6)</t>
  </si>
  <si>
    <t>3:0 (4,3,6)</t>
  </si>
  <si>
    <t>3:0 (5,10,6)</t>
  </si>
  <si>
    <t>3:0 (5,8,9)</t>
  </si>
  <si>
    <t>3:1 (10,6,-12,7)</t>
  </si>
  <si>
    <t>3:0 (6,6,10)</t>
  </si>
  <si>
    <t>3:0 (10,5,7)</t>
  </si>
  <si>
    <t>3:2 (-9,8,-7,10,7)</t>
  </si>
  <si>
    <t>3:0 (4,10,8)</t>
  </si>
  <si>
    <t>3:0 (3,12,4)</t>
  </si>
  <si>
    <t>3:1 (3,8,-10,6)</t>
  </si>
  <si>
    <t>3:1 (4,8,-8,4)</t>
  </si>
  <si>
    <t>3:1 (-6,9,10,6)</t>
  </si>
  <si>
    <t>3:0 (4,7,9)</t>
  </si>
  <si>
    <t>Kozáková Tereza (Sokol Hradec Králové 2)</t>
  </si>
  <si>
    <t>Slezáková Stanislava (KST Zlín)</t>
  </si>
  <si>
    <t>3:2 (-8,-9,11,8,6)</t>
  </si>
  <si>
    <t>Jonášová Johana (KST ZŠ Vyšší Brod)</t>
  </si>
  <si>
    <t>Bandíková Linda (KST ZŠ Vyšší Brod)</t>
  </si>
  <si>
    <t>Šedová Eliška (TTC Ústí nad Orlicí)</t>
  </si>
  <si>
    <t>Daňová Barbora (SK Frýdlant nad Ostravicí)</t>
  </si>
  <si>
    <t>3:0 (6,7,6)</t>
  </si>
  <si>
    <t>Kohlmanová Aneta (TJ AŠ Mladá Boleslav)</t>
  </si>
  <si>
    <t>Allertová Sára (SKST Baník Most)</t>
  </si>
  <si>
    <t>Hejzlarová Lucie (SK Dobré)</t>
  </si>
  <si>
    <t>Kasnerová Karolína (STC Slaný)</t>
  </si>
  <si>
    <t>Pleskotová Kateřina (SK Dobré)</t>
  </si>
  <si>
    <t>Sazimová Terezie (SK Dobré)</t>
  </si>
  <si>
    <t>Polívková Barbora (SKST Vlašim)</t>
  </si>
  <si>
    <t>Matějovská Anna (SKST Vlašim)</t>
  </si>
  <si>
    <t>3:2 (6,-8,7,-5,9)</t>
  </si>
  <si>
    <t>Dospělová Michaela (Sokol Stěžery)</t>
  </si>
  <si>
    <t>Melicharová Iveta (Sportovní Jižní Město o.p.s.)</t>
  </si>
  <si>
    <t>Sedláčková Karla (TJ Sokol Chrudim)</t>
  </si>
  <si>
    <t>Sedláčková Tereza (TJ Sokol Chrudim)</t>
  </si>
  <si>
    <t>3:1 (8,-8,7,9)</t>
  </si>
  <si>
    <t>Jánská Veronika (TJ Jiskra Aš)</t>
  </si>
  <si>
    <t>Holá Natálie (TJ Lokomotiva Trutnov)</t>
  </si>
  <si>
    <t>Vodáková Táňa (DDM Soběslav)</t>
  </si>
  <si>
    <t>Růžičková Lucie (Spartak Kaplice)</t>
  </si>
  <si>
    <t>3:1 (-7,9,6,9)</t>
  </si>
  <si>
    <t>Viktorínová Michaela (KST Zlín)</t>
  </si>
  <si>
    <t>Blašková Zdena (TJ Libín 1096 Prachatice)</t>
  </si>
  <si>
    <t>Zelingrová Kamila (SKST Vlašim)</t>
  </si>
  <si>
    <t>Beranová Sára (SKST Vlašim)</t>
  </si>
  <si>
    <t>3:1 (-7,7,9,4)</t>
  </si>
  <si>
    <t>Šimůnková Veronika (TJ Slavoj Praha)</t>
  </si>
  <si>
    <t>Jiráková Nela (TJ Sport Kladno)</t>
  </si>
  <si>
    <t>Komárková Kateřina (SK Přerov)</t>
  </si>
  <si>
    <t>Véghová Viola (SK Přerov)</t>
  </si>
  <si>
    <t>3:0 (10,7,3)</t>
  </si>
  <si>
    <t>Hlobilová Viktorie (SKST Hodonín)</t>
  </si>
  <si>
    <t>Ilčíková Anežka (SKST Hodonín)</t>
  </si>
  <si>
    <t>Novotná Eliška (DDM Soběslav)</t>
  </si>
  <si>
    <t>Procházková Šárka (KST ZŠ Vyšší Brod)</t>
  </si>
  <si>
    <t>Pytlíková Tereza (SKST Vlašim)</t>
  </si>
  <si>
    <t>Ševčíková Klára (SKST Dubňany)</t>
  </si>
  <si>
    <t>Synková Markéta (Sokol Děhylov)</t>
  </si>
  <si>
    <t>Štěpánová Gabriela (Sokol Děhylov)</t>
  </si>
  <si>
    <t>3:1 (10,11,-8,6)</t>
  </si>
  <si>
    <t>Pěnkavová Kristýna (SKST Vlašim)</t>
  </si>
  <si>
    <t>Štricová Niamh (TTC Slaný)</t>
  </si>
  <si>
    <t>Janoušová Petra (Sokol Plzeň V.)</t>
  </si>
  <si>
    <t>Janoušová Pavla (Sokol Plzeň V.)</t>
  </si>
  <si>
    <t>3:1 (4,8,-9,8)</t>
  </si>
  <si>
    <t>Bošinová Aneta (SKST Vlašim)</t>
  </si>
  <si>
    <t>Lajdová Karolína (SKST Vlašim)</t>
  </si>
  <si>
    <t>Javoříková Veronika (OST Velešín)</t>
  </si>
  <si>
    <t>Růžičková Kristýna (Spartak Kaplice)</t>
  </si>
  <si>
    <t>Petrovová Nikita (SKST Baník Havířov)</t>
  </si>
  <si>
    <t>Čechová Kateřina (TJ Slezan Frýdek - Místek)</t>
  </si>
  <si>
    <t>Čtyřhra starší žákyně</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</si>
</sst>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 numFmtId="166" formatCode="\$#,##0\ ;\(\$#,##0\)"/>
  </numFmts>
  <fonts count="73">
    <font>
      <sz val="10"/>
      <name val="Arial CE"/>
      <family val="0"/>
    </font>
    <font>
      <sz val="11"/>
      <color indexed="8"/>
      <name val="Calibri"/>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color indexed="9"/>
      <name val="Times New Roman CE"/>
      <family val="0"/>
    </font>
    <font>
      <sz val="14"/>
      <name val="新細明體"/>
      <family val="0"/>
    </font>
    <font>
      <b/>
      <sz val="18"/>
      <name val="Arial CE"/>
      <family val="0"/>
    </font>
    <font>
      <sz val="14"/>
      <name val="Times New Roman"/>
      <family val="1"/>
    </font>
    <font>
      <b/>
      <i/>
      <sz val="22"/>
      <color indexed="12"/>
      <name val="Times New Roman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rgb="FFFF0000"/>
        <bgColor indexed="64"/>
      </patternFill>
    </fill>
    <fill>
      <patternFill patternType="solid">
        <fgColor indexed="43"/>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56" fillId="0" borderId="0" applyFont="0" applyFill="0" applyBorder="0" applyAlignment="0" applyProtection="0"/>
    <xf numFmtId="41" fontId="56"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9" fillId="20" borderId="0" applyNumberFormat="0" applyBorder="0" applyAlignment="0" applyProtection="0"/>
    <xf numFmtId="0" fontId="60" fillId="21" borderId="2" applyNumberFormat="0" applyAlignment="0" applyProtection="0"/>
    <xf numFmtId="166" fontId="0"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36" fillId="0" borderId="0">
      <alignment/>
      <protection/>
    </xf>
    <xf numFmtId="0" fontId="28" fillId="0" borderId="0">
      <alignment/>
      <protection/>
    </xf>
    <xf numFmtId="0" fontId="19" fillId="0" borderId="0">
      <alignment vertical="center"/>
      <protection/>
    </xf>
    <xf numFmtId="0" fontId="11" fillId="0" borderId="0">
      <alignment/>
      <protection/>
    </xf>
    <xf numFmtId="2" fontId="0" fillId="0" borderId="0" applyFont="0" applyFill="0" applyBorder="0" applyAlignment="0" applyProtection="0"/>
    <xf numFmtId="0" fontId="56" fillId="23" borderId="6" applyNumberFormat="0" applyFont="0" applyAlignment="0" applyProtection="0"/>
    <xf numFmtId="9" fontId="56"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28" fillId="0" borderId="0">
      <alignment/>
      <protection/>
    </xf>
  </cellStyleXfs>
  <cellXfs count="266">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2" fillId="0" borderId="0" xfId="0" applyFont="1" applyAlignment="1" applyProtection="1">
      <alignment/>
      <protection hidden="1" locked="0"/>
    </xf>
    <xf numFmtId="0" fontId="13" fillId="0" borderId="0" xfId="0" applyFont="1" applyAlignment="1" applyProtection="1">
      <alignment horizontal="center"/>
      <protection hidden="1" locked="0"/>
    </xf>
    <xf numFmtId="0" fontId="11" fillId="0" borderId="0" xfId="0" applyFont="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protection hidden="1" locked="0"/>
    </xf>
    <xf numFmtId="0" fontId="11" fillId="0" borderId="0" xfId="0" applyFont="1" applyFill="1" applyAlignment="1" applyProtection="1">
      <alignment/>
      <protection hidden="1" locked="0"/>
    </xf>
    <xf numFmtId="14" fontId="16" fillId="0" borderId="0" xfId="52" applyNumberFormat="1" applyFont="1" applyAlignment="1" applyProtection="1">
      <alignment horizontal="right"/>
      <protection hidden="1" locked="0"/>
    </xf>
    <xf numFmtId="14" fontId="16" fillId="0" borderId="0" xfId="52" applyNumberFormat="1" applyFont="1" applyAlignment="1" applyProtection="1">
      <alignment/>
      <protection hidden="1" locked="0"/>
    </xf>
    <xf numFmtId="0" fontId="11" fillId="0" borderId="0" xfId="0" applyFont="1" applyBorder="1" applyAlignment="1" applyProtection="1">
      <alignment/>
      <protection hidden="1" locked="0"/>
    </xf>
    <xf numFmtId="0" fontId="14" fillId="34"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17" fillId="0" borderId="0" xfId="0" applyFont="1" applyAlignment="1" applyProtection="1">
      <alignment/>
      <protection hidden="1" locked="0"/>
    </xf>
    <xf numFmtId="0" fontId="11" fillId="0" borderId="16" xfId="0" applyFont="1" applyBorder="1" applyAlignment="1" applyProtection="1">
      <alignment horizontal="center"/>
      <protection hidden="1" locked="0"/>
    </xf>
    <xf numFmtId="0" fontId="11"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0" xfId="0" applyFont="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11" fillId="0" borderId="0" xfId="0" applyFont="1" applyAlignment="1" applyProtection="1">
      <alignment horizontal="center"/>
      <protection hidden="1" locked="0"/>
    </xf>
    <xf numFmtId="0" fontId="14" fillId="35" borderId="0" xfId="0" applyFont="1" applyFill="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1" fillId="0" borderId="15" xfId="0" applyFont="1" applyBorder="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18" xfId="0" applyFont="1" applyBorder="1" applyAlignment="1" applyProtection="1">
      <alignment/>
      <protection hidden="1" locked="0"/>
    </xf>
    <xf numFmtId="0" fontId="11" fillId="0" borderId="0" xfId="0" applyFont="1" applyBorder="1" applyAlignment="1" applyProtection="1">
      <alignment horizontal="center" vertical="center"/>
      <protection hidden="1" locked="0"/>
    </xf>
    <xf numFmtId="0" fontId="11" fillId="0" borderId="18"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center"/>
      <protection hidden="1" locked="0"/>
    </xf>
    <xf numFmtId="0" fontId="11" fillId="0" borderId="18" xfId="0" applyFont="1" applyBorder="1" applyAlignment="1" applyProtection="1">
      <alignment/>
      <protection hidden="1" locked="0"/>
    </xf>
    <xf numFmtId="0" fontId="11" fillId="0" borderId="14" xfId="0" applyFont="1" applyFill="1" applyBorder="1" applyAlignment="1" applyProtection="1">
      <alignment horizontal="right" vertical="center"/>
      <protection hidden="1" locked="0"/>
    </xf>
    <xf numFmtId="0" fontId="11" fillId="0" borderId="16"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14" fontId="16" fillId="0" borderId="0" xfId="52" applyNumberFormat="1" applyFont="1" applyFill="1" applyAlignment="1" applyProtection="1">
      <alignment horizontal="right"/>
      <protection hidden="1" locked="0"/>
    </xf>
    <xf numFmtId="0" fontId="11" fillId="0" borderId="14" xfId="0" applyFont="1" applyFill="1" applyBorder="1" applyAlignment="1" applyProtection="1">
      <alignment horizontal="center"/>
      <protection hidden="1" locked="0"/>
    </xf>
    <xf numFmtId="0" fontId="11" fillId="0" borderId="19"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5" xfId="0" applyFont="1" applyBorder="1" applyAlignment="1" applyProtection="1">
      <alignment horizontal="center" vertical="center"/>
      <protection hidden="1" locked="0"/>
    </xf>
    <xf numFmtId="0" fontId="14" fillId="0" borderId="0" xfId="0" applyFont="1" applyFill="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11" fillId="0" borderId="0" xfId="52" applyProtection="1">
      <alignment/>
      <protection hidden="1" locked="0"/>
    </xf>
    <xf numFmtId="0" fontId="20" fillId="0" borderId="0" xfId="51" applyFont="1" applyAlignment="1" applyProtection="1">
      <alignment vertical="center"/>
      <protection hidden="1" locked="0"/>
    </xf>
    <xf numFmtId="0" fontId="21" fillId="0" borderId="0" xfId="52" applyFont="1" applyAlignment="1" applyProtection="1">
      <alignment horizontal="left"/>
      <protection hidden="1" locked="0"/>
    </xf>
    <xf numFmtId="0" fontId="22" fillId="0" borderId="0" xfId="52" applyFont="1" applyAlignment="1" applyProtection="1">
      <alignment horizontal="left"/>
      <protection hidden="1" locked="0"/>
    </xf>
    <xf numFmtId="0" fontId="23" fillId="0" borderId="0" xfId="52" applyFont="1" applyAlignment="1" applyProtection="1">
      <alignment horizontal="right"/>
      <protection hidden="1" locked="0"/>
    </xf>
    <xf numFmtId="14" fontId="16" fillId="0" borderId="0" xfId="52" applyNumberFormat="1" applyFont="1" applyAlignment="1" applyProtection="1">
      <alignment horizontal="right"/>
      <protection hidden="1" locked="0"/>
    </xf>
    <xf numFmtId="0" fontId="24" fillId="0" borderId="0" xfId="51" applyFont="1" applyAlignment="1" applyProtection="1">
      <alignment vertical="center"/>
      <protection hidden="1" locked="0"/>
    </xf>
    <xf numFmtId="0" fontId="25" fillId="0" borderId="0" xfId="51" applyFont="1" applyAlignment="1" applyProtection="1">
      <alignment vertical="center"/>
      <protection hidden="1" locked="0"/>
    </xf>
    <xf numFmtId="0" fontId="11" fillId="0" borderId="0" xfId="51" applyFont="1" applyAlignment="1" applyProtection="1">
      <alignment vertical="center"/>
      <protection hidden="1" locked="0"/>
    </xf>
    <xf numFmtId="0" fontId="11" fillId="0" borderId="0" xfId="51" applyFont="1" applyBorder="1" applyAlignment="1" applyProtection="1">
      <alignment vertical="center"/>
      <protection hidden="1" locked="0"/>
    </xf>
    <xf numFmtId="0" fontId="26" fillId="33" borderId="20" xfId="52" applyFont="1" applyFill="1" applyBorder="1" applyAlignment="1" applyProtection="1">
      <alignment horizontal="center" vertical="center"/>
      <protection hidden="1" locked="0"/>
    </xf>
    <xf numFmtId="0" fontId="27" fillId="33" borderId="21" xfId="52" applyFont="1" applyFill="1" applyBorder="1" applyAlignment="1" applyProtection="1">
      <alignment horizontal="center" vertical="center"/>
      <protection hidden="1" locked="0"/>
    </xf>
    <xf numFmtId="0" fontId="27" fillId="33" borderId="20" xfId="51" applyFont="1" applyFill="1" applyBorder="1" applyAlignment="1" applyProtection="1">
      <alignment horizontal="center" vertical="center"/>
      <protection hidden="1" locked="0"/>
    </xf>
    <xf numFmtId="0" fontId="29" fillId="0" borderId="14" xfId="52" applyNumberFormat="1" applyFont="1" applyFill="1" applyBorder="1" applyAlignment="1" applyProtection="1">
      <alignment horizontal="right" vertical="center"/>
      <protection hidden="1" locked="0"/>
    </xf>
    <xf numFmtId="0" fontId="27" fillId="0" borderId="0" xfId="51" applyNumberFormat="1" applyFont="1" applyFill="1" applyBorder="1" applyAlignment="1" applyProtection="1">
      <alignment horizontal="center" vertical="center"/>
      <protection hidden="1" locked="0"/>
    </xf>
    <xf numFmtId="0" fontId="13" fillId="0" borderId="0" xfId="52" applyFont="1" applyBorder="1" applyAlignment="1" applyProtection="1">
      <alignment horizontal="centerContinuous" vertical="center"/>
      <protection hidden="1" locked="0"/>
    </xf>
    <xf numFmtId="0" fontId="26" fillId="0" borderId="16" xfId="52" applyFont="1" applyFill="1" applyBorder="1" applyAlignment="1" applyProtection="1">
      <alignment horizontal="left" vertical="center"/>
      <protection hidden="1" locked="0"/>
    </xf>
    <xf numFmtId="0" fontId="29" fillId="0" borderId="16" xfId="51" applyNumberFormat="1" applyFont="1" applyFill="1" applyBorder="1" applyAlignment="1" applyProtection="1">
      <alignment horizontal="center" vertical="center"/>
      <protection hidden="1" locked="0"/>
    </xf>
    <xf numFmtId="0" fontId="29" fillId="0" borderId="15" xfId="51" applyNumberFormat="1" applyFont="1" applyFill="1" applyBorder="1" applyAlignment="1" applyProtection="1">
      <alignment horizontal="center" vertical="center"/>
      <protection hidden="1" locked="0"/>
    </xf>
    <xf numFmtId="0" fontId="29" fillId="0" borderId="14" xfId="51" applyNumberFormat="1" applyFont="1" applyFill="1" applyBorder="1" applyAlignment="1" applyProtection="1">
      <alignment horizontal="center" vertical="center"/>
      <protection hidden="1" locked="0"/>
    </xf>
    <xf numFmtId="0" fontId="29" fillId="0" borderId="0" xfId="51" applyNumberFormat="1" applyFont="1" applyFill="1" applyBorder="1" applyAlignment="1" applyProtection="1">
      <alignment horizontal="center" vertical="center"/>
      <protection hidden="1" locked="0"/>
    </xf>
    <xf numFmtId="0" fontId="13" fillId="0" borderId="0" xfId="52" applyFont="1" applyBorder="1" applyAlignment="1" applyProtection="1">
      <alignment horizontal="center" vertical="center"/>
      <protection hidden="1" locked="0"/>
    </xf>
    <xf numFmtId="0" fontId="26" fillId="0" borderId="0" xfId="52" applyFont="1" applyBorder="1" applyAlignment="1" applyProtection="1">
      <alignment horizontal="center" vertical="center"/>
      <protection hidden="1" locked="0"/>
    </xf>
    <xf numFmtId="165" fontId="26" fillId="0" borderId="0" xfId="52" applyNumberFormat="1" applyFont="1" applyBorder="1" applyAlignment="1" applyProtection="1">
      <alignment horizontal="center" vertical="center"/>
      <protection hidden="1" locked="0"/>
    </xf>
    <xf numFmtId="0" fontId="29" fillId="0" borderId="22" xfId="51" applyNumberFormat="1" applyFont="1" applyFill="1" applyBorder="1" applyAlignment="1" applyProtection="1">
      <alignment horizontal="center" vertical="center"/>
      <protection hidden="1" locked="0"/>
    </xf>
    <xf numFmtId="49" fontId="11" fillId="0" borderId="0" xfId="52" applyNumberFormat="1" applyFont="1" applyBorder="1" applyAlignment="1" applyProtection="1">
      <alignment horizontal="center" vertical="center"/>
      <protection hidden="1" locked="0"/>
    </xf>
    <xf numFmtId="0" fontId="32" fillId="0" borderId="0" xfId="51" applyFont="1" applyFill="1" applyBorder="1" applyAlignment="1" applyProtection="1">
      <alignment horizontal="center" vertical="center"/>
      <protection hidden="1" locked="0"/>
    </xf>
    <xf numFmtId="0" fontId="24" fillId="0" borderId="0" xfId="51" applyFont="1" applyFill="1" applyBorder="1" applyAlignment="1" applyProtection="1">
      <alignment vertical="center"/>
      <protection hidden="1" locked="0"/>
    </xf>
    <xf numFmtId="0" fontId="25" fillId="0" borderId="0" xfId="51" applyFont="1" applyFill="1" applyBorder="1" applyAlignment="1" applyProtection="1">
      <alignment vertical="center"/>
      <protection hidden="1" locked="0"/>
    </xf>
    <xf numFmtId="0" fontId="27" fillId="0" borderId="0" xfId="51" applyFont="1" applyFill="1" applyBorder="1" applyAlignment="1" applyProtection="1">
      <alignment horizontal="center" vertical="center"/>
      <protection hidden="1" locked="0"/>
    </xf>
    <xf numFmtId="0" fontId="25" fillId="0" borderId="0" xfId="52" applyFont="1" applyFill="1" applyBorder="1" applyAlignment="1" applyProtection="1">
      <alignment horizontal="center" vertical="center"/>
      <protection hidden="1" locked="0"/>
    </xf>
    <xf numFmtId="0" fontId="27" fillId="0" borderId="0" xfId="52" applyFont="1" applyFill="1" applyBorder="1" applyAlignment="1" applyProtection="1">
      <alignment horizontal="center" vertical="center"/>
      <protection hidden="1" locked="0"/>
    </xf>
    <xf numFmtId="0" fontId="27" fillId="0" borderId="0" xfId="51" applyNumberFormat="1" applyFont="1" applyBorder="1" applyAlignment="1" applyProtection="1">
      <alignment horizontal="center" vertical="center"/>
      <protection hidden="1" locked="0"/>
    </xf>
    <xf numFmtId="0" fontId="29" fillId="0" borderId="0" xfId="52" applyNumberFormat="1" applyFont="1" applyFill="1" applyBorder="1" applyAlignment="1" applyProtection="1">
      <alignment horizontal="right" vertical="center"/>
      <protection hidden="1" locked="0"/>
    </xf>
    <xf numFmtId="0" fontId="16" fillId="0" borderId="0" xfId="51" applyFont="1" applyFill="1" applyBorder="1" applyAlignment="1" applyProtection="1">
      <alignment horizontal="center" vertical="top"/>
      <protection hidden="1" locked="0"/>
    </xf>
    <xf numFmtId="49" fontId="19" fillId="0" borderId="0" xfId="51" applyNumberFormat="1" applyFont="1" applyFill="1" applyBorder="1" applyAlignment="1" applyProtection="1">
      <alignment horizontal="center" vertical="top"/>
      <protection hidden="1" locked="0"/>
    </xf>
    <xf numFmtId="164" fontId="19" fillId="0" borderId="0" xfId="51" applyNumberFormat="1" applyFont="1" applyFill="1" applyBorder="1" applyAlignment="1" applyProtection="1">
      <alignment horizontal="right" vertical="center"/>
      <protection hidden="1" locked="0"/>
    </xf>
    <xf numFmtId="0" fontId="19" fillId="0" borderId="0" xfId="52" applyNumberFormat="1" applyFont="1" applyFill="1" applyBorder="1" applyAlignment="1" applyProtection="1">
      <alignment horizontal="left" vertical="center"/>
      <protection hidden="1" locked="0"/>
    </xf>
    <xf numFmtId="1" fontId="27" fillId="0" borderId="0" xfId="51" applyNumberFormat="1" applyFont="1" applyFill="1" applyBorder="1" applyAlignment="1" applyProtection="1">
      <alignment horizontal="center" vertical="center"/>
      <protection hidden="1" locked="0"/>
    </xf>
    <xf numFmtId="0" fontId="11" fillId="0" borderId="0" xfId="52" applyBorder="1" applyAlignment="1" applyProtection="1">
      <alignment/>
      <protection hidden="1" locked="0"/>
    </xf>
    <xf numFmtId="0" fontId="22" fillId="0" borderId="0" xfId="52" applyFont="1" applyProtection="1">
      <alignment/>
      <protection hidden="1" locked="0"/>
    </xf>
    <xf numFmtId="0" fontId="26" fillId="0" borderId="0" xfId="52" applyFont="1" applyFill="1" applyBorder="1" applyAlignment="1" applyProtection="1">
      <alignment horizontal="center" vertical="center"/>
      <protection hidden="1" locked="0"/>
    </xf>
    <xf numFmtId="0" fontId="26" fillId="0" borderId="0" xfId="52" applyFont="1" applyFill="1" applyBorder="1" applyAlignment="1" applyProtection="1">
      <alignment horizontal="left" vertical="center"/>
      <protection hidden="1" locked="0"/>
    </xf>
    <xf numFmtId="0" fontId="33" fillId="0" borderId="0" xfId="0" applyFont="1" applyAlignment="1" applyProtection="1">
      <alignment/>
      <protection hidden="1" locked="0"/>
    </xf>
    <xf numFmtId="0" fontId="13" fillId="0" borderId="0" xfId="52" applyFont="1" applyAlignment="1" applyProtection="1">
      <alignment/>
      <protection hidden="1" locked="0"/>
    </xf>
    <xf numFmtId="14" fontId="11" fillId="0" borderId="0" xfId="0" applyNumberFormat="1" applyFont="1" applyAlignment="1" applyProtection="1">
      <alignment horizontal="right"/>
      <protection hidden="1" locked="0"/>
    </xf>
    <xf numFmtId="0" fontId="19" fillId="0" borderId="0" xfId="0" applyFont="1" applyBorder="1" applyAlignment="1" applyProtection="1">
      <alignment horizontal="center"/>
      <protection hidden="1" locked="0"/>
    </xf>
    <xf numFmtId="0" fontId="27" fillId="34" borderId="0" xfId="0" applyFont="1" applyFill="1" applyAlignment="1" applyProtection="1">
      <alignment horizontal="center"/>
      <protection hidden="1" locked="0"/>
    </xf>
    <xf numFmtId="0" fontId="19" fillId="36" borderId="15" xfId="0" applyFont="1" applyFill="1" applyBorder="1" applyAlignment="1" applyProtection="1">
      <alignment/>
      <protection hidden="1" locked="0"/>
    </xf>
    <xf numFmtId="0" fontId="19" fillId="0" borderId="0" xfId="0" applyFont="1" applyAlignment="1" applyProtection="1">
      <alignment/>
      <protection hidden="1" locked="0"/>
    </xf>
    <xf numFmtId="0" fontId="34"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9" fillId="0" borderId="16" xfId="0" applyFont="1" applyBorder="1" applyAlignment="1" applyProtection="1">
      <alignment horizontal="center"/>
      <protection hidden="1" locked="0"/>
    </xf>
    <xf numFmtId="0" fontId="19" fillId="0" borderId="15" xfId="0" applyFont="1" applyBorder="1" applyAlignment="1" applyProtection="1">
      <alignment/>
      <protection hidden="1" locked="0"/>
    </xf>
    <xf numFmtId="0" fontId="28" fillId="0" borderId="0" xfId="0" applyFont="1" applyAlignment="1" applyProtection="1">
      <alignment/>
      <protection hidden="1" locked="0"/>
    </xf>
    <xf numFmtId="0" fontId="19"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19" fillId="0" borderId="14" xfId="0" applyFont="1" applyFill="1" applyBorder="1" applyAlignment="1" applyProtection="1">
      <alignment/>
      <protection hidden="1" locked="0"/>
    </xf>
    <xf numFmtId="0" fontId="19" fillId="0" borderId="14" xfId="0" applyFont="1" applyBorder="1" applyAlignment="1" applyProtection="1">
      <alignment horizontal="center"/>
      <protection hidden="1" locked="0"/>
    </xf>
    <xf numFmtId="0" fontId="19" fillId="33" borderId="15" xfId="0" applyFont="1" applyFill="1" applyBorder="1" applyAlignment="1" applyProtection="1">
      <alignment/>
      <protection hidden="1" locked="0"/>
    </xf>
    <xf numFmtId="0" fontId="19" fillId="0" borderId="0" xfId="0" applyFont="1" applyBorder="1" applyAlignment="1" applyProtection="1">
      <alignment horizontal="right" vertical="center"/>
      <protection hidden="1" locked="0"/>
    </xf>
    <xf numFmtId="0" fontId="19"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9" fillId="0" borderId="0" xfId="0" applyFont="1" applyFill="1" applyBorder="1" applyAlignment="1" applyProtection="1">
      <alignment/>
      <protection hidden="1" locked="0"/>
    </xf>
    <xf numFmtId="0" fontId="19" fillId="0" borderId="13" xfId="0" applyFont="1" applyBorder="1" applyAlignment="1" applyProtection="1">
      <alignment horizontal="center"/>
      <protection hidden="1" locked="0"/>
    </xf>
    <xf numFmtId="0" fontId="19" fillId="0" borderId="15" xfId="0" applyFont="1" applyBorder="1" applyAlignment="1" applyProtection="1">
      <alignment horizontal="right"/>
      <protection hidden="1" locked="0"/>
    </xf>
    <xf numFmtId="0" fontId="11" fillId="0" borderId="19"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9" fillId="0" borderId="14" xfId="0" applyFont="1" applyBorder="1" applyAlignment="1" applyProtection="1">
      <alignment/>
      <protection hidden="1" locked="0"/>
    </xf>
    <xf numFmtId="0" fontId="19" fillId="0" borderId="0" xfId="0"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locked="0"/>
    </xf>
    <xf numFmtId="0" fontId="19" fillId="0" borderId="0" xfId="0" applyFont="1" applyFill="1" applyBorder="1" applyAlignment="1" applyProtection="1">
      <alignment horizontal="right" vertical="center"/>
      <protection hidden="1" locked="0"/>
    </xf>
    <xf numFmtId="0" fontId="27" fillId="0" borderId="0" xfId="0" applyFont="1" applyFill="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19" fillId="0" borderId="0" xfId="0" applyFont="1" applyFill="1" applyBorder="1" applyAlignment="1" applyProtection="1">
      <alignment horizontal="center" vertical="center"/>
      <protection hidden="1" locked="0"/>
    </xf>
    <xf numFmtId="14" fontId="23" fillId="0" borderId="0" xfId="0" applyNumberFormat="1" applyFont="1" applyFill="1" applyAlignment="1" applyProtection="1">
      <alignment horizontal="right"/>
      <protection hidden="1" locked="0"/>
    </xf>
    <xf numFmtId="0" fontId="15" fillId="0" borderId="0" xfId="0" applyFont="1" applyFill="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4" xfId="0" applyFont="1" applyBorder="1" applyAlignment="1" applyProtection="1">
      <alignment/>
      <protection hidden="1" locked="0"/>
    </xf>
    <xf numFmtId="0" fontId="1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5"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5" fillId="0" borderId="0" xfId="0" applyFont="1" applyFill="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0" fillId="0" borderId="0" xfId="0" applyFont="1" applyFill="1" applyAlignment="1" applyProtection="1">
      <alignment horizontal="center"/>
      <protection hidden="1" locked="0"/>
    </xf>
    <xf numFmtId="0" fontId="18" fillId="0" borderId="0" xfId="0" applyFont="1" applyAlignment="1" applyProtection="1">
      <alignment horizontal="center"/>
      <protection hidden="1" locked="0"/>
    </xf>
    <xf numFmtId="0" fontId="15" fillId="0" borderId="0" xfId="0" applyFont="1" applyAlignment="1" applyProtection="1">
      <alignment/>
      <protection hidden="1" locked="0"/>
    </xf>
    <xf numFmtId="0" fontId="23" fillId="0" borderId="0" xfId="52" applyFont="1" applyAlignment="1" applyProtection="1">
      <alignment horizontal="center"/>
      <protection hidden="1" locked="0"/>
    </xf>
    <xf numFmtId="0" fontId="15" fillId="0" borderId="0" xfId="0" applyFont="1" applyFill="1" applyAlignment="1" applyProtection="1">
      <alignment/>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right"/>
      <protection hidden="1" locked="0"/>
    </xf>
    <xf numFmtId="0" fontId="14" fillId="0" borderId="0" xfId="0" applyFont="1" applyBorder="1" applyAlignment="1" applyProtection="1">
      <alignment horizontal="center"/>
      <protection hidden="1" locked="0"/>
    </xf>
    <xf numFmtId="0" fontId="10" fillId="0" borderId="0" xfId="0" applyFont="1" applyAlignment="1" applyProtection="1">
      <alignment horizontal="center"/>
      <protection hidden="1" locked="0"/>
    </xf>
    <xf numFmtId="0" fontId="16"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25" fillId="0" borderId="0" xfId="0" applyFont="1" applyAlignment="1" applyProtection="1">
      <alignment horizontal="center"/>
      <protection hidden="1" locked="0"/>
    </xf>
    <xf numFmtId="0" fontId="14" fillId="0" borderId="0" xfId="0" applyFont="1" applyAlignment="1" applyProtection="1">
      <alignment horizontal="right" vertical="center"/>
      <protection hidden="1" locked="0"/>
    </xf>
    <xf numFmtId="0" fontId="2" fillId="0" borderId="0" xfId="0" applyFont="1" applyFill="1" applyBorder="1" applyAlignment="1" applyProtection="1">
      <alignment horizontal="center"/>
      <protection hidden="1" locked="0"/>
    </xf>
    <xf numFmtId="0" fontId="38" fillId="0" borderId="0" xfId="0" applyFont="1" applyAlignment="1">
      <alignment/>
    </xf>
    <xf numFmtId="0" fontId="0" fillId="0" borderId="14" xfId="0" applyBorder="1" applyAlignment="1" applyProtection="1">
      <alignment/>
      <protection hidden="1" locked="0"/>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3" fillId="0" borderId="0" xfId="0" applyFont="1" applyAlignment="1" applyProtection="1">
      <alignment horizontal="center"/>
      <protection hidden="1" locked="0"/>
    </xf>
    <xf numFmtId="0" fontId="11" fillId="0" borderId="17"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3" xfId="0" applyFont="1" applyBorder="1" applyAlignment="1" applyProtection="1">
      <alignment horizontal="right" vertical="center"/>
      <protection hidden="1" locked="0"/>
    </xf>
    <xf numFmtId="0" fontId="10" fillId="33" borderId="0" xfId="0" applyFont="1" applyFill="1" applyAlignment="1" applyProtection="1">
      <alignment horizontal="center"/>
      <protection hidden="1" locked="0"/>
    </xf>
    <xf numFmtId="14" fontId="16" fillId="0" borderId="0" xfId="52" applyNumberFormat="1" applyFont="1" applyAlignment="1" applyProtection="1">
      <alignment horizontal="right"/>
      <protection hidden="1" locked="0"/>
    </xf>
    <xf numFmtId="164" fontId="19" fillId="0" borderId="0" xfId="51" applyNumberFormat="1" applyFont="1" applyFill="1" applyBorder="1" applyAlignment="1" applyProtection="1">
      <alignment horizontal="center" vertical="center"/>
      <protection hidden="1" locked="0"/>
    </xf>
    <xf numFmtId="1" fontId="31" fillId="0" borderId="0" xfId="51" applyNumberFormat="1" applyFont="1" applyFill="1" applyBorder="1" applyAlignment="1" applyProtection="1">
      <alignment horizontal="center" vertical="center"/>
      <protection hidden="1" locked="0"/>
    </xf>
    <xf numFmtId="0" fontId="32" fillId="0" borderId="0" xfId="51" applyFont="1" applyFill="1" applyBorder="1" applyAlignment="1" applyProtection="1">
      <alignment horizontal="center" vertical="center"/>
      <protection hidden="1" locked="0"/>
    </xf>
    <xf numFmtId="0" fontId="30" fillId="0" borderId="0" xfId="51" applyFont="1" applyFill="1" applyBorder="1" applyAlignment="1" applyProtection="1">
      <alignment horizontal="center" vertical="center"/>
      <protection hidden="1" locked="0"/>
    </xf>
    <xf numFmtId="1" fontId="27" fillId="0" borderId="0" xfId="51" applyNumberFormat="1" applyFont="1" applyFill="1" applyBorder="1" applyAlignment="1" applyProtection="1">
      <alignment horizontal="center" vertical="center"/>
      <protection hidden="1" locked="0"/>
    </xf>
    <xf numFmtId="0" fontId="27" fillId="0" borderId="0" xfId="51" applyNumberFormat="1" applyFont="1" applyFill="1" applyBorder="1" applyAlignment="1" applyProtection="1">
      <alignment horizontal="center" vertical="center"/>
      <protection hidden="1" locked="0"/>
    </xf>
    <xf numFmtId="0" fontId="27" fillId="0" borderId="0" xfId="51" applyNumberFormat="1" applyFont="1" applyFill="1" applyBorder="1" applyAlignment="1" applyProtection="1">
      <alignment horizontal="center" vertical="center"/>
      <protection hidden="1" locked="0"/>
    </xf>
    <xf numFmtId="0" fontId="27" fillId="0" borderId="0" xfId="51" applyFont="1" applyFill="1" applyBorder="1" applyAlignment="1" applyProtection="1">
      <alignment horizontal="center" vertical="center"/>
      <protection hidden="1" locked="0"/>
    </xf>
    <xf numFmtId="164" fontId="19" fillId="0" borderId="19" xfId="51" applyNumberFormat="1" applyFont="1" applyFill="1" applyBorder="1" applyAlignment="1" applyProtection="1">
      <alignment horizontal="center" vertical="center"/>
      <protection hidden="1" locked="0"/>
    </xf>
    <xf numFmtId="164" fontId="19" fillId="0" borderId="17" xfId="51" applyNumberFormat="1" applyFont="1" applyFill="1" applyBorder="1" applyAlignment="1" applyProtection="1">
      <alignment horizontal="center" vertical="center"/>
      <protection hidden="1" locked="0"/>
    </xf>
    <xf numFmtId="164" fontId="19" fillId="0" borderId="16" xfId="51" applyNumberFormat="1" applyFont="1" applyFill="1" applyBorder="1" applyAlignment="1" applyProtection="1">
      <alignment horizontal="center" vertical="center"/>
      <protection hidden="1" locked="0"/>
    </xf>
    <xf numFmtId="164" fontId="19" fillId="0" borderId="22" xfId="51" applyNumberFormat="1" applyFont="1" applyFill="1" applyBorder="1" applyAlignment="1" applyProtection="1">
      <alignment horizontal="center" vertical="center"/>
      <protection hidden="1" locked="0"/>
    </xf>
    <xf numFmtId="0" fontId="32" fillId="0" borderId="24" xfId="51" applyFont="1" applyFill="1" applyBorder="1" applyAlignment="1" applyProtection="1">
      <alignment horizontal="center" vertical="center"/>
      <protection hidden="1" locked="0"/>
    </xf>
    <xf numFmtId="0" fontId="32" fillId="0" borderId="13" xfId="51" applyFont="1" applyFill="1" applyBorder="1" applyAlignment="1" applyProtection="1">
      <alignment horizontal="center" vertical="center"/>
      <protection hidden="1" locked="0"/>
    </xf>
    <xf numFmtId="0" fontId="30" fillId="34" borderId="16" xfId="51" applyFont="1" applyFill="1" applyBorder="1" applyAlignment="1" applyProtection="1">
      <alignment horizontal="center" vertical="center"/>
      <protection hidden="1" locked="0"/>
    </xf>
    <xf numFmtId="0" fontId="30" fillId="34" borderId="15" xfId="51" applyFont="1" applyFill="1" applyBorder="1" applyAlignment="1" applyProtection="1">
      <alignment horizontal="center" vertical="center"/>
      <protection hidden="1" locked="0"/>
    </xf>
    <xf numFmtId="1" fontId="31" fillId="0" borderId="24" xfId="51" applyNumberFormat="1" applyFont="1" applyFill="1" applyBorder="1" applyAlignment="1" applyProtection="1">
      <alignment horizontal="center" vertical="center"/>
      <protection hidden="1" locked="0"/>
    </xf>
    <xf numFmtId="1" fontId="31" fillId="0" borderId="13" xfId="51" applyNumberFormat="1" applyFont="1" applyFill="1" applyBorder="1" applyAlignment="1" applyProtection="1">
      <alignment horizontal="center" vertical="center"/>
      <protection hidden="1" locked="0"/>
    </xf>
    <xf numFmtId="49" fontId="11" fillId="0" borderId="0" xfId="52" applyNumberFormat="1" applyFont="1" applyBorder="1" applyAlignment="1" applyProtection="1">
      <alignment horizontal="center" vertical="center"/>
      <protection hidden="1" locked="0"/>
    </xf>
    <xf numFmtId="1" fontId="27" fillId="34" borderId="24" xfId="51" applyNumberFormat="1" applyFont="1" applyFill="1" applyBorder="1" applyAlignment="1" applyProtection="1">
      <alignment horizontal="center" vertical="center"/>
      <protection hidden="1" locked="0"/>
    </xf>
    <xf numFmtId="1" fontId="27" fillId="34" borderId="13" xfId="51" applyNumberFormat="1" applyFont="1" applyFill="1" applyBorder="1" applyAlignment="1" applyProtection="1">
      <alignment horizontal="center" vertical="center"/>
      <protection hidden="1" locked="0"/>
    </xf>
    <xf numFmtId="0" fontId="27" fillId="0" borderId="14" xfId="51" applyNumberFormat="1" applyFont="1" applyFill="1" applyBorder="1" applyAlignment="1" applyProtection="1">
      <alignment horizontal="center" vertical="center"/>
      <protection hidden="1" locked="0"/>
    </xf>
    <xf numFmtId="0" fontId="27" fillId="0" borderId="23" xfId="51" applyNumberFormat="1" applyFont="1" applyFill="1" applyBorder="1" applyAlignment="1" applyProtection="1">
      <alignment horizontal="center" vertical="center"/>
      <protection hidden="1" locked="0"/>
    </xf>
    <xf numFmtId="0" fontId="30" fillId="34" borderId="14" xfId="51" applyFont="1" applyFill="1" applyBorder="1" applyAlignment="1" applyProtection="1">
      <alignment horizontal="center" vertical="center"/>
      <protection hidden="1" locked="0"/>
    </xf>
    <xf numFmtId="0" fontId="30" fillId="34" borderId="0" xfId="51" applyFont="1" applyFill="1" applyBorder="1" applyAlignment="1" applyProtection="1">
      <alignment horizontal="center" vertical="center"/>
      <protection hidden="1" locked="0"/>
    </xf>
    <xf numFmtId="0" fontId="27" fillId="0" borderId="19" xfId="51" applyNumberFormat="1" applyFont="1" applyFill="1" applyBorder="1" applyAlignment="1" applyProtection="1">
      <alignment horizontal="center" vertical="center"/>
      <protection hidden="1" locked="0"/>
    </xf>
    <xf numFmtId="0" fontId="27" fillId="0" borderId="18" xfId="51" applyNumberFormat="1" applyFont="1" applyFill="1" applyBorder="1" applyAlignment="1" applyProtection="1">
      <alignment horizontal="center" vertical="center"/>
      <protection hidden="1" locked="0"/>
    </xf>
    <xf numFmtId="1" fontId="31" fillId="0" borderId="25" xfId="51" applyNumberFormat="1" applyFont="1" applyFill="1" applyBorder="1" applyAlignment="1" applyProtection="1">
      <alignment horizontal="center" vertical="center"/>
      <protection hidden="1" locked="0"/>
    </xf>
    <xf numFmtId="0" fontId="32" fillId="0" borderId="25" xfId="51" applyFont="1" applyFill="1" applyBorder="1" applyAlignment="1" applyProtection="1">
      <alignment horizontal="center" vertical="center"/>
      <protection hidden="1" locked="0"/>
    </xf>
    <xf numFmtId="164" fontId="19" fillId="0" borderId="14" xfId="51" applyNumberFormat="1" applyFont="1" applyFill="1" applyBorder="1" applyAlignment="1" applyProtection="1">
      <alignment horizontal="center" vertical="center"/>
      <protection hidden="1" locked="0"/>
    </xf>
    <xf numFmtId="164" fontId="19" fillId="0" borderId="23" xfId="51" applyNumberFormat="1" applyFont="1" applyFill="1" applyBorder="1" applyAlignment="1" applyProtection="1">
      <alignment horizontal="center" vertical="center"/>
      <protection hidden="1" locked="0"/>
    </xf>
    <xf numFmtId="0" fontId="30" fillId="34" borderId="22" xfId="51" applyFont="1" applyFill="1" applyBorder="1" applyAlignment="1" applyProtection="1">
      <alignment horizontal="center" vertical="center"/>
      <protection hidden="1" locked="0"/>
    </xf>
    <xf numFmtId="1" fontId="27" fillId="34" borderId="25" xfId="51" applyNumberFormat="1" applyFont="1" applyFill="1" applyBorder="1" applyAlignment="1" applyProtection="1">
      <alignment horizontal="center" vertical="center"/>
      <protection hidden="1" locked="0"/>
    </xf>
    <xf numFmtId="0" fontId="30" fillId="34" borderId="23" xfId="51" applyFont="1" applyFill="1" applyBorder="1" applyAlignment="1" applyProtection="1">
      <alignment horizontal="center" vertical="center"/>
      <protection hidden="1" locked="0"/>
    </xf>
    <xf numFmtId="0" fontId="27" fillId="33" borderId="21" xfId="51" applyNumberFormat="1" applyFont="1" applyFill="1" applyBorder="1" applyAlignment="1" applyProtection="1">
      <alignment horizontal="center" vertical="center"/>
      <protection hidden="1" locked="0"/>
    </xf>
    <xf numFmtId="0" fontId="27" fillId="33" borderId="26" xfId="51" applyNumberFormat="1" applyFont="1" applyFill="1" applyBorder="1" applyAlignment="1" applyProtection="1">
      <alignment horizontal="center" vertical="center"/>
      <protection hidden="1" locked="0"/>
    </xf>
    <xf numFmtId="0" fontId="27" fillId="33" borderId="27" xfId="51" applyNumberFormat="1" applyFont="1" applyFill="1" applyBorder="1" applyAlignment="1" applyProtection="1">
      <alignment horizontal="center" vertical="center"/>
      <protection hidden="1" locked="0"/>
    </xf>
    <xf numFmtId="0" fontId="27" fillId="33" borderId="21" xfId="51" applyFont="1" applyFill="1" applyBorder="1" applyAlignment="1" applyProtection="1">
      <alignment horizontal="center" vertical="center"/>
      <protection hidden="1" locked="0"/>
    </xf>
    <xf numFmtId="0" fontId="27" fillId="33" borderId="27" xfId="51" applyFont="1" applyFill="1" applyBorder="1" applyAlignment="1" applyProtection="1">
      <alignment horizontal="center" vertical="center"/>
      <protection hidden="1" locked="0"/>
    </xf>
    <xf numFmtId="0" fontId="27" fillId="0" borderId="19" xfId="51" applyNumberFormat="1" applyFont="1" applyFill="1" applyBorder="1" applyAlignment="1" applyProtection="1">
      <alignment horizontal="center" vertical="center"/>
      <protection hidden="1" locked="0"/>
    </xf>
    <xf numFmtId="0" fontId="27" fillId="0" borderId="18" xfId="51" applyNumberFormat="1" applyFont="1" applyFill="1" applyBorder="1" applyAlignment="1" applyProtection="1">
      <alignment horizontal="center" vertical="center"/>
      <protection hidden="1" locked="0"/>
    </xf>
    <xf numFmtId="0" fontId="27" fillId="0" borderId="17" xfId="51" applyNumberFormat="1" applyFont="1" applyFill="1" applyBorder="1" applyAlignment="1" applyProtection="1">
      <alignment horizontal="center" vertical="center"/>
      <protection hidden="1" locked="0"/>
    </xf>
    <xf numFmtId="0" fontId="27" fillId="0" borderId="14" xfId="51" applyNumberFormat="1" applyFont="1" applyFill="1" applyBorder="1" applyAlignment="1" applyProtection="1">
      <alignment horizontal="center" vertical="center"/>
      <protection hidden="1" locked="0"/>
    </xf>
    <xf numFmtId="0" fontId="27" fillId="0" borderId="23" xfId="51" applyNumberFormat="1" applyFont="1" applyFill="1" applyBorder="1" applyAlignment="1" applyProtection="1">
      <alignment horizontal="center" vertical="center"/>
      <protection hidden="1" locked="0"/>
    </xf>
    <xf numFmtId="20" fontId="26" fillId="0" borderId="0" xfId="52" applyNumberFormat="1" applyFont="1" applyBorder="1" applyAlignment="1" applyProtection="1">
      <alignment horizontal="center" vertical="center"/>
      <protection hidden="1" locked="0"/>
    </xf>
    <xf numFmtId="0" fontId="18" fillId="33" borderId="0" xfId="0" applyFont="1" applyFill="1" applyAlignment="1" applyProtection="1">
      <alignment horizontal="center"/>
      <protection hidden="1" locked="0"/>
    </xf>
    <xf numFmtId="0" fontId="13" fillId="0" borderId="0" xfId="52" applyFont="1" applyAlignment="1" applyProtection="1">
      <alignment horizontal="center"/>
      <protection hidden="1" locked="0"/>
    </xf>
    <xf numFmtId="0" fontId="19"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right" vertical="center"/>
      <protection hidden="1" locked="0"/>
    </xf>
    <xf numFmtId="0" fontId="19" fillId="0" borderId="17" xfId="0" applyFont="1" applyBorder="1" applyAlignment="1" applyProtection="1">
      <alignment horizontal="center" vertical="center"/>
      <protection hidden="1" locked="0"/>
    </xf>
    <xf numFmtId="0" fontId="19" fillId="0" borderId="22" xfId="0" applyFont="1" applyBorder="1" applyAlignment="1" applyProtection="1">
      <alignment horizontal="center" vertical="center"/>
      <protection hidden="1" locked="0"/>
    </xf>
    <xf numFmtId="0" fontId="19" fillId="0" borderId="23" xfId="0" applyFont="1" applyBorder="1" applyAlignment="1" applyProtection="1">
      <alignment horizontal="right" vertical="center"/>
      <protection hidden="1" locked="0"/>
    </xf>
    <xf numFmtId="0" fontId="33"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19"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4" fillId="0" borderId="0" xfId="0" applyFont="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center" vertical="center"/>
      <protection hidden="1" locked="0"/>
    </xf>
    <xf numFmtId="0" fontId="27"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vertical="center"/>
      <protection hidden="1" locked="0"/>
    </xf>
    <xf numFmtId="0" fontId="14" fillId="37"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Fill="1" applyBorder="1" applyAlignment="1" applyProtection="1">
      <alignment horizontal="right" vertical="center"/>
      <protection hidden="1" locked="0"/>
    </xf>
    <xf numFmtId="0" fontId="14" fillId="0" borderId="0" xfId="0" applyFont="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0" fillId="38" borderId="0" xfId="0" applyFont="1" applyFill="1" applyAlignment="1" applyProtection="1">
      <alignment horizontal="center"/>
      <protection hidden="1" locked="0"/>
    </xf>
    <xf numFmtId="0" fontId="39" fillId="33" borderId="0" xfId="0" applyFont="1" applyFill="1" applyAlignment="1" applyProtection="1">
      <alignment horizontal="center"/>
      <protection hidden="1" locked="0"/>
    </xf>
    <xf numFmtId="0" fontId="14" fillId="0" borderId="0" xfId="0" applyFont="1" applyAlignment="1" applyProtection="1">
      <alignment horizontal="right" vertical="center"/>
      <protection hidden="1" locked="0"/>
    </xf>
    <xf numFmtId="0" fontId="10" fillId="33" borderId="0" xfId="0" applyFont="1" applyFill="1" applyAlignment="1" applyProtection="1">
      <alignment horizont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993">
    <dxf>
      <fill>
        <patternFill>
          <bgColor rgb="FFCCFFFF"/>
        </patternFill>
      </fill>
    </dxf>
    <dxf>
      <fill>
        <patternFill>
          <bgColor rgb="FFCCFFFF"/>
        </patternFill>
      </fill>
      <border>
        <bottom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ont>
        <b/>
        <i val="0"/>
        <name val="Cambria"/>
      </font>
      <border>
        <right/>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bgColor rgb="FF66FF66"/>
        </patternFill>
      </fill>
      <border>
        <bottom style="thin">
          <color rgb="FF000000"/>
        </bottom>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fill>
        <patternFill>
          <bgColor rgb="FFFFFF99"/>
        </patternFill>
      </fill>
      <border>
        <bottom style="thin">
          <color rgb="FF000000"/>
        </bottom>
      </border>
    </dxf>
    <dxf>
      <font>
        <b/>
        <i val="0"/>
      </font>
      <border>
        <right>
          <color rgb="FF000000"/>
        </right>
      </border>
    </dxf>
    <dxf>
      <font>
        <b/>
        <i val="0"/>
      </font>
      <fill>
        <patternFill>
          <bgColor rgb="FFFFFF99"/>
        </patternFill>
      </fill>
      <border>
        <bottom style="thin">
          <color rgb="FF000000"/>
        </bottom>
      </border>
    </dxf>
    <dxf>
      <font>
        <b/>
        <i val="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ZI\Documents%20and%20Settings\Jirka\Dokumenty\Stolni%20tenis\&#268;AST%202008-2009\Tabulky\Start-listy-tis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irka\Desktop\P&#345;ebory%20Prahy%20jednotlivc&#367;%202013\Documents%20and%20Settings\Jirka\Dokumenty\Stolni%20tenis\&#268;AST%202008-2009\Tabulky\Start-listy-tis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ZY\BTM_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Výsledková listina"/>
      <sheetName val="míčky"/>
      <sheetName val="seznam_before_new_rank"/>
      <sheetName val="Pořadí"/>
      <sheetName val="Žebříček"/>
    </sheetNames>
    <sheetDataSet>
      <sheetData sheetId="3">
        <row r="23">
          <cell r="C23">
            <v>15</v>
          </cell>
        </row>
        <row r="24">
          <cell r="C24" t="str">
            <v/>
          </cell>
        </row>
        <row r="25">
          <cell r="C25">
            <v>56</v>
          </cell>
        </row>
        <row r="26">
          <cell r="C26">
            <v>50</v>
          </cell>
        </row>
        <row r="27">
          <cell r="C27">
            <v>54</v>
          </cell>
        </row>
        <row r="28">
          <cell r="C28">
            <v>36</v>
          </cell>
        </row>
        <row r="29">
          <cell r="C29" t="str">
            <v/>
          </cell>
        </row>
        <row r="30">
          <cell r="C30">
            <v>20</v>
          </cell>
        </row>
        <row r="31">
          <cell r="C31">
            <v>19</v>
          </cell>
        </row>
        <row r="32">
          <cell r="C32" t="str">
            <v/>
          </cell>
        </row>
        <row r="33">
          <cell r="C33">
            <v>34</v>
          </cell>
        </row>
        <row r="35">
          <cell r="C35">
            <v>55</v>
          </cell>
        </row>
        <row r="36">
          <cell r="C36">
            <v>58</v>
          </cell>
        </row>
        <row r="37">
          <cell r="C37" t="str">
            <v/>
          </cell>
        </row>
        <row r="38">
          <cell r="C38">
            <v>12</v>
          </cell>
        </row>
        <row r="39">
          <cell r="C39">
            <v>13</v>
          </cell>
        </row>
        <row r="40">
          <cell r="C40" t="str">
            <v/>
          </cell>
        </row>
        <row r="41">
          <cell r="C41">
            <v>43</v>
          </cell>
        </row>
        <row r="42">
          <cell r="C42">
            <v>51</v>
          </cell>
        </row>
        <row r="43">
          <cell r="C43">
            <v>41</v>
          </cell>
        </row>
        <row r="44">
          <cell r="C44" t="str">
            <v/>
          </cell>
        </row>
        <row r="45">
          <cell r="C45" t="str">
            <v/>
          </cell>
        </row>
        <row r="46">
          <cell r="C46">
            <v>21</v>
          </cell>
        </row>
        <row r="47">
          <cell r="C47">
            <v>25</v>
          </cell>
        </row>
        <row r="48">
          <cell r="C48" t="str">
            <v/>
          </cell>
        </row>
        <row r="49">
          <cell r="C49">
            <v>27</v>
          </cell>
        </row>
        <row r="51">
          <cell r="C51">
            <v>32</v>
          </cell>
        </row>
        <row r="52">
          <cell r="C52">
            <v>49</v>
          </cell>
        </row>
        <row r="53">
          <cell r="C53" t="str">
            <v/>
          </cell>
        </row>
        <row r="54">
          <cell r="C54">
            <v>16</v>
          </cell>
        </row>
        <row r="55">
          <cell r="C55">
            <v>17</v>
          </cell>
        </row>
        <row r="56">
          <cell r="C56" t="str">
            <v/>
          </cell>
        </row>
        <row r="57">
          <cell r="C57">
            <v>44</v>
          </cell>
        </row>
        <row r="58">
          <cell r="C58">
            <v>57</v>
          </cell>
        </row>
        <row r="59">
          <cell r="C59">
            <v>48</v>
          </cell>
        </row>
        <row r="60">
          <cell r="C60">
            <v>40</v>
          </cell>
        </row>
        <row r="61">
          <cell r="C61" t="str">
            <v/>
          </cell>
        </row>
        <row r="62">
          <cell r="C62">
            <v>18</v>
          </cell>
        </row>
        <row r="63">
          <cell r="C63">
            <v>26</v>
          </cell>
        </row>
        <row r="64">
          <cell r="C64" t="str">
            <v/>
          </cell>
        </row>
        <row r="65">
          <cell r="C65" t="str">
            <v/>
          </cell>
        </row>
        <row r="66">
          <cell r="C66">
            <v>30</v>
          </cell>
        </row>
        <row r="67">
          <cell r="C67">
            <v>39</v>
          </cell>
        </row>
        <row r="68">
          <cell r="C68">
            <v>60</v>
          </cell>
        </row>
        <row r="69">
          <cell r="C69" t="str">
            <v/>
          </cell>
        </row>
        <row r="70">
          <cell r="C70">
            <v>11</v>
          </cell>
        </row>
        <row r="71">
          <cell r="C71" t="str">
            <v/>
          </cell>
        </row>
        <row r="72">
          <cell r="C72" t="str">
            <v/>
          </cell>
        </row>
        <row r="73">
          <cell r="C73" t="str">
            <v/>
          </cell>
        </row>
        <row r="74">
          <cell r="C74" t="str">
            <v/>
          </cell>
        </row>
        <row r="75">
          <cell r="C75" t="str">
            <v/>
          </cell>
        </row>
        <row r="76">
          <cell r="C76" t="str">
            <v/>
          </cell>
        </row>
        <row r="77">
          <cell r="C77" t="str">
            <v/>
          </cell>
        </row>
        <row r="78">
          <cell r="C78" t="str">
            <v/>
          </cell>
        </row>
        <row r="79">
          <cell r="C79" t="str">
            <v/>
          </cell>
        </row>
        <row r="80">
          <cell r="C80" t="str">
            <v/>
          </cell>
        </row>
        <row r="81">
          <cell r="C81" t="str">
            <v/>
          </cell>
        </row>
        <row r="82">
          <cell r="C82" t="str">
            <v/>
          </cell>
        </row>
        <row r="83">
          <cell r="C83" t="str">
            <v/>
          </cell>
        </row>
        <row r="84">
          <cell r="C84" t="str">
            <v/>
          </cell>
        </row>
        <row r="85">
          <cell r="C85" t="str">
            <v/>
          </cell>
        </row>
        <row r="86">
          <cell r="C86" t="str">
            <v/>
          </cell>
        </row>
        <row r="87">
          <cell r="C87" t="str">
            <v/>
          </cell>
        </row>
        <row r="88">
          <cell r="C88" t="str">
            <v/>
          </cell>
        </row>
        <row r="89">
          <cell r="C89" t="str">
            <v/>
          </cell>
        </row>
        <row r="90">
          <cell r="C90"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1">
          <cell r="C101"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2">
          <cell r="C112"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sheetData>
      <sheetData sheetId="5">
        <row r="6">
          <cell r="F6" t="str">
            <v>starší žákyně</v>
          </cell>
        </row>
        <row r="10">
          <cell r="L10">
            <v>8</v>
          </cell>
        </row>
      </sheetData>
      <sheetData sheetId="6">
        <row r="3">
          <cell r="B3" t="str">
            <v>Jméno</v>
          </cell>
          <cell r="C3" t="str">
            <v>Oddíl - klub</v>
          </cell>
          <cell r="D3" t="str">
            <v>dat.nar</v>
          </cell>
        </row>
        <row r="4">
          <cell r="A4">
            <v>0</v>
          </cell>
          <cell r="B4" t="str">
            <v>bye</v>
          </cell>
          <cell r="C4" t="str">
            <v>bye </v>
          </cell>
        </row>
        <row r="5">
          <cell r="A5">
            <v>1</v>
          </cell>
          <cell r="B5" t="str">
            <v>Čechová Kateřina</v>
          </cell>
          <cell r="C5" t="str">
            <v>TJ Slezan Frýdek - Místek</v>
          </cell>
          <cell r="D5">
            <v>1999</v>
          </cell>
        </row>
        <row r="6">
          <cell r="A6">
            <v>2</v>
          </cell>
          <cell r="B6" t="str">
            <v>Slezáková Stanislava</v>
          </cell>
          <cell r="C6" t="str">
            <v>KST Zlín</v>
          </cell>
          <cell r="D6">
            <v>1999</v>
          </cell>
        </row>
        <row r="7">
          <cell r="A7">
            <v>3</v>
          </cell>
          <cell r="B7" t="str">
            <v>Blašková Zdena</v>
          </cell>
          <cell r="C7" t="str">
            <v>TJ Libín 1096 Prachatice</v>
          </cell>
          <cell r="D7">
            <v>2001</v>
          </cell>
        </row>
        <row r="8">
          <cell r="A8">
            <v>4</v>
          </cell>
          <cell r="B8" t="str">
            <v>Petrovová Nikita</v>
          </cell>
          <cell r="C8" t="str">
            <v>SKST Baník Havířov</v>
          </cell>
          <cell r="D8">
            <v>1999</v>
          </cell>
        </row>
        <row r="9">
          <cell r="A9">
            <v>5</v>
          </cell>
          <cell r="B9" t="str">
            <v>Beranová Sára</v>
          </cell>
          <cell r="C9" t="str">
            <v>SKST Vlašim</v>
          </cell>
          <cell r="D9">
            <v>1999</v>
          </cell>
        </row>
        <row r="10">
          <cell r="A10">
            <v>6</v>
          </cell>
          <cell r="B10" t="str">
            <v>Kozáková Tereza</v>
          </cell>
          <cell r="C10" t="str">
            <v>Sokol Hradec Králové 2</v>
          </cell>
          <cell r="D10">
            <v>1999</v>
          </cell>
        </row>
        <row r="11">
          <cell r="A11">
            <v>7</v>
          </cell>
          <cell r="B11" t="str">
            <v>Ilčíková Anežka</v>
          </cell>
          <cell r="C11" t="str">
            <v>SKST Hodonín</v>
          </cell>
          <cell r="D11">
            <v>2000</v>
          </cell>
        </row>
        <row r="12">
          <cell r="A12">
            <v>8</v>
          </cell>
          <cell r="B12" t="str">
            <v>Ševčíková Klára</v>
          </cell>
          <cell r="C12" t="str">
            <v>SKST Dubňany</v>
          </cell>
          <cell r="D12">
            <v>2000</v>
          </cell>
        </row>
        <row r="13">
          <cell r="A13">
            <v>9</v>
          </cell>
          <cell r="B13" t="str">
            <v>Matějovská Anna</v>
          </cell>
          <cell r="C13" t="str">
            <v>SKST Vlašim</v>
          </cell>
          <cell r="D13">
            <v>2000</v>
          </cell>
        </row>
        <row r="14">
          <cell r="A14">
            <v>10</v>
          </cell>
          <cell r="B14" t="str">
            <v>Kotásková Petra</v>
          </cell>
          <cell r="C14" t="str">
            <v>SKST Dubňany</v>
          </cell>
          <cell r="D14">
            <v>2000</v>
          </cell>
        </row>
        <row r="15">
          <cell r="A15">
            <v>11</v>
          </cell>
          <cell r="B15" t="str">
            <v>Viktorínová Michaela</v>
          </cell>
          <cell r="C15" t="str">
            <v>KST Zlín</v>
          </cell>
          <cell r="D15">
            <v>2000</v>
          </cell>
        </row>
        <row r="16">
          <cell r="A16">
            <v>12</v>
          </cell>
          <cell r="B16" t="str">
            <v>Allertová Sára</v>
          </cell>
          <cell r="C16" t="str">
            <v>SKST Baník Most</v>
          </cell>
          <cell r="D16">
            <v>1999</v>
          </cell>
        </row>
        <row r="17">
          <cell r="A17">
            <v>13</v>
          </cell>
          <cell r="B17" t="str">
            <v>Štěpánová Gabriela</v>
          </cell>
          <cell r="C17" t="str">
            <v>Sokol Děhylov</v>
          </cell>
          <cell r="D17">
            <v>2001</v>
          </cell>
        </row>
        <row r="18">
          <cell r="A18">
            <v>14</v>
          </cell>
          <cell r="B18" t="str">
            <v>Sedláčková Tereza</v>
          </cell>
          <cell r="C18" t="str">
            <v>TJ Sokol Chrudim</v>
          </cell>
          <cell r="D18">
            <v>1999</v>
          </cell>
        </row>
        <row r="19">
          <cell r="A19">
            <v>15</v>
          </cell>
          <cell r="B19" t="str">
            <v>Polívková Barbora</v>
          </cell>
          <cell r="C19" t="str">
            <v>SKST Vlašim</v>
          </cell>
          <cell r="D19">
            <v>2000</v>
          </cell>
        </row>
        <row r="20">
          <cell r="A20">
            <v>16</v>
          </cell>
          <cell r="B20" t="str">
            <v>Zelingrová Kamila</v>
          </cell>
          <cell r="C20" t="str">
            <v>SKST Vlašim</v>
          </cell>
          <cell r="D20">
            <v>1999</v>
          </cell>
        </row>
        <row r="21">
          <cell r="A21">
            <v>17</v>
          </cell>
          <cell r="B21" t="str">
            <v>Sazimová Terezie</v>
          </cell>
          <cell r="C21" t="str">
            <v>SK Dobré</v>
          </cell>
          <cell r="D21">
            <v>2000</v>
          </cell>
        </row>
        <row r="22">
          <cell r="A22">
            <v>18</v>
          </cell>
          <cell r="B22" t="str">
            <v>Lajdová Karolína</v>
          </cell>
          <cell r="C22" t="str">
            <v>SKST Vlašim</v>
          </cell>
          <cell r="D22">
            <v>2001</v>
          </cell>
        </row>
        <row r="23">
          <cell r="A23">
            <v>19</v>
          </cell>
          <cell r="B23" t="str">
            <v>Daňová Barbora</v>
          </cell>
          <cell r="C23" t="str">
            <v>SK Frýdlant nad Ostravicí</v>
          </cell>
          <cell r="D23">
            <v>1999</v>
          </cell>
        </row>
        <row r="24">
          <cell r="A24">
            <v>20</v>
          </cell>
          <cell r="B24" t="str">
            <v>Synková Markéta</v>
          </cell>
          <cell r="C24" t="str">
            <v>Sokol Děhylov</v>
          </cell>
          <cell r="D24">
            <v>2001</v>
          </cell>
        </row>
        <row r="25">
          <cell r="A25">
            <v>21</v>
          </cell>
          <cell r="B25" t="str">
            <v>Pleskotová Kateřina</v>
          </cell>
          <cell r="C25" t="str">
            <v>SK Dobré</v>
          </cell>
          <cell r="D25">
            <v>1999</v>
          </cell>
        </row>
        <row r="26">
          <cell r="A26">
            <v>22</v>
          </cell>
          <cell r="B26" t="str">
            <v>Nováková Kristýna</v>
          </cell>
          <cell r="C26" t="str">
            <v>TJ Sokol Chrudim</v>
          </cell>
          <cell r="D26">
            <v>1999</v>
          </cell>
        </row>
        <row r="27">
          <cell r="A27">
            <v>23</v>
          </cell>
          <cell r="B27" t="str">
            <v>Bošinová Aneta</v>
          </cell>
          <cell r="C27" t="str">
            <v>SKST Vlašim</v>
          </cell>
          <cell r="D27">
            <v>2001</v>
          </cell>
        </row>
        <row r="28">
          <cell r="A28">
            <v>24</v>
          </cell>
          <cell r="B28" t="str">
            <v>Holá Natálie</v>
          </cell>
          <cell r="C28" t="str">
            <v>TJ Lokomotiva Trutnov</v>
          </cell>
          <cell r="D28">
            <v>2000</v>
          </cell>
        </row>
        <row r="29">
          <cell r="A29">
            <v>25</v>
          </cell>
          <cell r="B29" t="str">
            <v>Véghová Viola</v>
          </cell>
          <cell r="C29" t="str">
            <v>SK Přerov</v>
          </cell>
          <cell r="D29">
            <v>2000</v>
          </cell>
        </row>
        <row r="30">
          <cell r="A30">
            <v>26</v>
          </cell>
          <cell r="B30" t="str">
            <v>Pytlíková Tereza</v>
          </cell>
          <cell r="C30" t="str">
            <v>SKST Vlašim</v>
          </cell>
          <cell r="D30">
            <v>2001</v>
          </cell>
        </row>
        <row r="31">
          <cell r="A31">
            <v>27</v>
          </cell>
          <cell r="B31" t="str">
            <v>Janoušová Pavla</v>
          </cell>
          <cell r="C31" t="str">
            <v>Sokol Plzeň V.</v>
          </cell>
          <cell r="D31">
            <v>1999</v>
          </cell>
        </row>
        <row r="32">
          <cell r="A32">
            <v>28</v>
          </cell>
          <cell r="B32" t="str">
            <v>Růžičková Kristýna</v>
          </cell>
          <cell r="C32" t="str">
            <v>Spartak Kaplice</v>
          </cell>
          <cell r="D32">
            <v>1999</v>
          </cell>
        </row>
        <row r="33">
          <cell r="A33">
            <v>29</v>
          </cell>
          <cell r="B33" t="str">
            <v>Bútorová Tereza</v>
          </cell>
          <cell r="C33" t="str">
            <v>SK DDM Kotlářka Praha</v>
          </cell>
          <cell r="D33">
            <v>1999</v>
          </cell>
        </row>
        <row r="34">
          <cell r="A34">
            <v>30</v>
          </cell>
          <cell r="B34" t="str">
            <v>Bandíková Linda</v>
          </cell>
          <cell r="C34" t="str">
            <v>KST ZŠ Vyšší Brod</v>
          </cell>
          <cell r="D34">
            <v>2000</v>
          </cell>
        </row>
        <row r="35">
          <cell r="A35">
            <v>31</v>
          </cell>
          <cell r="B35" t="str">
            <v>Šiblová Sára</v>
          </cell>
          <cell r="C35" t="str">
            <v>TJ Sokol Kobylí</v>
          </cell>
          <cell r="D35">
            <v>1999</v>
          </cell>
        </row>
        <row r="36">
          <cell r="A36">
            <v>32</v>
          </cell>
          <cell r="B36" t="str">
            <v>Růžičková Lucie</v>
          </cell>
          <cell r="C36" t="str">
            <v>Spartak Kaplice</v>
          </cell>
          <cell r="D36">
            <v>2000</v>
          </cell>
        </row>
        <row r="37">
          <cell r="A37">
            <v>33</v>
          </cell>
          <cell r="B37" t="str">
            <v>Jiráková Nela</v>
          </cell>
          <cell r="C37" t="str">
            <v>TJ Sport Kladno</v>
          </cell>
          <cell r="D37">
            <v>1999</v>
          </cell>
        </row>
        <row r="38">
          <cell r="A38">
            <v>34</v>
          </cell>
          <cell r="B38" t="str">
            <v>Janoušová Petra</v>
          </cell>
          <cell r="C38" t="str">
            <v>Sokol Plzeň V.</v>
          </cell>
          <cell r="D38">
            <v>1999</v>
          </cell>
        </row>
        <row r="39">
          <cell r="A39">
            <v>35</v>
          </cell>
          <cell r="B39" t="str">
            <v>Šprtová Karolína</v>
          </cell>
          <cell r="C39" t="str">
            <v>Slovan Hodonín</v>
          </cell>
          <cell r="D39">
            <v>1999</v>
          </cell>
        </row>
        <row r="40">
          <cell r="A40">
            <v>36</v>
          </cell>
          <cell r="B40" t="str">
            <v>Kasnerová Karolína</v>
          </cell>
          <cell r="C40" t="str">
            <v>STC Slaný</v>
          </cell>
          <cell r="D40">
            <v>1999</v>
          </cell>
        </row>
        <row r="41">
          <cell r="A41">
            <v>37</v>
          </cell>
          <cell r="B41" t="str">
            <v>Hlobilová Viktorie</v>
          </cell>
          <cell r="C41" t="str">
            <v>SKST Hodonín</v>
          </cell>
          <cell r="D41">
            <v>2001</v>
          </cell>
        </row>
        <row r="42">
          <cell r="A42">
            <v>38</v>
          </cell>
          <cell r="B42" t="str">
            <v>Chuchlová Jana</v>
          </cell>
          <cell r="C42" t="str">
            <v>TTC Litoměřice</v>
          </cell>
          <cell r="D42">
            <v>1999</v>
          </cell>
        </row>
        <row r="43">
          <cell r="A43">
            <v>39</v>
          </cell>
          <cell r="B43" t="str">
            <v>Komárková Kateřina</v>
          </cell>
          <cell r="C43" t="str">
            <v>SK Přerov</v>
          </cell>
          <cell r="D43">
            <v>2000</v>
          </cell>
        </row>
        <row r="44">
          <cell r="A44">
            <v>40</v>
          </cell>
          <cell r="B44" t="str">
            <v>Štricová Niamh</v>
          </cell>
          <cell r="C44" t="str">
            <v>TTC Slaný</v>
          </cell>
          <cell r="D44">
            <v>2002</v>
          </cell>
        </row>
        <row r="45">
          <cell r="A45">
            <v>41</v>
          </cell>
          <cell r="B45" t="str">
            <v>Kohlmanová Aneta</v>
          </cell>
          <cell r="C45" t="str">
            <v>TJ AŠ Mladá Boleslav</v>
          </cell>
          <cell r="D45">
            <v>2001</v>
          </cell>
        </row>
        <row r="46">
          <cell r="A46">
            <v>42</v>
          </cell>
          <cell r="B46" t="str">
            <v>Frolíková Lenka</v>
          </cell>
          <cell r="C46" t="str">
            <v>SK Pedagog České Budějovice</v>
          </cell>
          <cell r="D46">
            <v>2001</v>
          </cell>
        </row>
        <row r="47">
          <cell r="A47">
            <v>43</v>
          </cell>
          <cell r="B47" t="str">
            <v>Pazderová Klára</v>
          </cell>
          <cell r="C47" t="str">
            <v>TJ Sokol České Budějovice</v>
          </cell>
          <cell r="D47">
            <v>2001</v>
          </cell>
        </row>
        <row r="48">
          <cell r="A48">
            <v>44</v>
          </cell>
          <cell r="B48" t="str">
            <v>Jánská Veronika</v>
          </cell>
          <cell r="C48" t="str">
            <v>TJ Jiskra Aš</v>
          </cell>
          <cell r="D48">
            <v>2000</v>
          </cell>
        </row>
        <row r="49">
          <cell r="A49">
            <v>45</v>
          </cell>
          <cell r="B49" t="str">
            <v>Matoušová Aneta</v>
          </cell>
          <cell r="C49" t="str">
            <v>TJ Hrádek</v>
          </cell>
          <cell r="D49">
            <v>2002</v>
          </cell>
        </row>
        <row r="50">
          <cell r="A50">
            <v>46</v>
          </cell>
          <cell r="B50" t="str">
            <v>Hejzlarová Lucie</v>
          </cell>
          <cell r="C50" t="str">
            <v>SK Dobré</v>
          </cell>
          <cell r="D50">
            <v>1999</v>
          </cell>
        </row>
        <row r="51">
          <cell r="A51">
            <v>47</v>
          </cell>
          <cell r="B51" t="str">
            <v>Kotková Daniela</v>
          </cell>
          <cell r="C51" t="str">
            <v>SK Frýdlant nad Ostravicí</v>
          </cell>
          <cell r="D51">
            <v>2000</v>
          </cell>
        </row>
        <row r="52">
          <cell r="A52">
            <v>48</v>
          </cell>
          <cell r="B52" t="str">
            <v>Sedláčková Karla</v>
          </cell>
          <cell r="C52" t="str">
            <v>TJ Sokol Chrudim</v>
          </cell>
          <cell r="D52">
            <v>2001</v>
          </cell>
        </row>
        <row r="53">
          <cell r="A53">
            <v>49</v>
          </cell>
          <cell r="B53" t="str">
            <v>Melicharová Iveta</v>
          </cell>
          <cell r="C53" t="str">
            <v>Sportovní Jižní Město o.p.s.</v>
          </cell>
          <cell r="D53">
            <v>1999</v>
          </cell>
        </row>
        <row r="54">
          <cell r="A54">
            <v>50</v>
          </cell>
          <cell r="B54" t="str">
            <v>Šimůnková Veronika</v>
          </cell>
          <cell r="C54" t="str">
            <v>TJ Slavoj Praha</v>
          </cell>
          <cell r="D54">
            <v>2002</v>
          </cell>
        </row>
        <row r="55">
          <cell r="A55">
            <v>51</v>
          </cell>
          <cell r="B55" t="str">
            <v>Procházková Šárka</v>
          </cell>
          <cell r="C55" t="str">
            <v>KST ZŠ Vyšší Brod</v>
          </cell>
          <cell r="D55">
            <v>2002</v>
          </cell>
        </row>
        <row r="56">
          <cell r="A56">
            <v>52</v>
          </cell>
          <cell r="B56" t="str">
            <v>Jonášová Johana</v>
          </cell>
          <cell r="C56" t="str">
            <v>KST ZŠ Vyšší Brod</v>
          </cell>
          <cell r="D56">
            <v>2002</v>
          </cell>
        </row>
        <row r="57">
          <cell r="A57">
            <v>53</v>
          </cell>
          <cell r="B57" t="str">
            <v>Petrmichlová Zuzana</v>
          </cell>
          <cell r="C57" t="str">
            <v>TJ Union Plzeň</v>
          </cell>
          <cell r="D57">
            <v>2000</v>
          </cell>
        </row>
        <row r="58">
          <cell r="A58">
            <v>54</v>
          </cell>
          <cell r="B58" t="str">
            <v>Javoříková Veronika</v>
          </cell>
          <cell r="C58" t="str">
            <v>OST Velešín</v>
          </cell>
          <cell r="D58">
            <v>1999</v>
          </cell>
        </row>
        <row r="59">
          <cell r="A59">
            <v>55</v>
          </cell>
          <cell r="B59" t="str">
            <v>Šedová Eliška</v>
          </cell>
          <cell r="C59" t="str">
            <v>TTC Ústí nad Orlicí</v>
          </cell>
          <cell r="D59">
            <v>2001</v>
          </cell>
        </row>
        <row r="60">
          <cell r="A60">
            <v>56</v>
          </cell>
          <cell r="B60" t="str">
            <v>Vodáková Táňa</v>
          </cell>
          <cell r="C60" t="str">
            <v>DDM Soběslav</v>
          </cell>
          <cell r="D60">
            <v>2000</v>
          </cell>
        </row>
        <row r="61">
          <cell r="A61">
            <v>57</v>
          </cell>
          <cell r="B61" t="str">
            <v>Novotná Eliška</v>
          </cell>
          <cell r="C61" t="str">
            <v>DDM Soběslav</v>
          </cell>
          <cell r="D61">
            <v>2000</v>
          </cell>
        </row>
        <row r="62">
          <cell r="A62">
            <v>58</v>
          </cell>
          <cell r="B62" t="str">
            <v>Pěnkavová Kristýna</v>
          </cell>
          <cell r="C62" t="str">
            <v>SKST Vlašim</v>
          </cell>
          <cell r="D62">
            <v>2002</v>
          </cell>
        </row>
        <row r="63">
          <cell r="A63">
            <v>59</v>
          </cell>
          <cell r="B63" t="str">
            <v>Fillová Kateřina</v>
          </cell>
          <cell r="C63" t="str">
            <v>Sokol Stěžery</v>
          </cell>
          <cell r="D63">
            <v>1999</v>
          </cell>
        </row>
        <row r="64">
          <cell r="A64">
            <v>60</v>
          </cell>
          <cell r="B64" t="str">
            <v>Dospělová Michaela</v>
          </cell>
          <cell r="C64" t="str">
            <v>Sokol Stěžery</v>
          </cell>
          <cell r="D64">
            <v>1999</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41</v>
          </cell>
        </row>
      </sheetData>
      <sheetData sheetId="14">
        <row r="10">
          <cell r="C10" t="str">
            <v>Polívková Barbora</v>
          </cell>
          <cell r="F10" t="str">
            <v>bye</v>
          </cell>
          <cell r="P10" t="str">
            <v/>
          </cell>
          <cell r="Q10" t="str">
            <v/>
          </cell>
          <cell r="S10" t="str">
            <v/>
          </cell>
        </row>
        <row r="11">
          <cell r="C11" t="str">
            <v>Vodáková Táňa</v>
          </cell>
          <cell r="F11" t="str">
            <v>Šimůnková Veronika</v>
          </cell>
          <cell r="P11">
            <v>56</v>
          </cell>
          <cell r="Q11" t="str">
            <v>Vodáková Táňa</v>
          </cell>
          <cell r="S11" t="str">
            <v>3:0 (5,8,4)</v>
          </cell>
        </row>
        <row r="12">
          <cell r="C12" t="str">
            <v>Javoříková Veronika</v>
          </cell>
          <cell r="F12" t="str">
            <v>Kasnerová Karolína</v>
          </cell>
          <cell r="P12">
            <v>36</v>
          </cell>
          <cell r="Q12" t="str">
            <v>Kasnerová Karolína</v>
          </cell>
          <cell r="S12" t="str">
            <v>3:0 (2,9,7)</v>
          </cell>
        </row>
        <row r="13">
          <cell r="C13" t="str">
            <v>bye</v>
          </cell>
          <cell r="F13" t="str">
            <v>Synková Markéta</v>
          </cell>
          <cell r="P13" t="str">
            <v/>
          </cell>
          <cell r="Q13" t="str">
            <v/>
          </cell>
          <cell r="S13" t="str">
            <v/>
          </cell>
        </row>
        <row r="14">
          <cell r="C14" t="str">
            <v>Daňová Barbora</v>
          </cell>
          <cell r="F14" t="str">
            <v>bye</v>
          </cell>
          <cell r="P14" t="str">
            <v/>
          </cell>
          <cell r="Q14" t="str">
            <v/>
          </cell>
          <cell r="S14" t="str">
            <v/>
          </cell>
        </row>
        <row r="15">
          <cell r="C15" t="str">
            <v>Janoušová Petra</v>
          </cell>
          <cell r="F15" t="str">
            <v>bye</v>
          </cell>
          <cell r="P15" t="str">
            <v/>
          </cell>
          <cell r="Q15" t="str">
            <v/>
          </cell>
          <cell r="S15" t="str">
            <v/>
          </cell>
        </row>
        <row r="16">
          <cell r="C16" t="str">
            <v>Šedová Eliška</v>
          </cell>
          <cell r="F16" t="str">
            <v>Pěnkavová Kristýna</v>
          </cell>
          <cell r="P16">
            <v>58</v>
          </cell>
          <cell r="Q16" t="str">
            <v>Pěnkavová Kristýna</v>
          </cell>
          <cell r="S16" t="str">
            <v>3:2 (-8,-8,8,10,6)</v>
          </cell>
        </row>
        <row r="17">
          <cell r="C17" t="str">
            <v>bye</v>
          </cell>
          <cell r="F17" t="str">
            <v>Allertová Sára</v>
          </cell>
          <cell r="P17" t="str">
            <v/>
          </cell>
          <cell r="Q17" t="str">
            <v/>
          </cell>
          <cell r="S17" t="str">
            <v/>
          </cell>
        </row>
        <row r="18">
          <cell r="C18" t="str">
            <v>Štěpánová Gabriela</v>
          </cell>
          <cell r="F18" t="str">
            <v>bye</v>
          </cell>
          <cell r="P18" t="str">
            <v/>
          </cell>
          <cell r="Q18" t="str">
            <v/>
          </cell>
          <cell r="S18" t="str">
            <v/>
          </cell>
        </row>
        <row r="19">
          <cell r="C19" t="str">
            <v>Pazderová Klára</v>
          </cell>
          <cell r="F19" t="str">
            <v>Procházková Šárka</v>
          </cell>
          <cell r="P19" t="str">
            <v/>
          </cell>
          <cell r="Q19" t="str">
            <v/>
          </cell>
          <cell r="S19" t="str">
            <v/>
          </cell>
        </row>
        <row r="20">
          <cell r="C20" t="str">
            <v>Kohlmanová Aneta</v>
          </cell>
          <cell r="F20" t="str">
            <v>bye</v>
          </cell>
          <cell r="P20" t="str">
            <v/>
          </cell>
          <cell r="Q20" t="str">
            <v/>
          </cell>
          <cell r="S20" t="str">
            <v/>
          </cell>
        </row>
        <row r="21">
          <cell r="C21" t="str">
            <v>bye</v>
          </cell>
          <cell r="F21" t="str">
            <v>Pleskotová Kateřina</v>
          </cell>
          <cell r="P21" t="str">
            <v/>
          </cell>
          <cell r="Q21" t="str">
            <v/>
          </cell>
          <cell r="S21" t="str">
            <v/>
          </cell>
        </row>
        <row r="22">
          <cell r="C22" t="str">
            <v>Véghová Viola</v>
          </cell>
          <cell r="F22" t="str">
            <v>bye</v>
          </cell>
          <cell r="P22" t="str">
            <v/>
          </cell>
          <cell r="Q22" t="str">
            <v/>
          </cell>
          <cell r="S22" t="str">
            <v/>
          </cell>
        </row>
        <row r="23">
          <cell r="F23" t="str">
            <v>bye</v>
          </cell>
          <cell r="P23" t="str">
            <v/>
          </cell>
          <cell r="Q23" t="str">
            <v/>
          </cell>
          <cell r="S23" t="str">
            <v/>
          </cell>
        </row>
        <row r="24">
          <cell r="C24" t="str">
            <v>Růžičková Lucie</v>
          </cell>
          <cell r="F24" t="str">
            <v>Melicharová Iveta</v>
          </cell>
          <cell r="P24">
            <v>49</v>
          </cell>
          <cell r="Q24" t="str">
            <v>Melicharová Iveta</v>
          </cell>
          <cell r="S24" t="str">
            <v>3:2 (-7,7,13,-3,6)</v>
          </cell>
        </row>
        <row r="25">
          <cell r="C25" t="str">
            <v>bye</v>
          </cell>
          <cell r="F25" t="str">
            <v>Zelingrová Kamila</v>
          </cell>
          <cell r="P25" t="str">
            <v/>
          </cell>
          <cell r="Q25" t="str">
            <v/>
          </cell>
          <cell r="S25" t="str">
            <v/>
          </cell>
        </row>
        <row r="26">
          <cell r="C26" t="str">
            <v>Sazimová Terezie</v>
          </cell>
          <cell r="F26" t="str">
            <v>bye</v>
          </cell>
          <cell r="P26" t="str">
            <v/>
          </cell>
          <cell r="Q26" t="str">
            <v/>
          </cell>
          <cell r="S26" t="str">
            <v/>
          </cell>
        </row>
        <row r="27">
          <cell r="C27" t="str">
            <v>Jánská Veronika</v>
          </cell>
          <cell r="F27" t="str">
            <v>Novotná Eliška</v>
          </cell>
          <cell r="P27">
            <v>44</v>
          </cell>
          <cell r="Q27" t="str">
            <v>Jánská Veronika</v>
          </cell>
          <cell r="S27" t="str">
            <v>3:1 (9,4,-9,6)</v>
          </cell>
        </row>
        <row r="28">
          <cell r="C28" t="str">
            <v>Sedláčková Karla</v>
          </cell>
          <cell r="F28" t="str">
            <v>Štricová Niamh</v>
          </cell>
          <cell r="P28">
            <v>40</v>
          </cell>
          <cell r="Q28" t="str">
            <v>Štricová Niamh</v>
          </cell>
          <cell r="S28" t="str">
            <v>3:0 (5,7,9)</v>
          </cell>
        </row>
        <row r="29">
          <cell r="C29" t="str">
            <v>bye</v>
          </cell>
          <cell r="F29" t="str">
            <v>Lajdová Karolína</v>
          </cell>
          <cell r="P29" t="str">
            <v/>
          </cell>
          <cell r="Q29" t="str">
            <v/>
          </cell>
          <cell r="S29" t="str">
            <v/>
          </cell>
        </row>
        <row r="30">
          <cell r="C30" t="str">
            <v>Pytlíková Tereza</v>
          </cell>
          <cell r="F30" t="str">
            <v>bye</v>
          </cell>
          <cell r="P30" t="str">
            <v/>
          </cell>
          <cell r="Q30" t="str">
            <v/>
          </cell>
          <cell r="S30" t="str">
            <v/>
          </cell>
        </row>
        <row r="31">
          <cell r="C31" t="str">
            <v>bye</v>
          </cell>
          <cell r="F31" t="str">
            <v>Bandíková Linda</v>
          </cell>
          <cell r="P31" t="str">
            <v/>
          </cell>
          <cell r="Q31" t="str">
            <v/>
          </cell>
          <cell r="S31" t="str">
            <v/>
          </cell>
        </row>
        <row r="32">
          <cell r="C32" t="str">
            <v>Komárková Kateřina</v>
          </cell>
          <cell r="F32" t="str">
            <v>Dospělová Michaela</v>
          </cell>
          <cell r="P32">
            <v>39</v>
          </cell>
          <cell r="Q32" t="str">
            <v>Komárková Kateřina</v>
          </cell>
          <cell r="S32" t="str">
            <v>3:0 (4,7,6)</v>
          </cell>
        </row>
        <row r="33">
          <cell r="C33" t="str">
            <v>bye</v>
          </cell>
          <cell r="F33" t="str">
            <v>Viktorínová Michaela</v>
          </cell>
          <cell r="P33" t="str">
            <v/>
          </cell>
          <cell r="Q33" t="str">
            <v/>
          </cell>
          <cell r="S33" t="str">
            <v/>
          </cell>
        </row>
        <row r="34">
          <cell r="C34" t="str">
            <v/>
          </cell>
          <cell r="F34" t="str">
            <v/>
          </cell>
          <cell r="P34" t="str">
            <v/>
          </cell>
          <cell r="Q34" t="str">
            <v/>
          </cell>
          <cell r="S34" t="str">
            <v/>
          </cell>
        </row>
        <row r="35">
          <cell r="C35" t="str">
            <v>Matějovská Anna</v>
          </cell>
          <cell r="F35" t="str">
            <v>Jonášová Johana</v>
          </cell>
          <cell r="P35">
            <v>9</v>
          </cell>
          <cell r="Q35" t="str">
            <v>Matějovská Anna</v>
          </cell>
          <cell r="S35" t="str">
            <v>3:0 (5,7,10)</v>
          </cell>
        </row>
        <row r="36">
          <cell r="C36" t="str">
            <v>Hejzlarová Lucie</v>
          </cell>
          <cell r="F36" t="str">
            <v>Holá Natálie</v>
          </cell>
          <cell r="P36">
            <v>24</v>
          </cell>
          <cell r="Q36" t="str">
            <v>Holá Natálie</v>
          </cell>
          <cell r="S36" t="str">
            <v>3:2 (-9,8,-8,7,8)</v>
          </cell>
        </row>
        <row r="37">
          <cell r="C37" t="str">
            <v>Bošinová Aneta</v>
          </cell>
          <cell r="F37" t="str">
            <v>Hlobilová Viktorie</v>
          </cell>
          <cell r="P37">
            <v>23</v>
          </cell>
          <cell r="Q37" t="str">
            <v>Bošinová Aneta</v>
          </cell>
          <cell r="S37" t="str">
            <v>3:1 (5,7,-8,7)</v>
          </cell>
        </row>
        <row r="38">
          <cell r="C38" t="str">
            <v>Kotková Daniela</v>
          </cell>
          <cell r="F38" t="str">
            <v>Sedláčková Tereza</v>
          </cell>
          <cell r="P38">
            <v>14</v>
          </cell>
          <cell r="Q38" t="str">
            <v>Sedláčková Tereza</v>
          </cell>
          <cell r="S38" t="str">
            <v>3:0 (3,15,4)</v>
          </cell>
        </row>
        <row r="39">
          <cell r="C39" t="str">
            <v>Polívková Barbora</v>
          </cell>
          <cell r="F39" t="str">
            <v>Vodáková Táňa</v>
          </cell>
          <cell r="P39">
            <v>15</v>
          </cell>
          <cell r="Q39" t="str">
            <v>Polívková Barbora</v>
          </cell>
          <cell r="S39" t="str">
            <v>3:2 (4,-6,-4,5,6)</v>
          </cell>
        </row>
        <row r="40">
          <cell r="C40" t="str">
            <v>Kasnerová Karolína</v>
          </cell>
          <cell r="F40" t="str">
            <v>Synková Markéta</v>
          </cell>
          <cell r="P40">
            <v>36</v>
          </cell>
          <cell r="Q40" t="str">
            <v>Kasnerová Karolína</v>
          </cell>
          <cell r="S40" t="str">
            <v>3:2 (-8,6,3,-8,8)</v>
          </cell>
        </row>
        <row r="41">
          <cell r="C41" t="str">
            <v>Daňová Barbora</v>
          </cell>
          <cell r="F41" t="str">
            <v>Janoušová Petra</v>
          </cell>
          <cell r="P41">
            <v>19</v>
          </cell>
          <cell r="Q41" t="str">
            <v>Daňová Barbora</v>
          </cell>
          <cell r="S41" t="str">
            <v>3:1 (2,9,-9,4)</v>
          </cell>
        </row>
        <row r="42">
          <cell r="C42" t="str">
            <v>Pěnkavová Kristýna</v>
          </cell>
          <cell r="F42" t="str">
            <v>Allertová Sára</v>
          </cell>
          <cell r="P42">
            <v>12</v>
          </cell>
          <cell r="Q42" t="str">
            <v>Allertová Sára</v>
          </cell>
          <cell r="S42" t="str">
            <v>3:1 (-9,9,9,7)</v>
          </cell>
        </row>
        <row r="43">
          <cell r="C43" t="str">
            <v>Štěpánová Gabriela</v>
          </cell>
          <cell r="F43" t="str">
            <v>bye</v>
          </cell>
          <cell r="P43">
            <v>13</v>
          </cell>
          <cell r="Q43" t="str">
            <v>Štěpánová Gabriela</v>
          </cell>
          <cell r="S43" t="str">
            <v>3:0 (4,7,5)</v>
          </cell>
        </row>
        <row r="44">
          <cell r="C44" t="str">
            <v>Kohlmanová Aneta</v>
          </cell>
          <cell r="F44" t="str">
            <v>Pleskotová Kateřina</v>
          </cell>
          <cell r="P44">
            <v>21</v>
          </cell>
          <cell r="Q44" t="str">
            <v>Pleskotová Kateřina</v>
          </cell>
          <cell r="S44" t="str">
            <v>3:1 (5,3,-5,6)</v>
          </cell>
        </row>
        <row r="45">
          <cell r="C45" t="str">
            <v>Véghová Viola</v>
          </cell>
          <cell r="F45" t="str">
            <v>Janoušová Pavla</v>
          </cell>
          <cell r="P45">
            <v>27</v>
          </cell>
          <cell r="Q45" t="str">
            <v>Janoušová Pavla</v>
          </cell>
          <cell r="S45" t="str">
            <v>3:0 (7,5,3)</v>
          </cell>
        </row>
        <row r="46">
          <cell r="C46" t="str">
            <v>Melicharová Iveta</v>
          </cell>
          <cell r="F46" t="str">
            <v>Zelingrová Kamila</v>
          </cell>
          <cell r="P46">
            <v>16</v>
          </cell>
          <cell r="Q46" t="str">
            <v>Zelingrová Kamila</v>
          </cell>
          <cell r="S46" t="str">
            <v>3:1 (-9,15,3,8)</v>
          </cell>
        </row>
        <row r="47">
          <cell r="C47" t="str">
            <v>Sazimová Terezie</v>
          </cell>
          <cell r="F47" t="str">
            <v>Jánská Veronika</v>
          </cell>
          <cell r="P47">
            <v>17</v>
          </cell>
          <cell r="Q47" t="str">
            <v>Sazimová Terezie</v>
          </cell>
          <cell r="S47" t="str">
            <v>3:0 (3,5,9)</v>
          </cell>
        </row>
        <row r="48">
          <cell r="C48" t="str">
            <v>Štricová Niamh</v>
          </cell>
          <cell r="F48" t="str">
            <v>Lajdová Karolína</v>
          </cell>
          <cell r="P48">
            <v>40</v>
          </cell>
          <cell r="Q48" t="str">
            <v>Štricová Niamh</v>
          </cell>
          <cell r="S48" t="str">
            <v>3:0 (8,8,10)</v>
          </cell>
        </row>
        <row r="49">
          <cell r="C49" t="str">
            <v>Pytlíková Tereza</v>
          </cell>
          <cell r="F49" t="str">
            <v>Bandíková Linda</v>
          </cell>
          <cell r="P49">
            <v>30</v>
          </cell>
          <cell r="Q49" t="str">
            <v>Bandíková Linda</v>
          </cell>
          <cell r="S49" t="str">
            <v>3:0 (3,11,5)</v>
          </cell>
        </row>
        <row r="50">
          <cell r="C50" t="str">
            <v>Komárková Kateřina</v>
          </cell>
          <cell r="F50" t="str">
            <v>Viktorínová Michaela</v>
          </cell>
          <cell r="P50">
            <v>11</v>
          </cell>
          <cell r="Q50" t="str">
            <v>Viktorínová Michaela</v>
          </cell>
          <cell r="S50" t="str">
            <v>3:1 (2,-7,2,4)</v>
          </cell>
        </row>
        <row r="51">
          <cell r="C51" t="str">
            <v/>
          </cell>
          <cell r="F51" t="str">
            <v/>
          </cell>
          <cell r="P51" t="str">
            <v/>
          </cell>
          <cell r="Q51" t="str">
            <v/>
          </cell>
          <cell r="S51" t="str">
            <v/>
          </cell>
        </row>
        <row r="52">
          <cell r="C52" t="str">
            <v>Matějovská Anna</v>
          </cell>
          <cell r="F52" t="str">
            <v>Holá Natálie</v>
          </cell>
          <cell r="P52">
            <v>9</v>
          </cell>
          <cell r="Q52" t="str">
            <v>Matějovská Anna</v>
          </cell>
          <cell r="S52" t="str">
            <v>3:1 (10,-8,9,4)</v>
          </cell>
        </row>
        <row r="53">
          <cell r="C53" t="str">
            <v>Bošinová Aneta</v>
          </cell>
          <cell r="F53" t="str">
            <v>Sedláčková Tereza</v>
          </cell>
          <cell r="P53">
            <v>23</v>
          </cell>
          <cell r="Q53" t="str">
            <v>Bošinová Aneta</v>
          </cell>
          <cell r="S53" t="str">
            <v>3:2 (9,4,-6,-8,9)</v>
          </cell>
        </row>
        <row r="54">
          <cell r="C54" t="str">
            <v>Polívková Barbora</v>
          </cell>
          <cell r="F54" t="str">
            <v>Kasnerová Karolína</v>
          </cell>
          <cell r="P54">
            <v>15</v>
          </cell>
          <cell r="Q54" t="str">
            <v>Polívková Barbora</v>
          </cell>
          <cell r="S54" t="str">
            <v>3:0 (3,8,6)</v>
          </cell>
        </row>
        <row r="55">
          <cell r="C55" t="str">
            <v>Daňová Barbora</v>
          </cell>
          <cell r="F55" t="str">
            <v>Allertová Sára</v>
          </cell>
          <cell r="P55">
            <v>12</v>
          </cell>
          <cell r="Q55" t="str">
            <v>Allertová Sára</v>
          </cell>
          <cell r="S55" t="str">
            <v>3:2 (-9,-10,5,6,10)</v>
          </cell>
        </row>
        <row r="56">
          <cell r="C56" t="str">
            <v>Štěpánová Gabriela</v>
          </cell>
          <cell r="F56" t="str">
            <v>Pleskotová Kateřina</v>
          </cell>
          <cell r="P56">
            <v>13</v>
          </cell>
          <cell r="Q56" t="str">
            <v>Štěpánová Gabriela</v>
          </cell>
          <cell r="S56" t="str">
            <v>3:0 (7,8,7)</v>
          </cell>
        </row>
        <row r="57">
          <cell r="C57" t="str">
            <v>Janoušová Pavla</v>
          </cell>
          <cell r="F57" t="str">
            <v>Zelingrová Kamila</v>
          </cell>
          <cell r="P57">
            <v>16</v>
          </cell>
          <cell r="Q57" t="str">
            <v>Zelingrová Kamila</v>
          </cell>
          <cell r="S57" t="str">
            <v>3:0 (9,7,6)</v>
          </cell>
        </row>
        <row r="58">
          <cell r="C58" t="str">
            <v>Sazimová Terezie</v>
          </cell>
          <cell r="F58" t="str">
            <v>Štricová Niamh</v>
          </cell>
          <cell r="P58">
            <v>17</v>
          </cell>
          <cell r="Q58" t="str">
            <v>Sazimová Terezie</v>
          </cell>
          <cell r="S58" t="str">
            <v>3:2 (-8,4,8,-7,8)</v>
          </cell>
        </row>
        <row r="59">
          <cell r="C59" t="str">
            <v>Bandíková Linda</v>
          </cell>
          <cell r="F59" t="str">
            <v>Viktorínová Michaela</v>
          </cell>
          <cell r="P59">
            <v>11</v>
          </cell>
          <cell r="Q59" t="str">
            <v>Viktorínová Michaela</v>
          </cell>
          <cell r="S59" t="str">
            <v>3:0 (7,6,5)</v>
          </cell>
        </row>
        <row r="60">
          <cell r="C60" t="str">
            <v/>
          </cell>
          <cell r="F60" t="str">
            <v/>
          </cell>
          <cell r="P60" t="str">
            <v/>
          </cell>
          <cell r="Q60" t="str">
            <v/>
          </cell>
          <cell r="S60" t="str">
            <v/>
          </cell>
        </row>
        <row r="61">
          <cell r="C61" t="str">
            <v/>
          </cell>
          <cell r="F61" t="str">
            <v/>
          </cell>
          <cell r="P61" t="str">
            <v/>
          </cell>
          <cell r="Q61" t="str">
            <v/>
          </cell>
          <cell r="S61" t="str">
            <v/>
          </cell>
        </row>
        <row r="62">
          <cell r="C62" t="str">
            <v/>
          </cell>
          <cell r="F62" t="str">
            <v/>
          </cell>
          <cell r="P62" t="str">
            <v/>
          </cell>
          <cell r="Q62" t="str">
            <v/>
          </cell>
          <cell r="S62" t="str">
            <v/>
          </cell>
        </row>
        <row r="63">
          <cell r="C63" t="str">
            <v/>
          </cell>
          <cell r="F63" t="str">
            <v/>
          </cell>
          <cell r="P63" t="str">
            <v/>
          </cell>
          <cell r="Q63" t="str">
            <v/>
          </cell>
          <cell r="S63" t="str">
            <v/>
          </cell>
        </row>
        <row r="64">
          <cell r="C64" t="str">
            <v/>
          </cell>
          <cell r="F64" t="str">
            <v/>
          </cell>
          <cell r="P64" t="str">
            <v/>
          </cell>
          <cell r="Q64" t="str">
            <v/>
          </cell>
          <cell r="S64" t="str">
            <v/>
          </cell>
        </row>
        <row r="65">
          <cell r="C65" t="str">
            <v/>
          </cell>
          <cell r="F65" t="str">
            <v/>
          </cell>
          <cell r="P65" t="str">
            <v/>
          </cell>
          <cell r="Q65" t="str">
            <v/>
          </cell>
          <cell r="S65" t="str">
            <v/>
          </cell>
        </row>
        <row r="71">
          <cell r="P71" t="str">
            <v/>
          </cell>
          <cell r="Q71" t="str">
            <v/>
          </cell>
          <cell r="S71" t="str">
            <v/>
          </cell>
        </row>
        <row r="72">
          <cell r="P72" t="str">
            <v/>
          </cell>
          <cell r="Q72" t="str">
            <v/>
          </cell>
          <cell r="S72" t="str">
            <v/>
          </cell>
        </row>
        <row r="73">
          <cell r="P73" t="str">
            <v/>
          </cell>
          <cell r="Q73" t="str">
            <v/>
          </cell>
          <cell r="S73" t="str">
            <v/>
          </cell>
        </row>
        <row r="74">
          <cell r="P74" t="str">
            <v/>
          </cell>
          <cell r="Q74" t="str">
            <v/>
          </cell>
          <cell r="S74" t="str">
            <v/>
          </cell>
        </row>
        <row r="75">
          <cell r="P75" t="str">
            <v/>
          </cell>
          <cell r="Q75" t="str">
            <v/>
          </cell>
          <cell r="S75" t="str">
            <v/>
          </cell>
        </row>
        <row r="76">
          <cell r="P76" t="str">
            <v/>
          </cell>
          <cell r="Q76" t="str">
            <v/>
          </cell>
          <cell r="S76" t="str">
            <v/>
          </cell>
        </row>
        <row r="77">
          <cell r="P77" t="str">
            <v/>
          </cell>
          <cell r="Q77" t="str">
            <v/>
          </cell>
          <cell r="S77" t="str">
            <v/>
          </cell>
        </row>
        <row r="78">
          <cell r="P78" t="str">
            <v/>
          </cell>
          <cell r="Q78" t="str">
            <v/>
          </cell>
          <cell r="S78" t="str">
            <v/>
          </cell>
        </row>
        <row r="79">
          <cell r="P79" t="str">
            <v/>
          </cell>
          <cell r="Q79" t="str">
            <v/>
          </cell>
          <cell r="S79" t="str">
            <v/>
          </cell>
        </row>
        <row r="80">
          <cell r="P80" t="str">
            <v/>
          </cell>
          <cell r="Q80" t="str">
            <v/>
          </cell>
          <cell r="S80" t="str">
            <v/>
          </cell>
        </row>
        <row r="81">
          <cell r="P81" t="str">
            <v/>
          </cell>
          <cell r="Q81" t="str">
            <v/>
          </cell>
          <cell r="S81" t="str">
            <v/>
          </cell>
        </row>
        <row r="82">
          <cell r="P82" t="str">
            <v/>
          </cell>
          <cell r="Q82" t="str">
            <v/>
          </cell>
          <cell r="S82" t="str">
            <v/>
          </cell>
        </row>
        <row r="83">
          <cell r="P83" t="str">
            <v/>
          </cell>
          <cell r="Q83" t="str">
            <v/>
          </cell>
          <cell r="S83" t="str">
            <v/>
          </cell>
        </row>
        <row r="84">
          <cell r="P84" t="str">
            <v/>
          </cell>
          <cell r="Q84" t="str">
            <v/>
          </cell>
          <cell r="S84" t="str">
            <v/>
          </cell>
        </row>
        <row r="85">
          <cell r="P85" t="str">
            <v/>
          </cell>
          <cell r="Q85" t="str">
            <v/>
          </cell>
          <cell r="S85" t="str">
            <v/>
          </cell>
        </row>
        <row r="86">
          <cell r="P86" t="str">
            <v/>
          </cell>
          <cell r="Q86" t="str">
            <v/>
          </cell>
          <cell r="S86" t="str">
            <v/>
          </cell>
        </row>
        <row r="87">
          <cell r="P87" t="str">
            <v/>
          </cell>
          <cell r="Q87" t="str">
            <v/>
          </cell>
          <cell r="S87" t="str">
            <v/>
          </cell>
        </row>
        <row r="88">
          <cell r="P88" t="str">
            <v/>
          </cell>
          <cell r="Q88" t="str">
            <v/>
          </cell>
          <cell r="S88" t="str">
            <v/>
          </cell>
        </row>
        <row r="89">
          <cell r="P89" t="str">
            <v/>
          </cell>
          <cell r="Q89" t="str">
            <v/>
          </cell>
          <cell r="S89" t="str">
            <v/>
          </cell>
        </row>
        <row r="90">
          <cell r="P90" t="str">
            <v/>
          </cell>
          <cell r="Q90" t="str">
            <v/>
          </cell>
          <cell r="S90" t="str">
            <v/>
          </cell>
        </row>
        <row r="91">
          <cell r="P91" t="str">
            <v/>
          </cell>
          <cell r="Q91" t="str">
            <v/>
          </cell>
          <cell r="S91" t="str">
            <v/>
          </cell>
        </row>
        <row r="92">
          <cell r="P92" t="str">
            <v/>
          </cell>
          <cell r="Q92" t="str">
            <v/>
          </cell>
          <cell r="S92" t="str">
            <v/>
          </cell>
        </row>
        <row r="93">
          <cell r="P93" t="str">
            <v/>
          </cell>
          <cell r="Q93" t="str">
            <v/>
          </cell>
          <cell r="S93" t="str">
            <v/>
          </cell>
        </row>
        <row r="94">
          <cell r="P94" t="str">
            <v/>
          </cell>
          <cell r="Q94" t="str">
            <v/>
          </cell>
          <cell r="S94" t="str">
            <v/>
          </cell>
        </row>
        <row r="95">
          <cell r="P95" t="str">
            <v/>
          </cell>
          <cell r="Q95" t="str">
            <v/>
          </cell>
          <cell r="S95" t="str">
            <v/>
          </cell>
        </row>
        <row r="96">
          <cell r="P96" t="str">
            <v/>
          </cell>
          <cell r="Q96" t="str">
            <v/>
          </cell>
          <cell r="S96" t="str">
            <v/>
          </cell>
        </row>
        <row r="97">
          <cell r="P97" t="str">
            <v/>
          </cell>
          <cell r="Q97" t="str">
            <v/>
          </cell>
          <cell r="S97" t="str">
            <v/>
          </cell>
        </row>
        <row r="98">
          <cell r="P98" t="str">
            <v/>
          </cell>
          <cell r="Q98" t="str">
            <v/>
          </cell>
          <cell r="S98" t="str">
            <v/>
          </cell>
        </row>
        <row r="102">
          <cell r="P102" t="str">
            <v/>
          </cell>
          <cell r="Q102" t="str">
            <v/>
          </cell>
          <cell r="S102" t="str">
            <v/>
          </cell>
        </row>
        <row r="103">
          <cell r="P103" t="str">
            <v/>
          </cell>
          <cell r="Q103" t="str">
            <v/>
          </cell>
          <cell r="S103" t="str">
            <v/>
          </cell>
        </row>
        <row r="104">
          <cell r="P104" t="str">
            <v/>
          </cell>
          <cell r="Q104" t="str">
            <v/>
          </cell>
          <cell r="S104" t="str">
            <v/>
          </cell>
        </row>
        <row r="105">
          <cell r="P105" t="str">
            <v/>
          </cell>
          <cell r="Q105" t="str">
            <v/>
          </cell>
          <cell r="S105" t="str">
            <v/>
          </cell>
        </row>
        <row r="106">
          <cell r="P106" t="str">
            <v/>
          </cell>
          <cell r="Q106" t="str">
            <v/>
          </cell>
          <cell r="S106" t="str">
            <v/>
          </cell>
        </row>
        <row r="107">
          <cell r="P107" t="str">
            <v/>
          </cell>
          <cell r="Q107" t="str">
            <v/>
          </cell>
          <cell r="S107" t="str">
            <v/>
          </cell>
        </row>
        <row r="108">
          <cell r="P108" t="str">
            <v/>
          </cell>
          <cell r="Q108" t="str">
            <v/>
          </cell>
          <cell r="S108" t="str">
            <v/>
          </cell>
        </row>
        <row r="109">
          <cell r="P109" t="str">
            <v/>
          </cell>
          <cell r="Q109" t="str">
            <v/>
          </cell>
          <cell r="S109" t="str">
            <v/>
          </cell>
        </row>
        <row r="110">
          <cell r="P110" t="str">
            <v/>
          </cell>
          <cell r="Q110" t="str">
            <v/>
          </cell>
          <cell r="S110" t="str">
            <v/>
          </cell>
        </row>
        <row r="111">
          <cell r="P111" t="str">
            <v/>
          </cell>
          <cell r="Q111" t="str">
            <v/>
          </cell>
          <cell r="S111" t="str">
            <v/>
          </cell>
        </row>
        <row r="112">
          <cell r="P112" t="str">
            <v/>
          </cell>
          <cell r="Q112" t="str">
            <v/>
          </cell>
          <cell r="S112" t="str">
            <v/>
          </cell>
        </row>
        <row r="113">
          <cell r="P113" t="str">
            <v/>
          </cell>
          <cell r="Q113" t="str">
            <v/>
          </cell>
          <cell r="S113" t="str">
            <v/>
          </cell>
        </row>
        <row r="114">
          <cell r="P114" t="str">
            <v/>
          </cell>
          <cell r="Q114" t="str">
            <v/>
          </cell>
          <cell r="S114" t="str">
            <v/>
          </cell>
        </row>
        <row r="115">
          <cell r="P115" t="str">
            <v/>
          </cell>
          <cell r="Q115" t="str">
            <v/>
          </cell>
          <cell r="S115" t="str">
            <v/>
          </cell>
        </row>
        <row r="118">
          <cell r="P118" t="str">
            <v/>
          </cell>
          <cell r="Q118" t="str">
            <v/>
          </cell>
          <cell r="S118" t="str">
            <v/>
          </cell>
        </row>
        <row r="119">
          <cell r="P119" t="str">
            <v/>
          </cell>
          <cell r="Q119" t="str">
            <v/>
          </cell>
          <cell r="S119" t="str">
            <v/>
          </cell>
        </row>
        <row r="120">
          <cell r="P120" t="str">
            <v/>
          </cell>
          <cell r="Q120" t="str">
            <v/>
          </cell>
          <cell r="S120" t="str">
            <v/>
          </cell>
        </row>
        <row r="121">
          <cell r="P121" t="str">
            <v/>
          </cell>
          <cell r="Q121" t="str">
            <v/>
          </cell>
          <cell r="S121" t="str">
            <v/>
          </cell>
        </row>
        <row r="122">
          <cell r="P122" t="str">
            <v/>
          </cell>
          <cell r="Q122" t="str">
            <v/>
          </cell>
          <cell r="S122" t="str">
            <v/>
          </cell>
        </row>
        <row r="123">
          <cell r="P123" t="str">
            <v/>
          </cell>
          <cell r="Q123" t="str">
            <v/>
          </cell>
          <cell r="S123" t="str">
            <v/>
          </cell>
        </row>
        <row r="124">
          <cell r="P124" t="str">
            <v/>
          </cell>
          <cell r="Q124" t="str">
            <v/>
          </cell>
          <cell r="S12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H126"/>
  <sheetViews>
    <sheetView showGridLines="0" view="pageBreakPreview" zoomScaleSheetLayoutView="100" zoomScalePageLayoutView="0" workbookViewId="0" topLeftCell="A1">
      <selection activeCell="C10" sqref="C10"/>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79" t="s">
        <v>39</v>
      </c>
      <c r="B1" s="179"/>
      <c r="C1" s="179"/>
      <c r="D1" s="179"/>
      <c r="E1" s="179"/>
      <c r="F1" s="179"/>
      <c r="H1" s="2"/>
    </row>
    <row r="2" spans="1:6" ht="36.75" customHeight="1">
      <c r="A2" s="3"/>
      <c r="B2" s="180" t="s">
        <v>0</v>
      </c>
      <c r="C2" s="180"/>
      <c r="D2" s="180"/>
      <c r="E2" s="3"/>
      <c r="F2" s="3"/>
    </row>
    <row r="3" spans="1:6" ht="30.75" customHeight="1" thickBot="1">
      <c r="A3" s="4"/>
      <c r="B3" s="181" t="s">
        <v>509</v>
      </c>
      <c r="C3" s="181"/>
      <c r="D3" s="181"/>
      <c r="E3" s="4"/>
      <c r="F3" s="4"/>
    </row>
    <row r="4" spans="1:6" ht="17.25" customHeight="1" thickBot="1">
      <c r="A4" s="5" t="s">
        <v>1</v>
      </c>
      <c r="B4" s="6" t="s">
        <v>2</v>
      </c>
      <c r="C4" s="6" t="s">
        <v>3</v>
      </c>
      <c r="D4" s="7" t="s">
        <v>4</v>
      </c>
      <c r="E4" s="8" t="s">
        <v>5</v>
      </c>
      <c r="F4" s="9"/>
    </row>
    <row r="5" spans="1:5" ht="15">
      <c r="A5" s="10">
        <v>2</v>
      </c>
      <c r="B5" s="10" t="s">
        <v>45</v>
      </c>
      <c r="C5" s="10" t="s">
        <v>501</v>
      </c>
      <c r="D5" s="11">
        <v>1999</v>
      </c>
      <c r="E5" s="11">
        <v>2</v>
      </c>
    </row>
    <row r="6" spans="1:6" s="13" customFormat="1" ht="15" customHeight="1">
      <c r="A6" s="10">
        <v>3</v>
      </c>
      <c r="B6" s="10" t="s">
        <v>160</v>
      </c>
      <c r="C6" s="10" t="s">
        <v>502</v>
      </c>
      <c r="D6" s="11">
        <v>1999</v>
      </c>
      <c r="E6" s="11">
        <v>3</v>
      </c>
      <c r="F6" s="1"/>
    </row>
    <row r="7" spans="1:6" ht="15.75" customHeight="1">
      <c r="A7" s="10">
        <v>4</v>
      </c>
      <c r="B7" s="10" t="s">
        <v>215</v>
      </c>
      <c r="C7" s="10" t="s">
        <v>550</v>
      </c>
      <c r="D7" s="11">
        <v>1999</v>
      </c>
      <c r="E7" s="11">
        <v>4</v>
      </c>
      <c r="F7" s="14"/>
    </row>
    <row r="8" spans="1:5" ht="15">
      <c r="A8" s="10">
        <v>5</v>
      </c>
      <c r="B8" s="10" t="s">
        <v>48</v>
      </c>
      <c r="C8" s="10" t="s">
        <v>557</v>
      </c>
      <c r="D8" s="11">
        <v>1999</v>
      </c>
      <c r="E8" s="11">
        <v>5</v>
      </c>
    </row>
    <row r="9" spans="1:5" ht="18" customHeight="1">
      <c r="A9" s="10">
        <v>6</v>
      </c>
      <c r="B9" s="10" t="s">
        <v>99</v>
      </c>
      <c r="C9" s="10" t="s">
        <v>565</v>
      </c>
      <c r="D9" s="11">
        <v>1999</v>
      </c>
      <c r="E9" s="11">
        <v>6</v>
      </c>
    </row>
    <row r="10" spans="1:5" ht="15">
      <c r="A10" s="10">
        <v>7</v>
      </c>
      <c r="B10" s="10" t="s">
        <v>103</v>
      </c>
      <c r="C10" s="10" t="s">
        <v>571</v>
      </c>
      <c r="D10" s="11">
        <v>1999</v>
      </c>
      <c r="E10" s="11">
        <v>7</v>
      </c>
    </row>
    <row r="11" spans="1:5" ht="15">
      <c r="A11" s="10">
        <v>8</v>
      </c>
      <c r="B11" s="10" t="s">
        <v>101</v>
      </c>
      <c r="C11" s="10" t="s">
        <v>577</v>
      </c>
      <c r="D11" s="11">
        <v>1999</v>
      </c>
      <c r="E11" s="11">
        <v>8</v>
      </c>
    </row>
    <row r="12" spans="1:5" ht="15">
      <c r="A12" s="10">
        <v>9</v>
      </c>
      <c r="B12" s="10" t="s">
        <v>217</v>
      </c>
      <c r="C12" s="10" t="s">
        <v>550</v>
      </c>
      <c r="D12" s="11">
        <v>1999</v>
      </c>
      <c r="E12" s="11">
        <v>9</v>
      </c>
    </row>
    <row r="13" spans="1:5" ht="15">
      <c r="A13" s="10">
        <v>10</v>
      </c>
      <c r="B13" s="10" t="s">
        <v>161</v>
      </c>
      <c r="C13" s="10" t="s">
        <v>502</v>
      </c>
      <c r="D13" s="11">
        <v>2000</v>
      </c>
      <c r="E13" s="11">
        <v>10</v>
      </c>
    </row>
    <row r="14" spans="1:5" ht="15">
      <c r="A14" s="10">
        <v>12</v>
      </c>
      <c r="B14" s="10" t="s">
        <v>188</v>
      </c>
      <c r="C14" s="10" t="s">
        <v>506</v>
      </c>
      <c r="D14" s="11">
        <v>2000</v>
      </c>
      <c r="E14" s="11">
        <v>12</v>
      </c>
    </row>
    <row r="15" spans="1:5" ht="15">
      <c r="A15" s="10">
        <v>13</v>
      </c>
      <c r="B15" s="10" t="s">
        <v>75</v>
      </c>
      <c r="C15" s="10" t="s">
        <v>535</v>
      </c>
      <c r="D15" s="11">
        <v>2000</v>
      </c>
      <c r="E15" s="11">
        <v>13</v>
      </c>
    </row>
    <row r="16" spans="1:6" ht="15">
      <c r="A16" s="10">
        <v>14</v>
      </c>
      <c r="B16" s="10" t="s">
        <v>105</v>
      </c>
      <c r="C16" s="10" t="s">
        <v>572</v>
      </c>
      <c r="D16" s="11">
        <v>1999</v>
      </c>
      <c r="E16" s="11">
        <v>14</v>
      </c>
      <c r="F16" s="14"/>
    </row>
    <row r="17" spans="1:5" ht="15">
      <c r="A17" s="10">
        <v>15</v>
      </c>
      <c r="B17" s="10" t="s">
        <v>210</v>
      </c>
      <c r="C17" s="10" t="s">
        <v>566</v>
      </c>
      <c r="D17" s="11">
        <v>1999</v>
      </c>
      <c r="E17" s="11">
        <v>15</v>
      </c>
    </row>
    <row r="18" spans="1:5" ht="15">
      <c r="A18" s="10">
        <v>17</v>
      </c>
      <c r="B18" s="10" t="s">
        <v>219</v>
      </c>
      <c r="C18" s="10" t="s">
        <v>565</v>
      </c>
      <c r="D18" s="11">
        <v>2000</v>
      </c>
      <c r="E18" s="11">
        <v>17</v>
      </c>
    </row>
    <row r="19" spans="1:5" ht="15">
      <c r="A19" s="10">
        <v>18</v>
      </c>
      <c r="B19" s="10" t="s">
        <v>148</v>
      </c>
      <c r="C19" s="10" t="s">
        <v>550</v>
      </c>
      <c r="D19" s="11">
        <v>2001</v>
      </c>
      <c r="E19" s="11">
        <v>18</v>
      </c>
    </row>
    <row r="20" spans="1:5" ht="15">
      <c r="A20" s="10">
        <v>19</v>
      </c>
      <c r="B20" s="10" t="s">
        <v>238</v>
      </c>
      <c r="C20" s="10" t="s">
        <v>552</v>
      </c>
      <c r="D20" s="11">
        <v>1999</v>
      </c>
      <c r="E20" s="11">
        <v>19</v>
      </c>
    </row>
    <row r="21" spans="1:5" ht="15">
      <c r="A21" s="10">
        <v>20</v>
      </c>
      <c r="B21" s="10" t="s">
        <v>221</v>
      </c>
      <c r="C21" s="10" t="s">
        <v>565</v>
      </c>
      <c r="D21" s="11">
        <v>1999</v>
      </c>
      <c r="E21" s="11">
        <v>20</v>
      </c>
    </row>
    <row r="22" spans="1:5" ht="15">
      <c r="A22" s="10">
        <v>21</v>
      </c>
      <c r="B22" s="10" t="s">
        <v>196</v>
      </c>
      <c r="C22" s="10" t="s">
        <v>581</v>
      </c>
      <c r="D22" s="11">
        <v>2001</v>
      </c>
      <c r="E22" s="11">
        <v>21</v>
      </c>
    </row>
    <row r="23" spans="1:5" ht="15">
      <c r="A23" s="10">
        <v>22</v>
      </c>
      <c r="B23" s="10" t="s">
        <v>94</v>
      </c>
      <c r="C23" s="10" t="s">
        <v>502</v>
      </c>
      <c r="D23" s="11">
        <v>1999</v>
      </c>
      <c r="E23" s="11">
        <v>22</v>
      </c>
    </row>
    <row r="24" spans="1:5" ht="15">
      <c r="A24" s="10">
        <v>24</v>
      </c>
      <c r="B24" s="10" t="s">
        <v>213</v>
      </c>
      <c r="C24" s="10" t="s">
        <v>550</v>
      </c>
      <c r="D24" s="11">
        <v>2000</v>
      </c>
      <c r="E24" s="11">
        <v>24</v>
      </c>
    </row>
    <row r="25" spans="1:5" ht="15">
      <c r="A25" s="10">
        <v>25</v>
      </c>
      <c r="B25" s="10" t="s">
        <v>474</v>
      </c>
      <c r="C25" s="10" t="s">
        <v>506</v>
      </c>
      <c r="D25" s="11">
        <v>1999</v>
      </c>
      <c r="E25" s="11">
        <v>25</v>
      </c>
    </row>
    <row r="26" spans="1:5" ht="15">
      <c r="A26" s="10">
        <v>28</v>
      </c>
      <c r="B26" s="10" t="s">
        <v>132</v>
      </c>
      <c r="C26" s="10" t="s">
        <v>502</v>
      </c>
      <c r="D26" s="11">
        <v>2001</v>
      </c>
      <c r="E26" s="11">
        <v>28</v>
      </c>
    </row>
    <row r="27" spans="1:5" ht="15">
      <c r="A27" s="10">
        <v>29</v>
      </c>
      <c r="B27" s="10" t="s">
        <v>51</v>
      </c>
      <c r="C27" s="10" t="s">
        <v>551</v>
      </c>
      <c r="D27" s="11">
        <v>2001</v>
      </c>
      <c r="E27" s="11">
        <v>29</v>
      </c>
    </row>
    <row r="28" spans="1:5" ht="15">
      <c r="A28" s="10">
        <v>30</v>
      </c>
      <c r="B28" s="10" t="s">
        <v>65</v>
      </c>
      <c r="C28" s="10" t="s">
        <v>533</v>
      </c>
      <c r="D28" s="11">
        <v>2000</v>
      </c>
      <c r="E28" s="11">
        <v>30</v>
      </c>
    </row>
    <row r="29" spans="1:5" ht="15">
      <c r="A29" s="10">
        <v>31</v>
      </c>
      <c r="B29" s="10" t="s">
        <v>70</v>
      </c>
      <c r="C29" s="10" t="s">
        <v>558</v>
      </c>
      <c r="D29" s="11">
        <v>1999</v>
      </c>
      <c r="E29" s="11">
        <v>31</v>
      </c>
    </row>
    <row r="30" spans="1:5" ht="15">
      <c r="A30" s="10">
        <v>32</v>
      </c>
      <c r="B30" s="10" t="s">
        <v>204</v>
      </c>
      <c r="C30" s="10" t="s">
        <v>578</v>
      </c>
      <c r="D30" s="11">
        <v>1999</v>
      </c>
      <c r="E30" s="11">
        <v>32</v>
      </c>
    </row>
    <row r="31" spans="1:5" ht="15">
      <c r="A31" s="10">
        <v>33</v>
      </c>
      <c r="B31" s="10" t="s">
        <v>248</v>
      </c>
      <c r="C31" s="10" t="s">
        <v>600</v>
      </c>
      <c r="D31" s="11">
        <v>2000</v>
      </c>
      <c r="E31" s="11">
        <v>33</v>
      </c>
    </row>
    <row r="32" spans="1:5" ht="15">
      <c r="A32" s="10">
        <v>34</v>
      </c>
      <c r="B32" s="10" t="s">
        <v>95</v>
      </c>
      <c r="C32" s="10" t="s">
        <v>502</v>
      </c>
      <c r="D32" s="11">
        <v>1999</v>
      </c>
      <c r="E32" s="11">
        <v>34</v>
      </c>
    </row>
    <row r="33" spans="1:5" ht="15">
      <c r="A33" s="10">
        <v>35</v>
      </c>
      <c r="B33" s="10" t="s">
        <v>135</v>
      </c>
      <c r="C33" s="10" t="s">
        <v>583</v>
      </c>
      <c r="D33" s="11">
        <v>2001</v>
      </c>
      <c r="E33" s="11">
        <v>35</v>
      </c>
    </row>
    <row r="34" spans="1:5" ht="15">
      <c r="A34" s="10">
        <v>37</v>
      </c>
      <c r="B34" s="10" t="s">
        <v>264</v>
      </c>
      <c r="C34" s="10" t="s">
        <v>601</v>
      </c>
      <c r="D34" s="11">
        <v>1999</v>
      </c>
      <c r="E34" s="11">
        <v>37</v>
      </c>
    </row>
    <row r="35" spans="1:6" ht="15">
      <c r="A35" s="10">
        <v>38</v>
      </c>
      <c r="B35" s="10" t="s">
        <v>240</v>
      </c>
      <c r="C35" s="10" t="s">
        <v>560</v>
      </c>
      <c r="D35" s="11">
        <v>1999</v>
      </c>
      <c r="E35" s="11">
        <v>38</v>
      </c>
      <c r="F35" s="14"/>
    </row>
    <row r="36" spans="1:6" ht="15">
      <c r="A36" s="10">
        <v>41</v>
      </c>
      <c r="B36" s="10" t="s">
        <v>292</v>
      </c>
      <c r="C36" s="10" t="s">
        <v>574</v>
      </c>
      <c r="D36" s="11">
        <v>1999</v>
      </c>
      <c r="E36" s="11">
        <v>41</v>
      </c>
      <c r="F36" s="14"/>
    </row>
    <row r="37" spans="1:6" ht="15">
      <c r="A37" s="10">
        <v>42</v>
      </c>
      <c r="B37" s="10" t="s">
        <v>573</v>
      </c>
      <c r="C37" s="10" t="s">
        <v>574</v>
      </c>
      <c r="D37" s="11">
        <v>2001</v>
      </c>
      <c r="E37" s="11">
        <v>42</v>
      </c>
      <c r="F37" s="14"/>
    </row>
    <row r="38" spans="1:6" ht="15">
      <c r="A38" s="10">
        <v>43</v>
      </c>
      <c r="B38" s="10" t="s">
        <v>178</v>
      </c>
      <c r="C38" s="10" t="s">
        <v>602</v>
      </c>
      <c r="D38" s="11">
        <v>1999</v>
      </c>
      <c r="E38" s="11">
        <v>43</v>
      </c>
      <c r="F38" s="15"/>
    </row>
    <row r="39" spans="1:5" ht="15">
      <c r="A39" s="10">
        <v>45</v>
      </c>
      <c r="B39" s="10" t="s">
        <v>180</v>
      </c>
      <c r="C39" s="10" t="s">
        <v>602</v>
      </c>
      <c r="D39" s="11">
        <v>2000</v>
      </c>
      <c r="E39" s="11">
        <v>45</v>
      </c>
    </row>
    <row r="40" spans="1:5" ht="15">
      <c r="A40" s="10">
        <v>46</v>
      </c>
      <c r="B40" s="10" t="s">
        <v>164</v>
      </c>
      <c r="C40" s="10" t="s">
        <v>577</v>
      </c>
      <c r="D40" s="11">
        <v>2000</v>
      </c>
      <c r="E40" s="11">
        <v>46</v>
      </c>
    </row>
    <row r="41" spans="1:5" ht="15">
      <c r="A41" s="10">
        <v>51</v>
      </c>
      <c r="B41" s="10" t="s">
        <v>367</v>
      </c>
      <c r="C41" s="10" t="s">
        <v>603</v>
      </c>
      <c r="D41" s="11">
        <v>1999</v>
      </c>
      <c r="E41" s="11">
        <v>51</v>
      </c>
    </row>
    <row r="42" spans="1:5" ht="15">
      <c r="A42" s="10">
        <v>53</v>
      </c>
      <c r="B42" s="10" t="s">
        <v>370</v>
      </c>
      <c r="C42" s="10" t="s">
        <v>506</v>
      </c>
      <c r="D42" s="11">
        <v>2000</v>
      </c>
      <c r="E42" s="11">
        <v>53</v>
      </c>
    </row>
    <row r="43" spans="1:5" ht="15">
      <c r="A43" s="10">
        <v>54</v>
      </c>
      <c r="B43" s="10" t="s">
        <v>140</v>
      </c>
      <c r="C43" s="10" t="s">
        <v>604</v>
      </c>
      <c r="D43" s="11">
        <v>2000</v>
      </c>
      <c r="E43" s="11">
        <v>53</v>
      </c>
    </row>
    <row r="44" spans="1:5" ht="15">
      <c r="A44" s="10">
        <v>55</v>
      </c>
      <c r="B44" s="10" t="s">
        <v>312</v>
      </c>
      <c r="C44" s="10" t="s">
        <v>605</v>
      </c>
      <c r="D44" s="11">
        <v>1999</v>
      </c>
      <c r="E44" s="11">
        <v>55</v>
      </c>
    </row>
    <row r="45" spans="1:5" ht="15">
      <c r="A45" s="10">
        <v>56</v>
      </c>
      <c r="B45" s="10" t="s">
        <v>108</v>
      </c>
      <c r="C45" s="10" t="s">
        <v>581</v>
      </c>
      <c r="D45" s="11">
        <v>2001</v>
      </c>
      <c r="E45" s="11">
        <v>55</v>
      </c>
    </row>
    <row r="46" spans="1:5" ht="15">
      <c r="A46" s="10">
        <v>57</v>
      </c>
      <c r="B46" s="10" t="s">
        <v>251</v>
      </c>
      <c r="C46" s="10" t="s">
        <v>606</v>
      </c>
      <c r="D46" s="11">
        <v>2000</v>
      </c>
      <c r="E46" s="11">
        <v>57</v>
      </c>
    </row>
    <row r="47" spans="1:5" ht="15">
      <c r="A47" s="10">
        <v>58</v>
      </c>
      <c r="B47" s="10" t="s">
        <v>254</v>
      </c>
      <c r="C47" s="10" t="s">
        <v>501</v>
      </c>
      <c r="D47" s="11">
        <v>1999</v>
      </c>
      <c r="E47" s="11">
        <v>57</v>
      </c>
    </row>
    <row r="48" spans="1:6" ht="15">
      <c r="A48" s="10">
        <v>59</v>
      </c>
      <c r="B48" s="10" t="s">
        <v>224</v>
      </c>
      <c r="C48" s="10" t="s">
        <v>506</v>
      </c>
      <c r="D48" s="11">
        <v>1999</v>
      </c>
      <c r="E48" s="11">
        <v>57</v>
      </c>
      <c r="F48" s="14"/>
    </row>
    <row r="49" spans="1:5" ht="15">
      <c r="A49" s="10">
        <v>60</v>
      </c>
      <c r="B49" s="10" t="s">
        <v>256</v>
      </c>
      <c r="C49" s="10" t="s">
        <v>501</v>
      </c>
      <c r="D49" s="11">
        <v>2000</v>
      </c>
      <c r="E49" s="11">
        <v>60</v>
      </c>
    </row>
    <row r="50" spans="1:5" ht="15">
      <c r="A50" s="10">
        <v>70</v>
      </c>
      <c r="B50" s="10" t="s">
        <v>421</v>
      </c>
      <c r="C50" s="10" t="s">
        <v>607</v>
      </c>
      <c r="D50" s="11">
        <v>2002</v>
      </c>
      <c r="E50" s="11">
        <v>68</v>
      </c>
    </row>
    <row r="51" spans="1:5" ht="15">
      <c r="A51" s="10">
        <v>71</v>
      </c>
      <c r="B51" s="10" t="s">
        <v>172</v>
      </c>
      <c r="C51" s="10" t="s">
        <v>607</v>
      </c>
      <c r="D51" s="11">
        <v>2000</v>
      </c>
      <c r="E51" s="11">
        <v>68</v>
      </c>
    </row>
    <row r="52" spans="1:5" ht="15">
      <c r="A52" s="10">
        <v>76</v>
      </c>
      <c r="B52" s="10" t="s">
        <v>321</v>
      </c>
      <c r="C52" s="10" t="s">
        <v>608</v>
      </c>
      <c r="D52" s="11">
        <v>2001</v>
      </c>
      <c r="E52" s="11">
        <v>76</v>
      </c>
    </row>
    <row r="53" spans="1:5" ht="15">
      <c r="A53" s="10">
        <v>77</v>
      </c>
      <c r="B53" s="10" t="s">
        <v>111</v>
      </c>
      <c r="C53" s="10" t="s">
        <v>609</v>
      </c>
      <c r="D53" s="11">
        <v>2001</v>
      </c>
      <c r="E53" s="11">
        <v>76</v>
      </c>
    </row>
    <row r="54" spans="1:5" ht="15">
      <c r="A54" s="10">
        <v>78</v>
      </c>
      <c r="B54" s="10" t="s">
        <v>143</v>
      </c>
      <c r="C54" s="10" t="s">
        <v>610</v>
      </c>
      <c r="D54" s="11">
        <v>2000</v>
      </c>
      <c r="E54" s="11">
        <v>76</v>
      </c>
    </row>
    <row r="55" spans="1:5" ht="15">
      <c r="A55" s="10">
        <v>79</v>
      </c>
      <c r="B55" s="10" t="s">
        <v>77</v>
      </c>
      <c r="C55" s="10" t="s">
        <v>567</v>
      </c>
      <c r="D55" s="11">
        <v>2002</v>
      </c>
      <c r="E55" s="11">
        <v>76</v>
      </c>
    </row>
    <row r="56" spans="1:5" ht="15">
      <c r="A56" s="10">
        <v>80</v>
      </c>
      <c r="B56" s="10" t="s">
        <v>445</v>
      </c>
      <c r="C56" s="10" t="s">
        <v>574</v>
      </c>
      <c r="D56" s="11">
        <v>2001</v>
      </c>
      <c r="E56" s="11">
        <v>76</v>
      </c>
    </row>
    <row r="57" spans="1:5" ht="15">
      <c r="A57" s="10">
        <v>81</v>
      </c>
      <c r="B57" s="10" t="s">
        <v>352</v>
      </c>
      <c r="C57" s="10" t="s">
        <v>574</v>
      </c>
      <c r="D57" s="11">
        <v>2002</v>
      </c>
      <c r="E57" s="11">
        <v>76</v>
      </c>
    </row>
    <row r="58" spans="1:5" ht="15">
      <c r="A58" s="10">
        <v>82</v>
      </c>
      <c r="B58" s="10" t="s">
        <v>116</v>
      </c>
      <c r="C58" s="10" t="s">
        <v>611</v>
      </c>
      <c r="D58" s="11">
        <v>2001</v>
      </c>
      <c r="E58" s="11">
        <v>76</v>
      </c>
    </row>
    <row r="59" spans="1:5" ht="15">
      <c r="A59" s="10">
        <v>83</v>
      </c>
      <c r="B59" s="10" t="s">
        <v>414</v>
      </c>
      <c r="C59" s="10" t="s">
        <v>609</v>
      </c>
      <c r="D59" s="11">
        <v>2002</v>
      </c>
      <c r="E59" s="11">
        <v>76</v>
      </c>
    </row>
    <row r="60" spans="1:5" ht="15">
      <c r="A60" s="10">
        <v>84</v>
      </c>
      <c r="B60" s="10" t="s">
        <v>408</v>
      </c>
      <c r="C60" s="10" t="s">
        <v>599</v>
      </c>
      <c r="D60" s="11">
        <v>2000</v>
      </c>
      <c r="E60" s="11">
        <v>76</v>
      </c>
    </row>
    <row r="61" spans="1:5" ht="15">
      <c r="A61" s="10">
        <v>85</v>
      </c>
      <c r="B61" s="10" t="s">
        <v>310</v>
      </c>
      <c r="C61" s="10" t="s">
        <v>612</v>
      </c>
      <c r="D61" s="11">
        <v>1999</v>
      </c>
      <c r="E61" s="11">
        <v>76</v>
      </c>
    </row>
    <row r="62" spans="1:5" ht="15">
      <c r="A62" s="10">
        <v>86</v>
      </c>
      <c r="B62" s="10" t="s">
        <v>232</v>
      </c>
      <c r="C62" s="10" t="s">
        <v>613</v>
      </c>
      <c r="D62" s="11">
        <v>2001</v>
      </c>
      <c r="E62" s="11">
        <v>76</v>
      </c>
    </row>
    <row r="63" spans="1:5" ht="15">
      <c r="A63" s="10">
        <v>87</v>
      </c>
      <c r="B63" s="10" t="s">
        <v>235</v>
      </c>
      <c r="C63" s="10" t="s">
        <v>613</v>
      </c>
      <c r="D63" s="11">
        <v>2000</v>
      </c>
      <c r="E63" s="11">
        <v>76</v>
      </c>
    </row>
    <row r="64" spans="1:5" ht="15">
      <c r="A64" s="10">
        <v>88</v>
      </c>
      <c r="B64" s="10" t="s">
        <v>614</v>
      </c>
      <c r="C64" s="10" t="s">
        <v>615</v>
      </c>
      <c r="D64" s="11">
        <v>1999</v>
      </c>
      <c r="E64" s="11">
        <v>76</v>
      </c>
    </row>
    <row r="65" spans="1:5" ht="15">
      <c r="A65" s="10">
        <v>89</v>
      </c>
      <c r="B65" s="10" t="s">
        <v>345</v>
      </c>
      <c r="C65" s="10" t="s">
        <v>615</v>
      </c>
      <c r="D65" s="11">
        <v>2000</v>
      </c>
      <c r="E65" s="11">
        <v>76</v>
      </c>
    </row>
    <row r="66" spans="1:5" ht="15">
      <c r="A66" s="10">
        <v>90</v>
      </c>
      <c r="B66" s="10" t="s">
        <v>80</v>
      </c>
      <c r="C66" s="10" t="s">
        <v>506</v>
      </c>
      <c r="D66" s="11">
        <v>2000</v>
      </c>
      <c r="E66" s="11">
        <v>76</v>
      </c>
    </row>
    <row r="67" spans="1:5" ht="15">
      <c r="A67" s="10">
        <v>91</v>
      </c>
      <c r="B67" s="10" t="s">
        <v>359</v>
      </c>
      <c r="C67" s="10" t="s">
        <v>602</v>
      </c>
      <c r="D67" s="11">
        <v>2002</v>
      </c>
      <c r="E67" s="11">
        <v>76</v>
      </c>
    </row>
    <row r="68" spans="1:5" ht="15">
      <c r="A68" s="10">
        <v>92</v>
      </c>
      <c r="B68" s="10" t="s">
        <v>432</v>
      </c>
      <c r="C68" s="10" t="s">
        <v>537</v>
      </c>
      <c r="D68" s="11">
        <v>2002</v>
      </c>
      <c r="E68" s="11">
        <v>76</v>
      </c>
    </row>
    <row r="69" spans="1:5" ht="15">
      <c r="A69" s="10">
        <v>94</v>
      </c>
      <c r="B69" s="10" t="s">
        <v>536</v>
      </c>
      <c r="C69" s="10" t="s">
        <v>537</v>
      </c>
      <c r="D69" s="11">
        <v>2001</v>
      </c>
      <c r="E69" s="11">
        <v>76</v>
      </c>
    </row>
    <row r="70" spans="1:5" ht="15">
      <c r="A70" s="10">
        <v>95</v>
      </c>
      <c r="B70" s="10" t="s">
        <v>341</v>
      </c>
      <c r="C70" s="10" t="s">
        <v>617</v>
      </c>
      <c r="D70" s="11">
        <v>2000</v>
      </c>
      <c r="E70" s="11">
        <v>76</v>
      </c>
    </row>
    <row r="71" spans="1:5" ht="15">
      <c r="A71" s="10">
        <v>96</v>
      </c>
      <c r="B71" s="10" t="s">
        <v>451</v>
      </c>
      <c r="C71" s="10" t="s">
        <v>617</v>
      </c>
      <c r="D71" s="11">
        <v>2000</v>
      </c>
      <c r="E71" s="11">
        <v>76</v>
      </c>
    </row>
    <row r="72" spans="1:5" ht="15">
      <c r="A72" s="10">
        <v>97</v>
      </c>
      <c r="B72" s="10" t="s">
        <v>191</v>
      </c>
      <c r="C72" s="10" t="s">
        <v>618</v>
      </c>
      <c r="D72" s="11">
        <v>1999</v>
      </c>
      <c r="E72" s="11">
        <v>76</v>
      </c>
    </row>
    <row r="73" spans="1:5" ht="15">
      <c r="A73" s="10">
        <v>98</v>
      </c>
      <c r="B73" s="10" t="s">
        <v>439</v>
      </c>
      <c r="C73" s="10" t="s">
        <v>618</v>
      </c>
      <c r="D73" s="11">
        <v>2001</v>
      </c>
      <c r="E73" s="11">
        <v>76</v>
      </c>
    </row>
    <row r="74" spans="1:5" ht="15">
      <c r="A74" s="10">
        <v>99</v>
      </c>
      <c r="B74" s="10" t="s">
        <v>333</v>
      </c>
      <c r="C74" s="10" t="s">
        <v>619</v>
      </c>
      <c r="D74" s="11">
        <v>2001</v>
      </c>
      <c r="E74" s="11">
        <v>76</v>
      </c>
    </row>
    <row r="75" spans="1:5" ht="15">
      <c r="A75" s="10">
        <v>101</v>
      </c>
      <c r="B75" s="10" t="s">
        <v>306</v>
      </c>
      <c r="C75" s="10" t="s">
        <v>619</v>
      </c>
      <c r="D75" s="11">
        <v>2000</v>
      </c>
      <c r="E75" s="11">
        <v>76</v>
      </c>
    </row>
    <row r="76" spans="1:5" ht="15">
      <c r="A76" s="10">
        <v>102</v>
      </c>
      <c r="B76" s="10" t="s">
        <v>399</v>
      </c>
      <c r="C76" s="10" t="s">
        <v>619</v>
      </c>
      <c r="D76" s="11">
        <v>2000</v>
      </c>
      <c r="E76" s="11">
        <v>76</v>
      </c>
    </row>
    <row r="77" spans="1:5" ht="15">
      <c r="A77" s="10">
        <v>103</v>
      </c>
      <c r="B77" s="10" t="s">
        <v>207</v>
      </c>
      <c r="C77" s="10" t="s">
        <v>578</v>
      </c>
      <c r="D77" s="11">
        <v>2001</v>
      </c>
      <c r="E77" s="11">
        <v>76</v>
      </c>
    </row>
    <row r="78" spans="1:5" ht="15">
      <c r="A78" s="10">
        <v>104</v>
      </c>
      <c r="B78" s="10" t="s">
        <v>507</v>
      </c>
      <c r="C78" s="10" t="s">
        <v>508</v>
      </c>
      <c r="D78" s="11">
        <v>2000</v>
      </c>
      <c r="E78" s="11">
        <v>76</v>
      </c>
    </row>
    <row r="79" spans="1:5" ht="15">
      <c r="A79" s="10">
        <v>105</v>
      </c>
      <c r="B79" s="10" t="s">
        <v>167</v>
      </c>
      <c r="C79" s="10" t="s">
        <v>508</v>
      </c>
      <c r="D79" s="11">
        <v>2000</v>
      </c>
      <c r="E79" s="11">
        <v>76</v>
      </c>
    </row>
    <row r="80" spans="1:5" ht="15">
      <c r="A80" s="10">
        <v>106</v>
      </c>
      <c r="B80" s="10" t="s">
        <v>621</v>
      </c>
      <c r="C80" s="10" t="s">
        <v>508</v>
      </c>
      <c r="D80" s="11">
        <v>2000</v>
      </c>
      <c r="E80" s="11">
        <v>76</v>
      </c>
    </row>
    <row r="81" spans="1:5" ht="15">
      <c r="A81" s="10">
        <v>107</v>
      </c>
      <c r="B81" s="10" t="s">
        <v>119</v>
      </c>
      <c r="C81" s="10" t="s">
        <v>622</v>
      </c>
      <c r="D81" s="11">
        <v>2002</v>
      </c>
      <c r="E81" s="11">
        <v>76</v>
      </c>
    </row>
    <row r="82" spans="1:5" ht="15">
      <c r="A82" s="10">
        <v>109</v>
      </c>
      <c r="B82" s="10" t="s">
        <v>151</v>
      </c>
      <c r="C82" s="10" t="s">
        <v>553</v>
      </c>
      <c r="D82" s="11">
        <v>2001</v>
      </c>
      <c r="E82" s="11">
        <v>76</v>
      </c>
    </row>
    <row r="83" spans="1:5" ht="15">
      <c r="A83" s="10">
        <v>111</v>
      </c>
      <c r="B83" s="10" t="s">
        <v>624</v>
      </c>
      <c r="C83" s="10" t="s">
        <v>553</v>
      </c>
      <c r="D83" s="11">
        <v>2000</v>
      </c>
      <c r="E83" s="11">
        <v>76</v>
      </c>
    </row>
    <row r="84" spans="1:5" ht="15">
      <c r="A84" s="10">
        <v>112</v>
      </c>
      <c r="B84" s="10" t="s">
        <v>625</v>
      </c>
      <c r="C84" s="10" t="s">
        <v>553</v>
      </c>
      <c r="D84" s="11">
        <v>1999</v>
      </c>
      <c r="E84" s="11">
        <v>76</v>
      </c>
    </row>
    <row r="85" spans="1:5" ht="15">
      <c r="A85" s="10">
        <v>113</v>
      </c>
      <c r="B85" s="10" t="s">
        <v>588</v>
      </c>
      <c r="C85" s="10" t="s">
        <v>553</v>
      </c>
      <c r="D85" s="11">
        <v>1999</v>
      </c>
      <c r="E85" s="11">
        <v>76</v>
      </c>
    </row>
    <row r="86" spans="1:6" ht="15">
      <c r="A86" s="10">
        <v>114</v>
      </c>
      <c r="B86" s="10" t="s">
        <v>59</v>
      </c>
      <c r="C86" s="10" t="s">
        <v>626</v>
      </c>
      <c r="D86" s="11">
        <v>2000</v>
      </c>
      <c r="E86" s="11">
        <v>76</v>
      </c>
      <c r="F86" s="14"/>
    </row>
    <row r="87" spans="1:5" ht="15">
      <c r="A87" s="10">
        <v>115</v>
      </c>
      <c r="B87" s="10" t="s">
        <v>62</v>
      </c>
      <c r="C87" s="10" t="s">
        <v>626</v>
      </c>
      <c r="D87" s="11">
        <v>1999</v>
      </c>
      <c r="E87" s="11">
        <v>76</v>
      </c>
    </row>
    <row r="88" spans="1:5" ht="15">
      <c r="A88" s="10">
        <v>117</v>
      </c>
      <c r="B88" s="10" t="s">
        <v>227</v>
      </c>
      <c r="C88" s="10" t="s">
        <v>628</v>
      </c>
      <c r="D88" s="11">
        <v>2000</v>
      </c>
      <c r="E88" s="11">
        <v>76</v>
      </c>
    </row>
    <row r="89" spans="1:5" ht="15">
      <c r="A89" s="10">
        <v>118</v>
      </c>
      <c r="B89" s="10" t="s">
        <v>379</v>
      </c>
      <c r="C89" s="10" t="s">
        <v>583</v>
      </c>
      <c r="D89" s="11">
        <v>2000</v>
      </c>
      <c r="E89" s="11">
        <v>76</v>
      </c>
    </row>
    <row r="90" spans="1:5" ht="15">
      <c r="A90" s="10">
        <v>119</v>
      </c>
      <c r="B90" s="10" t="s">
        <v>390</v>
      </c>
      <c r="C90" s="10" t="s">
        <v>629</v>
      </c>
      <c r="D90" s="11">
        <v>2000</v>
      </c>
      <c r="E90" s="11">
        <v>76</v>
      </c>
    </row>
    <row r="91" spans="1:5" ht="15">
      <c r="A91" s="10">
        <v>120</v>
      </c>
      <c r="B91" s="10" t="s">
        <v>315</v>
      </c>
      <c r="C91" s="10" t="s">
        <v>629</v>
      </c>
      <c r="D91" s="11">
        <v>2000</v>
      </c>
      <c r="E91" s="11">
        <v>76</v>
      </c>
    </row>
    <row r="92" spans="1:5" ht="15">
      <c r="A92" s="10">
        <v>122</v>
      </c>
      <c r="B92" s="10" t="s">
        <v>357</v>
      </c>
      <c r="C92" s="10" t="s">
        <v>565</v>
      </c>
      <c r="D92" s="11">
        <v>2002</v>
      </c>
      <c r="E92" s="11">
        <v>76</v>
      </c>
    </row>
    <row r="93" spans="1:5" ht="15">
      <c r="A93" s="10">
        <v>123</v>
      </c>
      <c r="B93" s="10" t="s">
        <v>391</v>
      </c>
      <c r="C93" s="10" t="s">
        <v>565</v>
      </c>
      <c r="D93" s="11">
        <v>2002</v>
      </c>
      <c r="E93" s="11">
        <v>76</v>
      </c>
    </row>
    <row r="94" spans="1:5" ht="15">
      <c r="A94" s="10">
        <v>124</v>
      </c>
      <c r="B94" s="10" t="s">
        <v>88</v>
      </c>
      <c r="C94" s="10" t="s">
        <v>565</v>
      </c>
      <c r="D94" s="11">
        <v>2002</v>
      </c>
      <c r="E94" s="11">
        <v>76</v>
      </c>
    </row>
    <row r="95" spans="1:5" ht="15">
      <c r="A95" s="10">
        <v>125</v>
      </c>
      <c r="B95" s="10" t="s">
        <v>91</v>
      </c>
      <c r="C95" s="10" t="s">
        <v>565</v>
      </c>
      <c r="D95" s="11">
        <v>2001</v>
      </c>
      <c r="E95" s="11">
        <v>76</v>
      </c>
    </row>
    <row r="96" spans="1:5" ht="15">
      <c r="A96" s="10">
        <v>126</v>
      </c>
      <c r="B96" s="10" t="s">
        <v>632</v>
      </c>
      <c r="C96" s="10" t="s">
        <v>565</v>
      </c>
      <c r="D96" s="11">
        <v>2002</v>
      </c>
      <c r="E96" s="11">
        <v>76</v>
      </c>
    </row>
    <row r="97" spans="1:5" ht="15">
      <c r="A97" s="10">
        <v>127</v>
      </c>
      <c r="B97" s="10" t="s">
        <v>328</v>
      </c>
      <c r="C97" s="10" t="s">
        <v>633</v>
      </c>
      <c r="D97" s="11">
        <v>2001</v>
      </c>
      <c r="E97" s="11">
        <v>76</v>
      </c>
    </row>
    <row r="98" spans="1:5" ht="15">
      <c r="A98" s="10">
        <v>128</v>
      </c>
      <c r="B98" s="10" t="s">
        <v>450</v>
      </c>
      <c r="C98" s="10" t="s">
        <v>633</v>
      </c>
      <c r="D98" s="11">
        <v>2002</v>
      </c>
      <c r="E98" s="11">
        <v>76</v>
      </c>
    </row>
    <row r="99" spans="1:5" ht="15">
      <c r="A99" s="10">
        <v>130</v>
      </c>
      <c r="B99" s="10" t="s">
        <v>427</v>
      </c>
      <c r="C99" s="10" t="s">
        <v>636</v>
      </c>
      <c r="D99" s="11">
        <v>1999</v>
      </c>
      <c r="E99" s="11">
        <v>76</v>
      </c>
    </row>
    <row r="100" spans="1:5" ht="15">
      <c r="A100" s="10">
        <v>131</v>
      </c>
      <c r="B100" s="10" t="s">
        <v>403</v>
      </c>
      <c r="C100" s="10" t="s">
        <v>605</v>
      </c>
      <c r="D100" s="11">
        <v>2000</v>
      </c>
      <c r="E100" s="11">
        <v>76</v>
      </c>
    </row>
    <row r="101" spans="1:5" ht="15">
      <c r="A101" s="10">
        <v>132</v>
      </c>
      <c r="B101" s="10" t="s">
        <v>326</v>
      </c>
      <c r="C101" s="10" t="s">
        <v>605</v>
      </c>
      <c r="D101" s="11">
        <v>2000</v>
      </c>
      <c r="E101" s="11">
        <v>76</v>
      </c>
    </row>
    <row r="102" spans="1:5" ht="15">
      <c r="A102" s="10">
        <v>133</v>
      </c>
      <c r="B102" s="10" t="s">
        <v>637</v>
      </c>
      <c r="C102" s="10" t="s">
        <v>638</v>
      </c>
      <c r="D102" s="11">
        <v>2000</v>
      </c>
      <c r="E102" s="11">
        <v>76</v>
      </c>
    </row>
    <row r="103" spans="1:5" ht="15">
      <c r="A103" s="10">
        <v>134</v>
      </c>
      <c r="B103" s="10" t="s">
        <v>124</v>
      </c>
      <c r="C103" s="10" t="s">
        <v>601</v>
      </c>
      <c r="D103" s="11">
        <v>1999</v>
      </c>
      <c r="E103" s="11">
        <v>76</v>
      </c>
    </row>
    <row r="104" spans="1:5" ht="15">
      <c r="A104" s="10">
        <v>135</v>
      </c>
      <c r="B104" s="10" t="s">
        <v>267</v>
      </c>
      <c r="C104" s="10" t="s">
        <v>601</v>
      </c>
      <c r="D104" s="11">
        <v>1999</v>
      </c>
      <c r="E104" s="11">
        <v>76</v>
      </c>
    </row>
    <row r="105" spans="1:5" ht="15">
      <c r="A105" s="10">
        <v>136</v>
      </c>
      <c r="B105" s="10" t="s">
        <v>639</v>
      </c>
      <c r="C105" s="10" t="s">
        <v>640</v>
      </c>
      <c r="D105" s="11">
        <v>2000</v>
      </c>
      <c r="E105" s="11">
        <v>76</v>
      </c>
    </row>
    <row r="106" spans="1:5" ht="15">
      <c r="A106" s="10">
        <v>137</v>
      </c>
      <c r="B106" s="10" t="s">
        <v>175</v>
      </c>
      <c r="C106" s="10" t="s">
        <v>607</v>
      </c>
      <c r="D106" s="11">
        <v>2000</v>
      </c>
      <c r="E106" s="11">
        <v>76</v>
      </c>
    </row>
    <row r="107" spans="1:5" ht="15">
      <c r="A107" s="10">
        <v>139</v>
      </c>
      <c r="B107" s="10" t="s">
        <v>54</v>
      </c>
      <c r="C107" s="10" t="s">
        <v>641</v>
      </c>
      <c r="D107" s="11">
        <v>2001</v>
      </c>
      <c r="E107" s="11">
        <v>76</v>
      </c>
    </row>
    <row r="108" spans="1:5" ht="15">
      <c r="A108" s="10">
        <v>140</v>
      </c>
      <c r="B108" s="10" t="s">
        <v>642</v>
      </c>
      <c r="C108" s="10" t="s">
        <v>641</v>
      </c>
      <c r="D108" s="11">
        <v>2002</v>
      </c>
      <c r="E108" s="11">
        <v>76</v>
      </c>
    </row>
    <row r="109" spans="1:5" ht="15">
      <c r="A109" s="10">
        <v>141</v>
      </c>
      <c r="B109" s="10" t="s">
        <v>332</v>
      </c>
      <c r="C109" s="10" t="s">
        <v>641</v>
      </c>
      <c r="D109" s="11">
        <v>2002</v>
      </c>
      <c r="E109" s="11">
        <v>76</v>
      </c>
    </row>
    <row r="110" spans="1:5" ht="15">
      <c r="A110" s="10">
        <v>142</v>
      </c>
      <c r="B110" s="10" t="s">
        <v>643</v>
      </c>
      <c r="C110" s="10" t="s">
        <v>508</v>
      </c>
      <c r="D110" s="11">
        <v>2000</v>
      </c>
      <c r="E110" s="11">
        <v>76</v>
      </c>
    </row>
    <row r="111" spans="1:5" ht="15">
      <c r="A111" s="10">
        <v>143</v>
      </c>
      <c r="B111" s="10" t="s">
        <v>199</v>
      </c>
      <c r="C111" s="10" t="s">
        <v>644</v>
      </c>
      <c r="D111" s="11">
        <v>2000</v>
      </c>
      <c r="E111" s="11">
        <v>76</v>
      </c>
    </row>
    <row r="112" spans="1:5" ht="15">
      <c r="A112" s="10">
        <v>144</v>
      </c>
      <c r="B112" s="10" t="s">
        <v>127</v>
      </c>
      <c r="C112" s="10" t="s">
        <v>601</v>
      </c>
      <c r="D112" s="11">
        <v>2000</v>
      </c>
      <c r="E112" s="11">
        <v>76</v>
      </c>
    </row>
    <row r="113" spans="1:5" ht="15">
      <c r="A113" s="10">
        <v>145</v>
      </c>
      <c r="B113" s="10" t="s">
        <v>456</v>
      </c>
      <c r="C113" s="10" t="s">
        <v>645</v>
      </c>
      <c r="D113" s="11">
        <v>1999</v>
      </c>
      <c r="E113" s="11">
        <v>76</v>
      </c>
    </row>
    <row r="114" spans="1:5" ht="15">
      <c r="A114" s="10">
        <v>146</v>
      </c>
      <c r="B114" s="10" t="s">
        <v>279</v>
      </c>
      <c r="C114" s="10" t="s">
        <v>645</v>
      </c>
      <c r="D114" s="11">
        <v>1999</v>
      </c>
      <c r="E114" s="11">
        <v>76</v>
      </c>
    </row>
    <row r="115" spans="1:5" ht="15">
      <c r="A115" s="10">
        <v>147</v>
      </c>
      <c r="B115" s="10" t="s">
        <v>423</v>
      </c>
      <c r="C115" s="10" t="s">
        <v>646</v>
      </c>
      <c r="D115" s="11">
        <v>1999</v>
      </c>
      <c r="E115" s="11">
        <v>76</v>
      </c>
    </row>
    <row r="116" spans="1:5" ht="15">
      <c r="A116" s="10">
        <v>148</v>
      </c>
      <c r="B116" s="10" t="s">
        <v>83</v>
      </c>
      <c r="C116" s="10" t="s">
        <v>506</v>
      </c>
      <c r="D116" s="11">
        <v>2000</v>
      </c>
      <c r="E116" s="11">
        <v>76</v>
      </c>
    </row>
    <row r="117" spans="1:5" ht="15">
      <c r="A117" s="10">
        <v>23</v>
      </c>
      <c r="B117" s="10" t="s">
        <v>598</v>
      </c>
      <c r="C117" s="10" t="s">
        <v>599</v>
      </c>
      <c r="D117" s="11">
        <v>2000</v>
      </c>
      <c r="E117" s="11" t="s">
        <v>46</v>
      </c>
    </row>
    <row r="118" spans="1:5" ht="15">
      <c r="A118" s="10">
        <v>93</v>
      </c>
      <c r="B118" s="10" t="s">
        <v>616</v>
      </c>
      <c r="C118" s="10" t="s">
        <v>537</v>
      </c>
      <c r="D118" s="11">
        <v>2002</v>
      </c>
      <c r="E118" s="11"/>
    </row>
    <row r="119" spans="1:5" ht="15">
      <c r="A119" s="10">
        <v>100</v>
      </c>
      <c r="B119" s="10" t="s">
        <v>620</v>
      </c>
      <c r="C119" s="10" t="s">
        <v>619</v>
      </c>
      <c r="D119" s="11">
        <v>2002</v>
      </c>
      <c r="E119" s="11"/>
    </row>
    <row r="120" spans="1:5" ht="15">
      <c r="A120" s="10">
        <v>110</v>
      </c>
      <c r="B120" s="10" t="s">
        <v>623</v>
      </c>
      <c r="C120" s="10" t="s">
        <v>553</v>
      </c>
      <c r="D120" s="11">
        <v>2001</v>
      </c>
      <c r="E120" s="11"/>
    </row>
    <row r="121" spans="1:5" ht="15">
      <c r="A121" s="10">
        <v>116</v>
      </c>
      <c r="B121" s="10" t="s">
        <v>627</v>
      </c>
      <c r="C121" s="10" t="s">
        <v>628</v>
      </c>
      <c r="D121" s="11">
        <v>2002</v>
      </c>
      <c r="E121" s="11"/>
    </row>
    <row r="122" spans="1:5" ht="15">
      <c r="A122" s="10">
        <v>121</v>
      </c>
      <c r="B122" s="10" t="s">
        <v>630</v>
      </c>
      <c r="C122" s="10" t="s">
        <v>631</v>
      </c>
      <c r="D122" s="11">
        <v>2001</v>
      </c>
      <c r="E122" s="11"/>
    </row>
    <row r="123" spans="1:5" ht="15">
      <c r="A123" s="10">
        <v>129</v>
      </c>
      <c r="B123" s="10" t="s">
        <v>634</v>
      </c>
      <c r="C123" s="10" t="s">
        <v>635</v>
      </c>
      <c r="D123" s="11">
        <v>2001</v>
      </c>
      <c r="E123" s="11"/>
    </row>
    <row r="124" spans="1:6" ht="15">
      <c r="A124" s="10" t="s">
        <v>46</v>
      </c>
      <c r="B124" s="10" t="s">
        <v>46</v>
      </c>
      <c r="C124" s="10" t="s">
        <v>46</v>
      </c>
      <c r="D124" s="11" t="s">
        <v>46</v>
      </c>
      <c r="E124" s="11" t="s">
        <v>46</v>
      </c>
      <c r="F124" s="14"/>
    </row>
    <row r="125" spans="1:5" ht="15">
      <c r="A125" s="10" t="s">
        <v>46</v>
      </c>
      <c r="B125" s="10" t="s">
        <v>46</v>
      </c>
      <c r="C125" s="10" t="s">
        <v>46</v>
      </c>
      <c r="D125" s="11" t="s">
        <v>46</v>
      </c>
      <c r="E125" s="11" t="s">
        <v>46</v>
      </c>
    </row>
    <row r="126" spans="1:5" ht="15">
      <c r="A126" s="10" t="s">
        <v>46</v>
      </c>
      <c r="B126" s="10" t="s">
        <v>46</v>
      </c>
      <c r="C126" s="10" t="s">
        <v>46</v>
      </c>
      <c r="D126" s="11" t="s">
        <v>46</v>
      </c>
      <c r="E126" s="11" t="s">
        <v>46</v>
      </c>
    </row>
  </sheetData>
  <sheetProtection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xl/worksheets/sheet10.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90" zoomScaleNormal="75" zoomScaleSheetLayoutView="90" zoomScalePageLayoutView="0" workbookViewId="0" topLeftCell="A1">
      <selection activeCell="H56" sqref="H56:L56"/>
    </sheetView>
  </sheetViews>
  <sheetFormatPr defaultColWidth="8.75390625" defaultRowHeight="12" customHeight="1"/>
  <cols>
    <col min="1" max="1" width="5.75390625" style="78" customWidth="1"/>
    <col min="2" max="2" width="21.375" style="78" customWidth="1"/>
    <col min="3" max="24" width="3.25390625" style="78" customWidth="1"/>
    <col min="25" max="25" width="6.00390625" style="78" customWidth="1"/>
    <col min="26" max="26" width="7.25390625" style="78" customWidth="1"/>
    <col min="27" max="27" width="4.25390625" style="79" customWidth="1"/>
    <col min="28" max="28" width="4.25390625" style="78" customWidth="1"/>
    <col min="29" max="31" width="7.75390625" style="78" customWidth="1"/>
    <col min="32" max="32" width="1.00390625" style="78" customWidth="1"/>
    <col min="33" max="35" width="7.75390625" style="78" customWidth="1"/>
    <col min="36" max="37" width="4.25390625" style="78" customWidth="1"/>
    <col min="38" max="43" width="7.75390625" style="78" customWidth="1"/>
    <col min="44" max="45" width="4.25390625" style="78" customWidth="1"/>
    <col min="46" max="48" width="7.75390625" style="78" customWidth="1"/>
    <col min="49" max="49" width="1.00390625" style="78" customWidth="1"/>
    <col min="50" max="52" width="7.75390625" style="78" customWidth="1"/>
    <col min="53" max="54" width="4.25390625" style="78" customWidth="1"/>
    <col min="55" max="60" width="7.75390625" style="78" customWidth="1"/>
    <col min="61" max="62" width="4.25390625" style="78" customWidth="1"/>
    <col min="63" max="65" width="7.75390625" style="78" customWidth="1"/>
    <col min="66" max="66" width="1.00390625" style="78" customWidth="1"/>
    <col min="67" max="69" width="7.75390625" style="78" customWidth="1"/>
    <col min="70" max="71" width="4.25390625" style="78" customWidth="1"/>
    <col min="72" max="74" width="7.75390625" style="78" customWidth="1"/>
    <col min="75" max="16384" width="8.75390625" style="78" customWidth="1"/>
  </cols>
  <sheetData>
    <row r="1" spans="1:40" s="71" customFormat="1" ht="19.5" customHeight="1">
      <c r="A1" s="237" t="s">
        <v>39</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F1" s="70"/>
      <c r="AG1" s="70"/>
      <c r="AH1" s="70"/>
      <c r="AI1" s="70"/>
      <c r="AJ1" s="70"/>
      <c r="AK1" s="70"/>
      <c r="AL1" s="70"/>
      <c r="AM1" s="70"/>
      <c r="AN1" s="70"/>
    </row>
    <row r="2" spans="1:40" s="71" customFormat="1" ht="20.25" customHeight="1">
      <c r="A2" s="72"/>
      <c r="B2" s="73"/>
      <c r="C2" s="73"/>
      <c r="E2" s="238" t="s">
        <v>833</v>
      </c>
      <c r="F2" s="238"/>
      <c r="G2" s="238"/>
      <c r="H2" s="238"/>
      <c r="I2" s="238"/>
      <c r="J2" s="238"/>
      <c r="K2" s="238"/>
      <c r="L2" s="238"/>
      <c r="M2" s="238"/>
      <c r="N2" s="238"/>
      <c r="O2" s="238"/>
      <c r="P2" s="238"/>
      <c r="Q2" s="238"/>
      <c r="R2" s="238"/>
      <c r="S2" s="70"/>
      <c r="T2" s="70"/>
      <c r="U2" s="191" t="s">
        <v>41</v>
      </c>
      <c r="V2" s="191"/>
      <c r="W2" s="191"/>
      <c r="X2" s="191"/>
      <c r="Y2" s="191"/>
      <c r="Z2" s="191"/>
      <c r="AF2" s="70"/>
      <c r="AG2" s="70"/>
      <c r="AH2" s="70"/>
      <c r="AI2" s="70"/>
      <c r="AJ2" s="70"/>
      <c r="AK2" s="70"/>
      <c r="AL2" s="70"/>
      <c r="AM2" s="70"/>
      <c r="AN2" s="70"/>
    </row>
    <row r="3" spans="1:40" s="71" customFormat="1" ht="15" customHeight="1">
      <c r="A3" s="70"/>
      <c r="B3" s="70"/>
      <c r="C3" s="70"/>
      <c r="D3" s="70"/>
      <c r="E3" s="70"/>
      <c r="F3" s="70"/>
      <c r="G3" s="70"/>
      <c r="H3" s="70"/>
      <c r="I3" s="70"/>
      <c r="J3" s="70"/>
      <c r="K3" s="70"/>
      <c r="L3" s="70"/>
      <c r="M3" s="70"/>
      <c r="N3" s="70"/>
      <c r="O3" s="70"/>
      <c r="P3" s="70"/>
      <c r="Q3" s="70"/>
      <c r="R3" s="70"/>
      <c r="S3" s="70"/>
      <c r="T3" s="70"/>
      <c r="U3" s="70"/>
      <c r="V3" s="70"/>
      <c r="W3" s="70"/>
      <c r="X3" s="70"/>
      <c r="Y3" s="75"/>
      <c r="Z3" s="75" t="s">
        <v>6</v>
      </c>
      <c r="AF3" s="70"/>
      <c r="AG3" s="70"/>
      <c r="AH3" s="70"/>
      <c r="AI3" s="70"/>
      <c r="AJ3" s="70"/>
      <c r="AK3" s="70"/>
      <c r="AL3" s="70"/>
      <c r="AM3" s="70"/>
      <c r="AN3" s="70"/>
    </row>
    <row r="4" spans="1:40" ht="15" customHeight="1">
      <c r="A4" s="76" t="s">
        <v>8</v>
      </c>
      <c r="B4" s="77"/>
      <c r="C4" s="77"/>
      <c r="D4" s="77"/>
      <c r="E4" s="77"/>
      <c r="F4" s="77"/>
      <c r="G4" s="77"/>
      <c r="H4" s="77"/>
      <c r="I4" s="77"/>
      <c r="J4" s="77"/>
      <c r="K4" s="77"/>
      <c r="L4" s="77"/>
      <c r="M4" s="77"/>
      <c r="N4" s="77"/>
      <c r="O4" s="77"/>
      <c r="P4" s="77"/>
      <c r="Q4" s="77"/>
      <c r="R4" s="77"/>
      <c r="S4" s="77"/>
      <c r="T4" s="77"/>
      <c r="U4" s="77"/>
      <c r="V4" s="77"/>
      <c r="W4" s="77"/>
      <c r="X4" s="77"/>
      <c r="Y4" s="77"/>
      <c r="Z4" s="77"/>
      <c r="AF4" s="70"/>
      <c r="AG4" s="70"/>
      <c r="AH4" s="70"/>
      <c r="AI4" s="70"/>
      <c r="AJ4" s="70"/>
      <c r="AK4" s="70"/>
      <c r="AL4" s="70"/>
      <c r="AM4" s="70"/>
      <c r="AN4" s="70"/>
    </row>
    <row r="5" spans="1:40" ht="13.5" customHeight="1">
      <c r="A5" s="80" t="s">
        <v>9</v>
      </c>
      <c r="B5" s="81" t="s">
        <v>10</v>
      </c>
      <c r="C5" s="226">
        <v>1</v>
      </c>
      <c r="D5" s="227"/>
      <c r="E5" s="227"/>
      <c r="F5" s="227"/>
      <c r="G5" s="228"/>
      <c r="H5" s="226">
        <v>8</v>
      </c>
      <c r="I5" s="227"/>
      <c r="J5" s="227"/>
      <c r="K5" s="227"/>
      <c r="L5" s="227"/>
      <c r="M5" s="226">
        <v>15</v>
      </c>
      <c r="N5" s="227"/>
      <c r="O5" s="227"/>
      <c r="P5" s="227"/>
      <c r="Q5" s="227"/>
      <c r="R5" s="226">
        <v>11</v>
      </c>
      <c r="S5" s="227"/>
      <c r="T5" s="227"/>
      <c r="U5" s="227"/>
      <c r="V5" s="227"/>
      <c r="W5" s="229" t="s">
        <v>11</v>
      </c>
      <c r="X5" s="230"/>
      <c r="Y5" s="82" t="s">
        <v>12</v>
      </c>
      <c r="Z5" s="82" t="s">
        <v>13</v>
      </c>
      <c r="AF5" s="70"/>
      <c r="AG5" s="70"/>
      <c r="AH5" s="70"/>
      <c r="AI5" s="70"/>
      <c r="AJ5" s="70"/>
      <c r="AK5" s="70"/>
      <c r="AL5" s="70"/>
      <c r="AM5" s="70"/>
      <c r="AN5" s="70"/>
    </row>
    <row r="6" spans="1:40" ht="13.5" customHeight="1">
      <c r="A6" s="224">
        <v>1</v>
      </c>
      <c r="B6" s="83" t="s">
        <v>805</v>
      </c>
      <c r="C6" s="215" t="s">
        <v>17</v>
      </c>
      <c r="D6" s="216"/>
      <c r="E6" s="216"/>
      <c r="F6" s="216"/>
      <c r="G6" s="225"/>
      <c r="H6" s="234" t="s">
        <v>504</v>
      </c>
      <c r="I6" s="198"/>
      <c r="J6" s="198"/>
      <c r="K6" s="198"/>
      <c r="L6" s="235"/>
      <c r="M6" s="213" t="s">
        <v>504</v>
      </c>
      <c r="N6" s="197"/>
      <c r="O6" s="197"/>
      <c r="P6" s="197"/>
      <c r="Q6" s="197"/>
      <c r="R6" s="213" t="s">
        <v>503</v>
      </c>
      <c r="S6" s="197"/>
      <c r="T6" s="197"/>
      <c r="U6" s="197"/>
      <c r="V6" s="197"/>
      <c r="W6" s="221" t="s">
        <v>827</v>
      </c>
      <c r="X6" s="222"/>
      <c r="Y6" s="219">
        <v>6</v>
      </c>
      <c r="Z6" s="220">
        <v>1</v>
      </c>
      <c r="AA6" s="85"/>
      <c r="AB6" s="85"/>
      <c r="AC6" s="85"/>
      <c r="AD6" s="85"/>
      <c r="AE6" s="70"/>
      <c r="AF6" s="70"/>
      <c r="AG6" s="70"/>
      <c r="AH6" s="70"/>
      <c r="AI6" s="70"/>
      <c r="AJ6" s="70"/>
      <c r="AK6" s="70"/>
      <c r="AL6" s="70"/>
      <c r="AM6" s="70"/>
      <c r="AN6" s="70"/>
    </row>
    <row r="7" spans="1:40" ht="13.5" customHeight="1">
      <c r="A7" s="212"/>
      <c r="B7" s="86" t="s">
        <v>806</v>
      </c>
      <c r="C7" s="206" t="s">
        <v>807</v>
      </c>
      <c r="D7" s="207"/>
      <c r="E7" s="207"/>
      <c r="F7" s="207"/>
      <c r="G7" s="223"/>
      <c r="H7" s="87" t="s">
        <v>514</v>
      </c>
      <c r="I7" s="88" t="s">
        <v>522</v>
      </c>
      <c r="J7" s="88" t="s">
        <v>543</v>
      </c>
      <c r="K7" s="88" t="s">
        <v>510</v>
      </c>
      <c r="L7" s="88" t="s">
        <v>46</v>
      </c>
      <c r="M7" s="87" t="s">
        <v>515</v>
      </c>
      <c r="N7" s="88" t="s">
        <v>512</v>
      </c>
      <c r="O7" s="88" t="s">
        <v>522</v>
      </c>
      <c r="P7" s="88" t="s">
        <v>516</v>
      </c>
      <c r="Q7" s="88" t="s">
        <v>46</v>
      </c>
      <c r="R7" s="89" t="s">
        <v>514</v>
      </c>
      <c r="S7" s="90" t="s">
        <v>511</v>
      </c>
      <c r="T7" s="90" t="s">
        <v>514</v>
      </c>
      <c r="U7" s="88" t="s">
        <v>46</v>
      </c>
      <c r="V7" s="90" t="s">
        <v>46</v>
      </c>
      <c r="W7" s="202"/>
      <c r="X7" s="203"/>
      <c r="Y7" s="209"/>
      <c r="Z7" s="205"/>
      <c r="AA7" s="91"/>
      <c r="AB7" s="91"/>
      <c r="AC7" s="91"/>
      <c r="AD7" s="91"/>
      <c r="AE7" s="71"/>
      <c r="AF7" s="70"/>
      <c r="AG7" s="70"/>
      <c r="AH7" s="70"/>
      <c r="AI7" s="70"/>
      <c r="AJ7" s="70"/>
      <c r="AK7" s="70"/>
      <c r="AL7" s="70"/>
      <c r="AM7" s="70"/>
      <c r="AN7" s="70"/>
    </row>
    <row r="8" spans="1:40" ht="13.5" customHeight="1">
      <c r="A8" s="211">
        <v>8</v>
      </c>
      <c r="B8" s="83" t="s">
        <v>796</v>
      </c>
      <c r="C8" s="213" t="s">
        <v>526</v>
      </c>
      <c r="D8" s="197"/>
      <c r="E8" s="197"/>
      <c r="F8" s="197"/>
      <c r="G8" s="214"/>
      <c r="H8" s="215" t="s">
        <v>17</v>
      </c>
      <c r="I8" s="216"/>
      <c r="J8" s="216"/>
      <c r="K8" s="216"/>
      <c r="L8" s="216"/>
      <c r="M8" s="213" t="s">
        <v>529</v>
      </c>
      <c r="N8" s="197"/>
      <c r="O8" s="197"/>
      <c r="P8" s="197"/>
      <c r="Q8" s="197"/>
      <c r="R8" s="217" t="s">
        <v>519</v>
      </c>
      <c r="S8" s="218"/>
      <c r="T8" s="218"/>
      <c r="U8" s="197"/>
      <c r="V8" s="218"/>
      <c r="W8" s="200" t="s">
        <v>832</v>
      </c>
      <c r="X8" s="201"/>
      <c r="Y8" s="208">
        <v>4</v>
      </c>
      <c r="Z8" s="204">
        <v>3</v>
      </c>
      <c r="AA8" s="93"/>
      <c r="AB8" s="236"/>
      <c r="AC8" s="236"/>
      <c r="AD8" s="92"/>
      <c r="AE8" s="71"/>
      <c r="AF8" s="70"/>
      <c r="AG8" s="70"/>
      <c r="AH8" s="70"/>
      <c r="AI8" s="70"/>
      <c r="AJ8" s="70"/>
      <c r="AK8" s="70"/>
      <c r="AL8" s="70"/>
      <c r="AM8" s="70"/>
      <c r="AN8" s="70"/>
    </row>
    <row r="9" spans="1:40" ht="13.5" customHeight="1">
      <c r="A9" s="212"/>
      <c r="B9" s="86" t="s">
        <v>797</v>
      </c>
      <c r="C9" s="87" t="s">
        <v>524</v>
      </c>
      <c r="D9" s="88" t="s">
        <v>511</v>
      </c>
      <c r="E9" s="88" t="s">
        <v>546</v>
      </c>
      <c r="F9" s="88" t="s">
        <v>521</v>
      </c>
      <c r="G9" s="94" t="s">
        <v>46</v>
      </c>
      <c r="H9" s="206" t="s">
        <v>807</v>
      </c>
      <c r="I9" s="207"/>
      <c r="J9" s="207"/>
      <c r="K9" s="207"/>
      <c r="L9" s="207"/>
      <c r="M9" s="87" t="s">
        <v>516</v>
      </c>
      <c r="N9" s="88" t="s">
        <v>513</v>
      </c>
      <c r="O9" s="88" t="s">
        <v>522</v>
      </c>
      <c r="P9" s="88" t="s">
        <v>547</v>
      </c>
      <c r="Q9" s="88" t="s">
        <v>14</v>
      </c>
      <c r="R9" s="87" t="s">
        <v>522</v>
      </c>
      <c r="S9" s="88" t="s">
        <v>524</v>
      </c>
      <c r="T9" s="88" t="s">
        <v>515</v>
      </c>
      <c r="U9" s="88" t="s">
        <v>512</v>
      </c>
      <c r="V9" s="88" t="s">
        <v>34</v>
      </c>
      <c r="W9" s="202"/>
      <c r="X9" s="203"/>
      <c r="Y9" s="209"/>
      <c r="Z9" s="205"/>
      <c r="AA9" s="95"/>
      <c r="AB9" s="210"/>
      <c r="AC9" s="210"/>
      <c r="AD9" s="95"/>
      <c r="AE9" s="71"/>
      <c r="AF9" s="70"/>
      <c r="AG9" s="70"/>
      <c r="AH9" s="70"/>
      <c r="AI9" s="70"/>
      <c r="AJ9" s="70"/>
      <c r="AK9" s="70"/>
      <c r="AL9" s="70"/>
      <c r="AM9" s="70"/>
      <c r="AN9" s="70"/>
    </row>
    <row r="10" spans="1:40" ht="13.5" customHeight="1">
      <c r="A10" s="211">
        <v>15</v>
      </c>
      <c r="B10" s="83" t="s">
        <v>744</v>
      </c>
      <c r="C10" s="213" t="s">
        <v>526</v>
      </c>
      <c r="D10" s="197"/>
      <c r="E10" s="197"/>
      <c r="F10" s="197"/>
      <c r="G10" s="214"/>
      <c r="H10" s="231" t="s">
        <v>519</v>
      </c>
      <c r="I10" s="232"/>
      <c r="J10" s="232"/>
      <c r="K10" s="232"/>
      <c r="L10" s="233"/>
      <c r="M10" s="215" t="s">
        <v>17</v>
      </c>
      <c r="N10" s="216"/>
      <c r="O10" s="216"/>
      <c r="P10" s="216"/>
      <c r="Q10" s="216"/>
      <c r="R10" s="217" t="s">
        <v>518</v>
      </c>
      <c r="S10" s="218"/>
      <c r="T10" s="218"/>
      <c r="U10" s="218"/>
      <c r="V10" s="218"/>
      <c r="W10" s="200" t="s">
        <v>562</v>
      </c>
      <c r="X10" s="201"/>
      <c r="Y10" s="208">
        <v>3</v>
      </c>
      <c r="Z10" s="204">
        <v>4</v>
      </c>
      <c r="AA10" s="95"/>
      <c r="AB10" s="210"/>
      <c r="AC10" s="210"/>
      <c r="AD10" s="95"/>
      <c r="AE10" s="71"/>
      <c r="AF10" s="70"/>
      <c r="AG10" s="70"/>
      <c r="AH10" s="70"/>
      <c r="AI10" s="70"/>
      <c r="AJ10" s="70"/>
      <c r="AK10" s="70"/>
      <c r="AL10" s="70"/>
      <c r="AM10" s="70"/>
      <c r="AN10" s="70"/>
    </row>
    <row r="11" spans="1:40" ht="13.5" customHeight="1">
      <c r="A11" s="212"/>
      <c r="B11" s="86" t="s">
        <v>789</v>
      </c>
      <c r="C11" s="87" t="s">
        <v>513</v>
      </c>
      <c r="D11" s="88" t="s">
        <v>523</v>
      </c>
      <c r="E11" s="88" t="s">
        <v>511</v>
      </c>
      <c r="F11" s="88" t="s">
        <v>525</v>
      </c>
      <c r="G11" s="94" t="s">
        <v>46</v>
      </c>
      <c r="H11" s="87" t="s">
        <v>525</v>
      </c>
      <c r="I11" s="88" t="s">
        <v>515</v>
      </c>
      <c r="J11" s="88" t="s">
        <v>511</v>
      </c>
      <c r="K11" s="88" t="s">
        <v>549</v>
      </c>
      <c r="L11" s="88" t="s">
        <v>24</v>
      </c>
      <c r="M11" s="206" t="s">
        <v>807</v>
      </c>
      <c r="N11" s="207"/>
      <c r="O11" s="207"/>
      <c r="P11" s="207"/>
      <c r="Q11" s="207"/>
      <c r="R11" s="87" t="s">
        <v>525</v>
      </c>
      <c r="S11" s="88" t="s">
        <v>521</v>
      </c>
      <c r="T11" s="88" t="s">
        <v>524</v>
      </c>
      <c r="U11" s="88" t="s">
        <v>46</v>
      </c>
      <c r="V11" s="88" t="s">
        <v>46</v>
      </c>
      <c r="W11" s="202"/>
      <c r="X11" s="203"/>
      <c r="Y11" s="209"/>
      <c r="Z11" s="205"/>
      <c r="AA11" s="95"/>
      <c r="AB11" s="210"/>
      <c r="AC11" s="210"/>
      <c r="AD11" s="95"/>
      <c r="AE11" s="71"/>
      <c r="AF11" s="70"/>
      <c r="AG11" s="70"/>
      <c r="AH11" s="70"/>
      <c r="AI11" s="70"/>
      <c r="AJ11" s="70"/>
      <c r="AK11" s="70"/>
      <c r="AL11" s="70"/>
      <c r="AM11" s="70"/>
      <c r="AN11" s="70"/>
    </row>
    <row r="12" spans="1:40" ht="13.5" customHeight="1">
      <c r="A12" s="211">
        <v>11</v>
      </c>
      <c r="B12" s="83" t="s">
        <v>502</v>
      </c>
      <c r="C12" s="213" t="s">
        <v>518</v>
      </c>
      <c r="D12" s="197"/>
      <c r="E12" s="197"/>
      <c r="F12" s="197"/>
      <c r="G12" s="214"/>
      <c r="H12" s="231" t="s">
        <v>529</v>
      </c>
      <c r="I12" s="232"/>
      <c r="J12" s="232"/>
      <c r="K12" s="232"/>
      <c r="L12" s="233"/>
      <c r="M12" s="213" t="s">
        <v>503</v>
      </c>
      <c r="N12" s="197"/>
      <c r="O12" s="197"/>
      <c r="P12" s="197"/>
      <c r="Q12" s="197"/>
      <c r="R12" s="215" t="s">
        <v>17</v>
      </c>
      <c r="S12" s="216"/>
      <c r="T12" s="216"/>
      <c r="U12" s="216"/>
      <c r="V12" s="216"/>
      <c r="W12" s="200" t="s">
        <v>530</v>
      </c>
      <c r="X12" s="201"/>
      <c r="Y12" s="208">
        <v>5</v>
      </c>
      <c r="Z12" s="204">
        <v>2</v>
      </c>
      <c r="AA12" s="95"/>
      <c r="AB12" s="210"/>
      <c r="AC12" s="210"/>
      <c r="AD12" s="95"/>
      <c r="AF12" s="70"/>
      <c r="AG12" s="70"/>
      <c r="AH12" s="70"/>
      <c r="AI12" s="70"/>
      <c r="AJ12" s="70"/>
      <c r="AK12" s="70"/>
      <c r="AL12" s="70"/>
      <c r="AM12" s="70"/>
      <c r="AN12" s="70"/>
    </row>
    <row r="13" spans="1:40" ht="13.5" customHeight="1">
      <c r="A13" s="212"/>
      <c r="B13" s="86" t="s">
        <v>794</v>
      </c>
      <c r="C13" s="87" t="s">
        <v>524</v>
      </c>
      <c r="D13" s="88" t="s">
        <v>522</v>
      </c>
      <c r="E13" s="88" t="s">
        <v>524</v>
      </c>
      <c r="F13" s="88" t="s">
        <v>46</v>
      </c>
      <c r="G13" s="94" t="s">
        <v>46</v>
      </c>
      <c r="H13" s="87" t="s">
        <v>511</v>
      </c>
      <c r="I13" s="88" t="s">
        <v>514</v>
      </c>
      <c r="J13" s="88" t="s">
        <v>513</v>
      </c>
      <c r="K13" s="88" t="s">
        <v>523</v>
      </c>
      <c r="L13" s="88" t="s">
        <v>19</v>
      </c>
      <c r="M13" s="87" t="s">
        <v>516</v>
      </c>
      <c r="N13" s="88" t="s">
        <v>510</v>
      </c>
      <c r="O13" s="88" t="s">
        <v>514</v>
      </c>
      <c r="P13" s="88" t="s">
        <v>46</v>
      </c>
      <c r="Q13" s="88" t="s">
        <v>46</v>
      </c>
      <c r="R13" s="206" t="s">
        <v>807</v>
      </c>
      <c r="S13" s="207"/>
      <c r="T13" s="207"/>
      <c r="U13" s="207"/>
      <c r="V13" s="207"/>
      <c r="W13" s="202"/>
      <c r="X13" s="203"/>
      <c r="Y13" s="209"/>
      <c r="Z13" s="205"/>
      <c r="AA13" s="95"/>
      <c r="AB13" s="210"/>
      <c r="AC13" s="210"/>
      <c r="AD13" s="95"/>
      <c r="AF13" s="70"/>
      <c r="AG13" s="70"/>
      <c r="AH13" s="70"/>
      <c r="AI13" s="70"/>
      <c r="AJ13" s="70"/>
      <c r="AK13" s="70"/>
      <c r="AL13" s="70"/>
      <c r="AM13" s="70"/>
      <c r="AN13" s="70"/>
    </row>
    <row r="14" spans="1:40" ht="13.5" customHeight="1">
      <c r="A14" s="9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5"/>
      <c r="AB14" s="210"/>
      <c r="AC14" s="210"/>
      <c r="AD14" s="95"/>
      <c r="AF14" s="70"/>
      <c r="AG14" s="70"/>
      <c r="AH14" s="70"/>
      <c r="AI14" s="70"/>
      <c r="AJ14" s="70"/>
      <c r="AK14" s="70"/>
      <c r="AL14" s="70"/>
      <c r="AM14" s="70"/>
      <c r="AN14" s="70"/>
    </row>
    <row r="15" spans="1:40" ht="15" customHeight="1">
      <c r="A15" s="76" t="s">
        <v>26</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95"/>
      <c r="AB15" s="210"/>
      <c r="AC15" s="210"/>
      <c r="AD15" s="95"/>
      <c r="AF15" s="70"/>
      <c r="AG15" s="70"/>
      <c r="AH15" s="70"/>
      <c r="AI15" s="70"/>
      <c r="AJ15" s="70"/>
      <c r="AK15" s="70"/>
      <c r="AL15" s="70"/>
      <c r="AM15" s="70"/>
      <c r="AN15" s="70"/>
    </row>
    <row r="16" spans="1:40" ht="13.5" customHeight="1">
      <c r="A16" s="80" t="s">
        <v>9</v>
      </c>
      <c r="B16" s="81" t="s">
        <v>10</v>
      </c>
      <c r="C16" s="226">
        <v>2</v>
      </c>
      <c r="D16" s="227"/>
      <c r="E16" s="227"/>
      <c r="F16" s="227"/>
      <c r="G16" s="228"/>
      <c r="H16" s="226">
        <v>7</v>
      </c>
      <c r="I16" s="227"/>
      <c r="J16" s="227"/>
      <c r="K16" s="227"/>
      <c r="L16" s="227"/>
      <c r="M16" s="226">
        <v>16</v>
      </c>
      <c r="N16" s="227"/>
      <c r="O16" s="227"/>
      <c r="P16" s="227"/>
      <c r="Q16" s="227"/>
      <c r="R16" s="226">
        <v>12</v>
      </c>
      <c r="S16" s="227"/>
      <c r="T16" s="227"/>
      <c r="U16" s="227"/>
      <c r="V16" s="227"/>
      <c r="W16" s="229" t="s">
        <v>11</v>
      </c>
      <c r="X16" s="230"/>
      <c r="Y16" s="82" t="s">
        <v>12</v>
      </c>
      <c r="Z16" s="82" t="s">
        <v>13</v>
      </c>
      <c r="AA16" s="95"/>
      <c r="AB16" s="210"/>
      <c r="AC16" s="210"/>
      <c r="AD16" s="95"/>
      <c r="AF16" s="70"/>
      <c r="AG16" s="70"/>
      <c r="AH16" s="70"/>
      <c r="AI16" s="70"/>
      <c r="AJ16" s="70"/>
      <c r="AK16" s="70"/>
      <c r="AL16" s="70"/>
      <c r="AM16" s="70"/>
      <c r="AN16" s="70"/>
    </row>
    <row r="17" spans="1:40" ht="13.5" customHeight="1">
      <c r="A17" s="224">
        <v>2</v>
      </c>
      <c r="B17" s="83" t="s">
        <v>502</v>
      </c>
      <c r="C17" s="215" t="s">
        <v>17</v>
      </c>
      <c r="D17" s="216"/>
      <c r="E17" s="216"/>
      <c r="F17" s="216"/>
      <c r="G17" s="225"/>
      <c r="H17" s="234" t="s">
        <v>526</v>
      </c>
      <c r="I17" s="198"/>
      <c r="J17" s="198"/>
      <c r="K17" s="198"/>
      <c r="L17" s="235"/>
      <c r="M17" s="213" t="s">
        <v>504</v>
      </c>
      <c r="N17" s="197"/>
      <c r="O17" s="197"/>
      <c r="P17" s="197"/>
      <c r="Q17" s="197"/>
      <c r="R17" s="213" t="s">
        <v>503</v>
      </c>
      <c r="S17" s="197"/>
      <c r="T17" s="197"/>
      <c r="U17" s="197"/>
      <c r="V17" s="197"/>
      <c r="W17" s="221" t="s">
        <v>831</v>
      </c>
      <c r="X17" s="222"/>
      <c r="Y17" s="219">
        <v>5</v>
      </c>
      <c r="Z17" s="220">
        <v>2</v>
      </c>
      <c r="AA17" s="95"/>
      <c r="AB17" s="210"/>
      <c r="AC17" s="210"/>
      <c r="AD17" s="95"/>
      <c r="AF17" s="70"/>
      <c r="AG17" s="70"/>
      <c r="AH17" s="70"/>
      <c r="AI17" s="70"/>
      <c r="AJ17" s="70"/>
      <c r="AK17" s="70"/>
      <c r="AL17" s="70"/>
      <c r="AM17" s="70"/>
      <c r="AN17" s="70"/>
    </row>
    <row r="18" spans="1:40" ht="13.5" customHeight="1">
      <c r="A18" s="212"/>
      <c r="B18" s="86" t="s">
        <v>804</v>
      </c>
      <c r="C18" s="206" t="s">
        <v>807</v>
      </c>
      <c r="D18" s="207"/>
      <c r="E18" s="207"/>
      <c r="F18" s="207"/>
      <c r="G18" s="223"/>
      <c r="H18" s="87" t="s">
        <v>521</v>
      </c>
      <c r="I18" s="88" t="s">
        <v>523</v>
      </c>
      <c r="J18" s="88" t="s">
        <v>515</v>
      </c>
      <c r="K18" s="88" t="s">
        <v>522</v>
      </c>
      <c r="L18" s="88" t="s">
        <v>46</v>
      </c>
      <c r="M18" s="87" t="s">
        <v>515</v>
      </c>
      <c r="N18" s="88" t="s">
        <v>531</v>
      </c>
      <c r="O18" s="88" t="s">
        <v>532</v>
      </c>
      <c r="P18" s="88" t="s">
        <v>516</v>
      </c>
      <c r="Q18" s="88" t="s">
        <v>46</v>
      </c>
      <c r="R18" s="89" t="s">
        <v>511</v>
      </c>
      <c r="S18" s="90" t="s">
        <v>515</v>
      </c>
      <c r="T18" s="90" t="s">
        <v>512</v>
      </c>
      <c r="U18" s="88" t="s">
        <v>46</v>
      </c>
      <c r="V18" s="90" t="s">
        <v>46</v>
      </c>
      <c r="W18" s="202"/>
      <c r="X18" s="203"/>
      <c r="Y18" s="209"/>
      <c r="Z18" s="205"/>
      <c r="AA18" s="95"/>
      <c r="AB18" s="210"/>
      <c r="AC18" s="210"/>
      <c r="AD18" s="95"/>
      <c r="AF18" s="70"/>
      <c r="AG18" s="70"/>
      <c r="AH18" s="70"/>
      <c r="AI18" s="70"/>
      <c r="AJ18" s="70"/>
      <c r="AK18" s="70"/>
      <c r="AL18" s="70"/>
      <c r="AM18" s="70"/>
      <c r="AN18" s="70"/>
    </row>
    <row r="19" spans="1:40" ht="13.5" customHeight="1">
      <c r="A19" s="211">
        <v>7</v>
      </c>
      <c r="B19" s="83" t="s">
        <v>581</v>
      </c>
      <c r="C19" s="213" t="s">
        <v>504</v>
      </c>
      <c r="D19" s="197"/>
      <c r="E19" s="197"/>
      <c r="F19" s="197"/>
      <c r="G19" s="214"/>
      <c r="H19" s="215" t="s">
        <v>17</v>
      </c>
      <c r="I19" s="216"/>
      <c r="J19" s="216"/>
      <c r="K19" s="216"/>
      <c r="L19" s="216"/>
      <c r="M19" s="213" t="s">
        <v>503</v>
      </c>
      <c r="N19" s="197"/>
      <c r="O19" s="197"/>
      <c r="P19" s="197"/>
      <c r="Q19" s="197"/>
      <c r="R19" s="217" t="s">
        <v>529</v>
      </c>
      <c r="S19" s="218"/>
      <c r="T19" s="218"/>
      <c r="U19" s="197"/>
      <c r="V19" s="218"/>
      <c r="W19" s="200" t="s">
        <v>582</v>
      </c>
      <c r="X19" s="201"/>
      <c r="Y19" s="208">
        <v>6</v>
      </c>
      <c r="Z19" s="204">
        <v>1</v>
      </c>
      <c r="AA19" s="95"/>
      <c r="AB19" s="210"/>
      <c r="AC19" s="210"/>
      <c r="AD19" s="95"/>
      <c r="AF19" s="70"/>
      <c r="AG19" s="70"/>
      <c r="AH19" s="70"/>
      <c r="AI19" s="70"/>
      <c r="AJ19" s="70"/>
      <c r="AK19" s="70"/>
      <c r="AL19" s="70"/>
      <c r="AM19" s="70"/>
      <c r="AN19" s="70"/>
    </row>
    <row r="20" spans="1:40" ht="13.5" customHeight="1">
      <c r="A20" s="212"/>
      <c r="B20" s="86" t="s">
        <v>798</v>
      </c>
      <c r="C20" s="87" t="s">
        <v>510</v>
      </c>
      <c r="D20" s="88" t="s">
        <v>512</v>
      </c>
      <c r="E20" s="88" t="s">
        <v>513</v>
      </c>
      <c r="F20" s="88" t="s">
        <v>511</v>
      </c>
      <c r="G20" s="94" t="s">
        <v>46</v>
      </c>
      <c r="H20" s="206" t="s">
        <v>807</v>
      </c>
      <c r="I20" s="207"/>
      <c r="J20" s="207"/>
      <c r="K20" s="207"/>
      <c r="L20" s="207"/>
      <c r="M20" s="87" t="s">
        <v>532</v>
      </c>
      <c r="N20" s="88" t="s">
        <v>543</v>
      </c>
      <c r="O20" s="88" t="s">
        <v>515</v>
      </c>
      <c r="P20" s="88" t="s">
        <v>46</v>
      </c>
      <c r="Q20" s="88" t="s">
        <v>46</v>
      </c>
      <c r="R20" s="87" t="s">
        <v>513</v>
      </c>
      <c r="S20" s="88" t="s">
        <v>513</v>
      </c>
      <c r="T20" s="88" t="s">
        <v>511</v>
      </c>
      <c r="U20" s="88" t="s">
        <v>547</v>
      </c>
      <c r="V20" s="88" t="s">
        <v>32</v>
      </c>
      <c r="W20" s="202"/>
      <c r="X20" s="203"/>
      <c r="Y20" s="209"/>
      <c r="Z20" s="205"/>
      <c r="AA20" s="95"/>
      <c r="AB20" s="210"/>
      <c r="AC20" s="210"/>
      <c r="AD20" s="95"/>
      <c r="AF20" s="70"/>
      <c r="AG20" s="70"/>
      <c r="AH20" s="70"/>
      <c r="AI20" s="70"/>
      <c r="AJ20" s="70"/>
      <c r="AK20" s="70"/>
      <c r="AL20" s="70"/>
      <c r="AM20" s="70"/>
      <c r="AN20" s="70"/>
    </row>
    <row r="21" spans="1:40" ht="13.5" customHeight="1">
      <c r="A21" s="211">
        <v>16</v>
      </c>
      <c r="B21" s="83" t="s">
        <v>744</v>
      </c>
      <c r="C21" s="213" t="s">
        <v>526</v>
      </c>
      <c r="D21" s="197"/>
      <c r="E21" s="197"/>
      <c r="F21" s="197"/>
      <c r="G21" s="214"/>
      <c r="H21" s="231" t="s">
        <v>518</v>
      </c>
      <c r="I21" s="232"/>
      <c r="J21" s="232"/>
      <c r="K21" s="232"/>
      <c r="L21" s="233"/>
      <c r="M21" s="215" t="s">
        <v>17</v>
      </c>
      <c r="N21" s="216"/>
      <c r="O21" s="216"/>
      <c r="P21" s="216"/>
      <c r="Q21" s="216"/>
      <c r="R21" s="217" t="s">
        <v>519</v>
      </c>
      <c r="S21" s="218"/>
      <c r="T21" s="218"/>
      <c r="U21" s="218"/>
      <c r="V21" s="218"/>
      <c r="W21" s="200" t="s">
        <v>562</v>
      </c>
      <c r="X21" s="201"/>
      <c r="Y21" s="208">
        <v>3</v>
      </c>
      <c r="Z21" s="204">
        <v>4</v>
      </c>
      <c r="AA21" s="95"/>
      <c r="AB21" s="210"/>
      <c r="AC21" s="210"/>
      <c r="AD21" s="95"/>
      <c r="AF21" s="70"/>
      <c r="AG21" s="70"/>
      <c r="AH21" s="70"/>
      <c r="AI21" s="70"/>
      <c r="AJ21" s="70"/>
      <c r="AK21" s="70"/>
      <c r="AL21" s="70"/>
      <c r="AM21" s="70"/>
      <c r="AN21" s="70"/>
    </row>
    <row r="22" spans="1:40" ht="13.5" customHeight="1">
      <c r="A22" s="212"/>
      <c r="B22" s="86" t="s">
        <v>788</v>
      </c>
      <c r="C22" s="87" t="s">
        <v>513</v>
      </c>
      <c r="D22" s="88" t="s">
        <v>517</v>
      </c>
      <c r="E22" s="88" t="s">
        <v>528</v>
      </c>
      <c r="F22" s="88" t="s">
        <v>525</v>
      </c>
      <c r="G22" s="94" t="s">
        <v>46</v>
      </c>
      <c r="H22" s="87" t="s">
        <v>528</v>
      </c>
      <c r="I22" s="88" t="s">
        <v>546</v>
      </c>
      <c r="J22" s="88" t="s">
        <v>513</v>
      </c>
      <c r="K22" s="88" t="s">
        <v>46</v>
      </c>
      <c r="L22" s="88" t="s">
        <v>46</v>
      </c>
      <c r="M22" s="206" t="s">
        <v>807</v>
      </c>
      <c r="N22" s="207"/>
      <c r="O22" s="207"/>
      <c r="P22" s="207"/>
      <c r="Q22" s="207"/>
      <c r="R22" s="87" t="s">
        <v>528</v>
      </c>
      <c r="S22" s="88" t="s">
        <v>511</v>
      </c>
      <c r="T22" s="88" t="s">
        <v>515</v>
      </c>
      <c r="U22" s="88" t="s">
        <v>522</v>
      </c>
      <c r="V22" s="88" t="s">
        <v>829</v>
      </c>
      <c r="W22" s="202"/>
      <c r="X22" s="203"/>
      <c r="Y22" s="209"/>
      <c r="Z22" s="205"/>
      <c r="AA22" s="95"/>
      <c r="AB22" s="210"/>
      <c r="AC22" s="210"/>
      <c r="AD22" s="95"/>
      <c r="AF22" s="70"/>
      <c r="AG22" s="70"/>
      <c r="AH22" s="70"/>
      <c r="AI22" s="70"/>
      <c r="AJ22" s="70"/>
      <c r="AK22" s="70"/>
      <c r="AL22" s="70"/>
      <c r="AM22" s="70"/>
      <c r="AN22" s="70"/>
    </row>
    <row r="23" spans="1:40" ht="13.5" customHeight="1">
      <c r="A23" s="211">
        <v>12</v>
      </c>
      <c r="B23" s="83" t="s">
        <v>792</v>
      </c>
      <c r="C23" s="213" t="s">
        <v>518</v>
      </c>
      <c r="D23" s="197"/>
      <c r="E23" s="197"/>
      <c r="F23" s="197"/>
      <c r="G23" s="214"/>
      <c r="H23" s="231" t="s">
        <v>519</v>
      </c>
      <c r="I23" s="232"/>
      <c r="J23" s="232"/>
      <c r="K23" s="232"/>
      <c r="L23" s="233"/>
      <c r="M23" s="213" t="s">
        <v>529</v>
      </c>
      <c r="N23" s="197"/>
      <c r="O23" s="197"/>
      <c r="P23" s="197"/>
      <c r="Q23" s="197"/>
      <c r="R23" s="215" t="s">
        <v>17</v>
      </c>
      <c r="S23" s="216"/>
      <c r="T23" s="216"/>
      <c r="U23" s="216"/>
      <c r="V23" s="216"/>
      <c r="W23" s="200" t="s">
        <v>830</v>
      </c>
      <c r="X23" s="201"/>
      <c r="Y23" s="208">
        <v>4</v>
      </c>
      <c r="Z23" s="204">
        <v>3</v>
      </c>
      <c r="AA23" s="95"/>
      <c r="AB23" s="210"/>
      <c r="AC23" s="210"/>
      <c r="AD23" s="95"/>
      <c r="AF23" s="70"/>
      <c r="AG23" s="70"/>
      <c r="AH23" s="70"/>
      <c r="AI23" s="70"/>
      <c r="AJ23" s="70"/>
      <c r="AK23" s="70"/>
      <c r="AL23" s="70"/>
      <c r="AM23" s="70"/>
      <c r="AN23" s="70"/>
    </row>
    <row r="24" spans="1:40" ht="13.5" customHeight="1">
      <c r="A24" s="212"/>
      <c r="B24" s="86" t="s">
        <v>793</v>
      </c>
      <c r="C24" s="87" t="s">
        <v>522</v>
      </c>
      <c r="D24" s="88" t="s">
        <v>513</v>
      </c>
      <c r="E24" s="88" t="s">
        <v>523</v>
      </c>
      <c r="F24" s="88" t="s">
        <v>46</v>
      </c>
      <c r="G24" s="94" t="s">
        <v>46</v>
      </c>
      <c r="H24" s="87" t="s">
        <v>515</v>
      </c>
      <c r="I24" s="88" t="s">
        <v>515</v>
      </c>
      <c r="J24" s="88" t="s">
        <v>522</v>
      </c>
      <c r="K24" s="88" t="s">
        <v>549</v>
      </c>
      <c r="L24" s="88" t="s">
        <v>829</v>
      </c>
      <c r="M24" s="87" t="s">
        <v>532</v>
      </c>
      <c r="N24" s="88" t="s">
        <v>522</v>
      </c>
      <c r="O24" s="88" t="s">
        <v>513</v>
      </c>
      <c r="P24" s="88" t="s">
        <v>511</v>
      </c>
      <c r="Q24" s="88" t="s">
        <v>32</v>
      </c>
      <c r="R24" s="206" t="s">
        <v>807</v>
      </c>
      <c r="S24" s="207"/>
      <c r="T24" s="207"/>
      <c r="U24" s="207"/>
      <c r="V24" s="207"/>
      <c r="W24" s="202"/>
      <c r="X24" s="203"/>
      <c r="Y24" s="209"/>
      <c r="Z24" s="205"/>
      <c r="AA24" s="95"/>
      <c r="AB24" s="210"/>
      <c r="AC24" s="210"/>
      <c r="AD24" s="95"/>
      <c r="AF24" s="70"/>
      <c r="AG24" s="70"/>
      <c r="AH24" s="70"/>
      <c r="AI24" s="70"/>
      <c r="AJ24" s="70"/>
      <c r="AK24" s="70"/>
      <c r="AL24" s="70"/>
      <c r="AM24" s="70"/>
      <c r="AN24" s="70"/>
    </row>
    <row r="25" spans="1:40" ht="13.5" customHeight="1">
      <c r="A25" s="100"/>
      <c r="B25" s="101"/>
      <c r="C25" s="102"/>
      <c r="D25" s="102"/>
      <c r="E25" s="102"/>
      <c r="F25" s="102"/>
      <c r="G25" s="102"/>
      <c r="H25" s="102"/>
      <c r="I25" s="102"/>
      <c r="J25" s="102"/>
      <c r="K25" s="102"/>
      <c r="L25" s="102"/>
      <c r="M25" s="102"/>
      <c r="N25" s="102"/>
      <c r="O25" s="102"/>
      <c r="P25" s="102"/>
      <c r="Q25" s="102"/>
      <c r="R25" s="102"/>
      <c r="S25" s="102"/>
      <c r="T25" s="102"/>
      <c r="U25" s="102"/>
      <c r="V25" s="102"/>
      <c r="W25" s="99"/>
      <c r="X25" s="99"/>
      <c r="Y25" s="99"/>
      <c r="Z25" s="99"/>
      <c r="AA25" s="95"/>
      <c r="AB25" s="210"/>
      <c r="AC25" s="210"/>
      <c r="AD25" s="95"/>
      <c r="AF25" s="70"/>
      <c r="AG25" s="70"/>
      <c r="AH25" s="70"/>
      <c r="AI25" s="70"/>
      <c r="AJ25" s="70"/>
      <c r="AK25" s="70"/>
      <c r="AL25" s="70"/>
      <c r="AM25" s="70"/>
      <c r="AN25" s="70"/>
    </row>
    <row r="26" spans="1:40" ht="15" customHeight="1">
      <c r="A26" s="76" t="s">
        <v>29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95"/>
      <c r="AB26" s="210"/>
      <c r="AC26" s="210"/>
      <c r="AD26" s="95"/>
      <c r="AF26" s="70"/>
      <c r="AG26" s="70"/>
      <c r="AH26" s="70"/>
      <c r="AI26" s="70"/>
      <c r="AJ26" s="70"/>
      <c r="AK26" s="70"/>
      <c r="AL26" s="70"/>
      <c r="AM26" s="70"/>
      <c r="AN26" s="70"/>
    </row>
    <row r="27" spans="1:40" ht="13.5" customHeight="1">
      <c r="A27" s="80" t="s">
        <v>9</v>
      </c>
      <c r="B27" s="81" t="s">
        <v>10</v>
      </c>
      <c r="C27" s="226">
        <v>3</v>
      </c>
      <c r="D27" s="227"/>
      <c r="E27" s="227"/>
      <c r="F27" s="227"/>
      <c r="G27" s="228"/>
      <c r="H27" s="226">
        <v>6</v>
      </c>
      <c r="I27" s="227"/>
      <c r="J27" s="227"/>
      <c r="K27" s="227"/>
      <c r="L27" s="227"/>
      <c r="M27" s="226">
        <v>17</v>
      </c>
      <c r="N27" s="227"/>
      <c r="O27" s="227"/>
      <c r="P27" s="227"/>
      <c r="Q27" s="227"/>
      <c r="R27" s="226">
        <v>9</v>
      </c>
      <c r="S27" s="227"/>
      <c r="T27" s="227"/>
      <c r="U27" s="227"/>
      <c r="V27" s="227"/>
      <c r="W27" s="229" t="s">
        <v>11</v>
      </c>
      <c r="X27" s="230"/>
      <c r="Y27" s="82" t="s">
        <v>12</v>
      </c>
      <c r="Z27" s="82" t="s">
        <v>13</v>
      </c>
      <c r="AA27" s="95"/>
      <c r="AB27" s="210"/>
      <c r="AC27" s="210"/>
      <c r="AD27" s="95"/>
      <c r="AF27" s="70"/>
      <c r="AG27" s="70"/>
      <c r="AH27" s="70"/>
      <c r="AI27" s="70"/>
      <c r="AJ27" s="70"/>
      <c r="AK27" s="70"/>
      <c r="AL27" s="70"/>
      <c r="AM27" s="70"/>
      <c r="AN27" s="70"/>
    </row>
    <row r="28" spans="1:40" ht="13.5" customHeight="1">
      <c r="A28" s="224">
        <v>3</v>
      </c>
      <c r="B28" s="83" t="s">
        <v>802</v>
      </c>
      <c r="C28" s="215" t="s">
        <v>17</v>
      </c>
      <c r="D28" s="216"/>
      <c r="E28" s="216"/>
      <c r="F28" s="216"/>
      <c r="G28" s="225"/>
      <c r="H28" s="213" t="s">
        <v>503</v>
      </c>
      <c r="I28" s="197"/>
      <c r="J28" s="197"/>
      <c r="K28" s="197"/>
      <c r="L28" s="197"/>
      <c r="M28" s="213" t="s">
        <v>503</v>
      </c>
      <c r="N28" s="197"/>
      <c r="O28" s="197"/>
      <c r="P28" s="197"/>
      <c r="Q28" s="197"/>
      <c r="R28" s="213" t="s">
        <v>503</v>
      </c>
      <c r="S28" s="197"/>
      <c r="T28" s="197"/>
      <c r="U28" s="197"/>
      <c r="V28" s="197"/>
      <c r="W28" s="221" t="s">
        <v>534</v>
      </c>
      <c r="X28" s="222"/>
      <c r="Y28" s="219">
        <v>6</v>
      </c>
      <c r="Z28" s="220">
        <v>1</v>
      </c>
      <c r="AA28" s="95"/>
      <c r="AB28" s="210"/>
      <c r="AC28" s="210"/>
      <c r="AD28" s="95"/>
      <c r="AF28" s="70"/>
      <c r="AG28" s="70"/>
      <c r="AH28" s="70"/>
      <c r="AI28" s="70"/>
      <c r="AJ28" s="70"/>
      <c r="AK28" s="70"/>
      <c r="AL28" s="70"/>
      <c r="AM28" s="70"/>
      <c r="AN28" s="70"/>
    </row>
    <row r="29" spans="1:40" ht="13.5" customHeight="1">
      <c r="A29" s="212"/>
      <c r="B29" s="86" t="s">
        <v>803</v>
      </c>
      <c r="C29" s="206" t="s">
        <v>807</v>
      </c>
      <c r="D29" s="207"/>
      <c r="E29" s="207"/>
      <c r="F29" s="207"/>
      <c r="G29" s="223"/>
      <c r="H29" s="87" t="s">
        <v>512</v>
      </c>
      <c r="I29" s="88" t="s">
        <v>511</v>
      </c>
      <c r="J29" s="88" t="s">
        <v>543</v>
      </c>
      <c r="K29" s="88" t="s">
        <v>46</v>
      </c>
      <c r="L29" s="88" t="s">
        <v>46</v>
      </c>
      <c r="M29" s="87" t="s">
        <v>543</v>
      </c>
      <c r="N29" s="88" t="s">
        <v>543</v>
      </c>
      <c r="O29" s="88" t="s">
        <v>532</v>
      </c>
      <c r="P29" s="88" t="s">
        <v>46</v>
      </c>
      <c r="Q29" s="88" t="s">
        <v>46</v>
      </c>
      <c r="R29" s="89" t="s">
        <v>515</v>
      </c>
      <c r="S29" s="90" t="s">
        <v>511</v>
      </c>
      <c r="T29" s="90" t="s">
        <v>515</v>
      </c>
      <c r="U29" s="88" t="s">
        <v>46</v>
      </c>
      <c r="V29" s="90" t="s">
        <v>46</v>
      </c>
      <c r="W29" s="202"/>
      <c r="X29" s="203"/>
      <c r="Y29" s="209"/>
      <c r="Z29" s="205"/>
      <c r="AA29" s="95"/>
      <c r="AB29" s="210"/>
      <c r="AC29" s="210"/>
      <c r="AD29" s="95"/>
      <c r="AF29" s="70"/>
      <c r="AG29" s="70"/>
      <c r="AH29" s="70"/>
      <c r="AI29" s="70"/>
      <c r="AJ29" s="70"/>
      <c r="AK29" s="70"/>
      <c r="AL29" s="70"/>
      <c r="AM29" s="70"/>
      <c r="AN29" s="70"/>
    </row>
    <row r="30" spans="1:40" ht="13.5" customHeight="1">
      <c r="A30" s="211">
        <v>6</v>
      </c>
      <c r="B30" s="83" t="s">
        <v>565</v>
      </c>
      <c r="C30" s="213" t="s">
        <v>518</v>
      </c>
      <c r="D30" s="197"/>
      <c r="E30" s="197"/>
      <c r="F30" s="197"/>
      <c r="G30" s="214"/>
      <c r="H30" s="215" t="s">
        <v>17</v>
      </c>
      <c r="I30" s="216"/>
      <c r="J30" s="216"/>
      <c r="K30" s="216"/>
      <c r="L30" s="216"/>
      <c r="M30" s="213" t="s">
        <v>504</v>
      </c>
      <c r="N30" s="197"/>
      <c r="O30" s="197"/>
      <c r="P30" s="197"/>
      <c r="Q30" s="197"/>
      <c r="R30" s="217" t="s">
        <v>519</v>
      </c>
      <c r="S30" s="218"/>
      <c r="T30" s="218"/>
      <c r="U30" s="197"/>
      <c r="V30" s="218"/>
      <c r="W30" s="200" t="s">
        <v>828</v>
      </c>
      <c r="X30" s="201"/>
      <c r="Y30" s="208">
        <v>4</v>
      </c>
      <c r="Z30" s="204">
        <v>3</v>
      </c>
      <c r="AA30" s="95"/>
      <c r="AB30" s="210"/>
      <c r="AC30" s="210"/>
      <c r="AD30" s="95"/>
      <c r="AF30" s="70"/>
      <c r="AG30" s="70"/>
      <c r="AH30" s="70"/>
      <c r="AI30" s="70"/>
      <c r="AJ30" s="70"/>
      <c r="AK30" s="70"/>
      <c r="AL30" s="70"/>
      <c r="AM30" s="70"/>
      <c r="AN30" s="70"/>
    </row>
    <row r="31" spans="1:40" ht="13.5" customHeight="1">
      <c r="A31" s="212"/>
      <c r="B31" s="86" t="s">
        <v>799</v>
      </c>
      <c r="C31" s="87" t="s">
        <v>523</v>
      </c>
      <c r="D31" s="88" t="s">
        <v>522</v>
      </c>
      <c r="E31" s="88" t="s">
        <v>546</v>
      </c>
      <c r="F31" s="88" t="s">
        <v>46</v>
      </c>
      <c r="G31" s="94" t="s">
        <v>46</v>
      </c>
      <c r="H31" s="206" t="s">
        <v>807</v>
      </c>
      <c r="I31" s="207"/>
      <c r="J31" s="207"/>
      <c r="K31" s="207"/>
      <c r="L31" s="207"/>
      <c r="M31" s="87" t="s">
        <v>516</v>
      </c>
      <c r="N31" s="88" t="s">
        <v>513</v>
      </c>
      <c r="O31" s="88" t="s">
        <v>515</v>
      </c>
      <c r="P31" s="88" t="s">
        <v>511</v>
      </c>
      <c r="Q31" s="88" t="s">
        <v>46</v>
      </c>
      <c r="R31" s="87" t="s">
        <v>523</v>
      </c>
      <c r="S31" s="88" t="s">
        <v>516</v>
      </c>
      <c r="T31" s="88" t="s">
        <v>514</v>
      </c>
      <c r="U31" s="88" t="s">
        <v>525</v>
      </c>
      <c r="V31" s="88" t="s">
        <v>36</v>
      </c>
      <c r="W31" s="202"/>
      <c r="X31" s="203"/>
      <c r="Y31" s="209"/>
      <c r="Z31" s="205"/>
      <c r="AA31" s="95"/>
      <c r="AB31" s="210"/>
      <c r="AC31" s="210"/>
      <c r="AD31" s="95"/>
      <c r="AF31" s="70"/>
      <c r="AG31" s="70"/>
      <c r="AH31" s="70"/>
      <c r="AI31" s="70"/>
      <c r="AJ31" s="70"/>
      <c r="AK31" s="70"/>
      <c r="AL31" s="70"/>
      <c r="AM31" s="70"/>
      <c r="AN31" s="70"/>
    </row>
    <row r="32" spans="1:40" ht="13.5" customHeight="1">
      <c r="A32" s="211">
        <v>17</v>
      </c>
      <c r="B32" s="83" t="s">
        <v>759</v>
      </c>
      <c r="C32" s="213" t="s">
        <v>518</v>
      </c>
      <c r="D32" s="197"/>
      <c r="E32" s="197"/>
      <c r="F32" s="197"/>
      <c r="G32" s="214"/>
      <c r="H32" s="213" t="s">
        <v>526</v>
      </c>
      <c r="I32" s="197"/>
      <c r="J32" s="197"/>
      <c r="K32" s="197"/>
      <c r="L32" s="197"/>
      <c r="M32" s="215" t="s">
        <v>17</v>
      </c>
      <c r="N32" s="216"/>
      <c r="O32" s="216"/>
      <c r="P32" s="216"/>
      <c r="Q32" s="216"/>
      <c r="R32" s="217" t="s">
        <v>519</v>
      </c>
      <c r="S32" s="218"/>
      <c r="T32" s="218"/>
      <c r="U32" s="218"/>
      <c r="V32" s="218"/>
      <c r="W32" s="200" t="s">
        <v>562</v>
      </c>
      <c r="X32" s="201"/>
      <c r="Y32" s="208">
        <v>3</v>
      </c>
      <c r="Z32" s="204">
        <v>4</v>
      </c>
      <c r="AA32" s="95"/>
      <c r="AB32" s="210"/>
      <c r="AC32" s="210"/>
      <c r="AD32" s="95"/>
      <c r="AF32" s="70"/>
      <c r="AG32" s="70"/>
      <c r="AH32" s="70"/>
      <c r="AI32" s="70"/>
      <c r="AJ32" s="70"/>
      <c r="AK32" s="70"/>
      <c r="AL32" s="70"/>
      <c r="AM32" s="70"/>
      <c r="AN32" s="70"/>
    </row>
    <row r="33" spans="1:40" ht="13.5" customHeight="1">
      <c r="A33" s="212"/>
      <c r="B33" s="86" t="s">
        <v>787</v>
      </c>
      <c r="C33" s="87" t="s">
        <v>546</v>
      </c>
      <c r="D33" s="88" t="s">
        <v>546</v>
      </c>
      <c r="E33" s="88" t="s">
        <v>528</v>
      </c>
      <c r="F33" s="88" t="s">
        <v>46</v>
      </c>
      <c r="G33" s="94" t="s">
        <v>46</v>
      </c>
      <c r="H33" s="87" t="s">
        <v>525</v>
      </c>
      <c r="I33" s="88" t="s">
        <v>515</v>
      </c>
      <c r="J33" s="88" t="s">
        <v>513</v>
      </c>
      <c r="K33" s="88" t="s">
        <v>522</v>
      </c>
      <c r="L33" s="88" t="s">
        <v>46</v>
      </c>
      <c r="M33" s="206" t="s">
        <v>807</v>
      </c>
      <c r="N33" s="207"/>
      <c r="O33" s="207"/>
      <c r="P33" s="207"/>
      <c r="Q33" s="207"/>
      <c r="R33" s="87" t="s">
        <v>524</v>
      </c>
      <c r="S33" s="88" t="s">
        <v>514</v>
      </c>
      <c r="T33" s="88" t="s">
        <v>511</v>
      </c>
      <c r="U33" s="88" t="s">
        <v>523</v>
      </c>
      <c r="V33" s="88" t="s">
        <v>24</v>
      </c>
      <c r="W33" s="202"/>
      <c r="X33" s="203"/>
      <c r="Y33" s="209"/>
      <c r="Z33" s="205"/>
      <c r="AA33" s="95"/>
      <c r="AB33" s="210"/>
      <c r="AC33" s="210"/>
      <c r="AD33" s="95"/>
      <c r="AF33" s="70"/>
      <c r="AG33" s="70"/>
      <c r="AH33" s="70"/>
      <c r="AI33" s="70"/>
      <c r="AJ33" s="70"/>
      <c r="AK33" s="70"/>
      <c r="AL33" s="70"/>
      <c r="AM33" s="70"/>
      <c r="AN33" s="70"/>
    </row>
    <row r="34" spans="1:40" ht="13.5" customHeight="1">
      <c r="A34" s="211">
        <v>9</v>
      </c>
      <c r="B34" s="83" t="s">
        <v>744</v>
      </c>
      <c r="C34" s="213" t="s">
        <v>518</v>
      </c>
      <c r="D34" s="197"/>
      <c r="E34" s="197"/>
      <c r="F34" s="197"/>
      <c r="G34" s="214"/>
      <c r="H34" s="213" t="s">
        <v>529</v>
      </c>
      <c r="I34" s="197"/>
      <c r="J34" s="197"/>
      <c r="K34" s="197"/>
      <c r="L34" s="197"/>
      <c r="M34" s="213" t="s">
        <v>529</v>
      </c>
      <c r="N34" s="197"/>
      <c r="O34" s="197"/>
      <c r="P34" s="197"/>
      <c r="Q34" s="197"/>
      <c r="R34" s="215" t="s">
        <v>17</v>
      </c>
      <c r="S34" s="216"/>
      <c r="T34" s="216"/>
      <c r="U34" s="216"/>
      <c r="V34" s="216"/>
      <c r="W34" s="200" t="s">
        <v>568</v>
      </c>
      <c r="X34" s="201"/>
      <c r="Y34" s="208">
        <v>5</v>
      </c>
      <c r="Z34" s="204">
        <v>2</v>
      </c>
      <c r="AA34" s="95"/>
      <c r="AB34" s="210"/>
      <c r="AC34" s="210"/>
      <c r="AD34" s="95"/>
      <c r="AF34" s="70"/>
      <c r="AG34" s="70"/>
      <c r="AH34" s="70"/>
      <c r="AI34" s="70"/>
      <c r="AJ34" s="70"/>
      <c r="AK34" s="70"/>
      <c r="AL34" s="70"/>
      <c r="AM34" s="70"/>
      <c r="AN34" s="70"/>
    </row>
    <row r="35" spans="1:40" ht="13.5" customHeight="1">
      <c r="A35" s="212"/>
      <c r="B35" s="86" t="s">
        <v>795</v>
      </c>
      <c r="C35" s="87" t="s">
        <v>513</v>
      </c>
      <c r="D35" s="88" t="s">
        <v>522</v>
      </c>
      <c r="E35" s="88" t="s">
        <v>513</v>
      </c>
      <c r="F35" s="88" t="s">
        <v>46</v>
      </c>
      <c r="G35" s="94" t="s">
        <v>46</v>
      </c>
      <c r="H35" s="87" t="s">
        <v>512</v>
      </c>
      <c r="I35" s="88" t="s">
        <v>525</v>
      </c>
      <c r="J35" s="88" t="s">
        <v>524</v>
      </c>
      <c r="K35" s="88" t="s">
        <v>516</v>
      </c>
      <c r="L35" s="88" t="s">
        <v>27</v>
      </c>
      <c r="M35" s="87" t="s">
        <v>514</v>
      </c>
      <c r="N35" s="88" t="s">
        <v>524</v>
      </c>
      <c r="O35" s="88" t="s">
        <v>522</v>
      </c>
      <c r="P35" s="88" t="s">
        <v>512</v>
      </c>
      <c r="Q35" s="88" t="s">
        <v>14</v>
      </c>
      <c r="R35" s="206" t="s">
        <v>807</v>
      </c>
      <c r="S35" s="207"/>
      <c r="T35" s="207"/>
      <c r="U35" s="207"/>
      <c r="V35" s="207"/>
      <c r="W35" s="202"/>
      <c r="X35" s="203"/>
      <c r="Y35" s="209"/>
      <c r="Z35" s="205"/>
      <c r="AA35" s="95"/>
      <c r="AB35" s="210"/>
      <c r="AC35" s="210"/>
      <c r="AD35" s="95"/>
      <c r="AF35" s="70"/>
      <c r="AG35" s="70"/>
      <c r="AH35" s="70"/>
      <c r="AI35" s="70"/>
      <c r="AJ35" s="70"/>
      <c r="AK35" s="70"/>
      <c r="AL35" s="70"/>
      <c r="AM35" s="70"/>
      <c r="AN35" s="70"/>
    </row>
    <row r="36" spans="1:40" ht="13.5" customHeight="1">
      <c r="A36" s="84"/>
      <c r="B36" s="103"/>
      <c r="C36" s="104"/>
      <c r="D36" s="104"/>
      <c r="E36" s="104"/>
      <c r="F36" s="104"/>
      <c r="G36" s="104"/>
      <c r="H36" s="105"/>
      <c r="I36" s="105"/>
      <c r="J36" s="105"/>
      <c r="K36" s="105"/>
      <c r="L36" s="105"/>
      <c r="M36" s="105"/>
      <c r="N36" s="105"/>
      <c r="O36" s="105"/>
      <c r="P36" s="105"/>
      <c r="Q36" s="105"/>
      <c r="R36" s="105"/>
      <c r="S36" s="105"/>
      <c r="T36" s="105"/>
      <c r="U36" s="105"/>
      <c r="V36" s="105"/>
      <c r="W36" s="106"/>
      <c r="X36" s="107"/>
      <c r="Y36" s="108"/>
      <c r="Z36" s="96"/>
      <c r="AA36" s="95"/>
      <c r="AB36" s="210"/>
      <c r="AC36" s="210"/>
      <c r="AD36" s="95"/>
      <c r="AF36" s="70"/>
      <c r="AG36" s="70"/>
      <c r="AH36" s="70"/>
      <c r="AI36" s="70"/>
      <c r="AJ36" s="70"/>
      <c r="AK36" s="70"/>
      <c r="AL36" s="70"/>
      <c r="AM36" s="70"/>
      <c r="AN36" s="70"/>
    </row>
    <row r="37" spans="1:40" ht="15" customHeight="1">
      <c r="A37" s="76" t="s">
        <v>35</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95"/>
      <c r="AB37" s="210"/>
      <c r="AC37" s="210"/>
      <c r="AD37" s="95"/>
      <c r="AF37" s="70"/>
      <c r="AG37" s="70"/>
      <c r="AH37" s="70"/>
      <c r="AI37" s="70"/>
      <c r="AJ37" s="70"/>
      <c r="AK37" s="70"/>
      <c r="AL37" s="70"/>
      <c r="AM37" s="70"/>
      <c r="AN37" s="70"/>
    </row>
    <row r="38" spans="1:40" ht="13.5" customHeight="1">
      <c r="A38" s="80" t="s">
        <v>9</v>
      </c>
      <c r="B38" s="81" t="s">
        <v>10</v>
      </c>
      <c r="C38" s="226">
        <v>4</v>
      </c>
      <c r="D38" s="227"/>
      <c r="E38" s="227"/>
      <c r="F38" s="227"/>
      <c r="G38" s="228"/>
      <c r="H38" s="226">
        <v>5</v>
      </c>
      <c r="I38" s="227"/>
      <c r="J38" s="227"/>
      <c r="K38" s="227"/>
      <c r="L38" s="227"/>
      <c r="M38" s="226">
        <v>23</v>
      </c>
      <c r="N38" s="227"/>
      <c r="O38" s="227"/>
      <c r="P38" s="227"/>
      <c r="Q38" s="227"/>
      <c r="R38" s="226">
        <v>13</v>
      </c>
      <c r="S38" s="227"/>
      <c r="T38" s="227"/>
      <c r="U38" s="227"/>
      <c r="V38" s="227"/>
      <c r="W38" s="229" t="s">
        <v>11</v>
      </c>
      <c r="X38" s="230"/>
      <c r="Y38" s="82" t="s">
        <v>12</v>
      </c>
      <c r="Z38" s="82" t="s">
        <v>13</v>
      </c>
      <c r="AA38" s="95"/>
      <c r="AB38" s="210"/>
      <c r="AC38" s="210"/>
      <c r="AD38" s="95"/>
      <c r="AF38" s="70"/>
      <c r="AG38" s="70"/>
      <c r="AH38" s="70"/>
      <c r="AI38" s="70"/>
      <c r="AJ38" s="70"/>
      <c r="AK38" s="70"/>
      <c r="AL38" s="70"/>
      <c r="AM38" s="70"/>
      <c r="AN38" s="70"/>
    </row>
    <row r="39" spans="1:40" ht="13.5" customHeight="1">
      <c r="A39" s="224">
        <v>4</v>
      </c>
      <c r="B39" s="83" t="s">
        <v>550</v>
      </c>
      <c r="C39" s="215" t="s">
        <v>17</v>
      </c>
      <c r="D39" s="216"/>
      <c r="E39" s="216"/>
      <c r="F39" s="216"/>
      <c r="G39" s="225"/>
      <c r="H39" s="213" t="s">
        <v>503</v>
      </c>
      <c r="I39" s="197"/>
      <c r="J39" s="197"/>
      <c r="K39" s="197"/>
      <c r="L39" s="197"/>
      <c r="M39" s="213" t="s">
        <v>504</v>
      </c>
      <c r="N39" s="197"/>
      <c r="O39" s="197"/>
      <c r="P39" s="197"/>
      <c r="Q39" s="197"/>
      <c r="R39" s="213" t="s">
        <v>504</v>
      </c>
      <c r="S39" s="197"/>
      <c r="T39" s="197"/>
      <c r="U39" s="197"/>
      <c r="V39" s="197"/>
      <c r="W39" s="221" t="s">
        <v>827</v>
      </c>
      <c r="X39" s="222"/>
      <c r="Y39" s="219">
        <v>6</v>
      </c>
      <c r="Z39" s="220">
        <v>1</v>
      </c>
      <c r="AA39" s="95"/>
      <c r="AB39" s="210"/>
      <c r="AC39" s="210"/>
      <c r="AD39" s="95"/>
      <c r="AF39" s="70"/>
      <c r="AG39" s="70"/>
      <c r="AH39" s="70"/>
      <c r="AI39" s="70"/>
      <c r="AJ39" s="70"/>
      <c r="AK39" s="70"/>
      <c r="AL39" s="70"/>
      <c r="AM39" s="70"/>
      <c r="AN39" s="70"/>
    </row>
    <row r="40" spans="1:40" ht="13.5" customHeight="1">
      <c r="A40" s="212"/>
      <c r="B40" s="86" t="s">
        <v>801</v>
      </c>
      <c r="C40" s="206" t="s">
        <v>807</v>
      </c>
      <c r="D40" s="207"/>
      <c r="E40" s="207"/>
      <c r="F40" s="207"/>
      <c r="G40" s="223"/>
      <c r="H40" s="87" t="s">
        <v>510</v>
      </c>
      <c r="I40" s="88" t="s">
        <v>515</v>
      </c>
      <c r="J40" s="88" t="s">
        <v>514</v>
      </c>
      <c r="K40" s="88" t="s">
        <v>46</v>
      </c>
      <c r="L40" s="88" t="s">
        <v>46</v>
      </c>
      <c r="M40" s="87" t="s">
        <v>515</v>
      </c>
      <c r="N40" s="88" t="s">
        <v>515</v>
      </c>
      <c r="O40" s="88" t="s">
        <v>549</v>
      </c>
      <c r="P40" s="88" t="s">
        <v>543</v>
      </c>
      <c r="Q40" s="88" t="s">
        <v>46</v>
      </c>
      <c r="R40" s="89" t="s">
        <v>515</v>
      </c>
      <c r="S40" s="90" t="s">
        <v>511</v>
      </c>
      <c r="T40" s="90" t="s">
        <v>524</v>
      </c>
      <c r="U40" s="88" t="s">
        <v>517</v>
      </c>
      <c r="V40" s="90" t="s">
        <v>46</v>
      </c>
      <c r="W40" s="202"/>
      <c r="X40" s="203"/>
      <c r="Y40" s="209"/>
      <c r="Z40" s="205"/>
      <c r="AA40" s="95"/>
      <c r="AB40" s="210"/>
      <c r="AC40" s="210"/>
      <c r="AD40" s="95"/>
      <c r="AF40" s="70"/>
      <c r="AG40" s="70"/>
      <c r="AH40" s="70"/>
      <c r="AI40" s="70"/>
      <c r="AJ40" s="70"/>
      <c r="AK40" s="70"/>
      <c r="AL40" s="70"/>
      <c r="AM40" s="70"/>
      <c r="AN40" s="70"/>
    </row>
    <row r="41" spans="1:40" ht="13.5" customHeight="1">
      <c r="A41" s="211">
        <v>5</v>
      </c>
      <c r="B41" s="83" t="s">
        <v>744</v>
      </c>
      <c r="C41" s="213" t="s">
        <v>518</v>
      </c>
      <c r="D41" s="197"/>
      <c r="E41" s="197"/>
      <c r="F41" s="197"/>
      <c r="G41" s="214"/>
      <c r="H41" s="215" t="s">
        <v>17</v>
      </c>
      <c r="I41" s="216"/>
      <c r="J41" s="216"/>
      <c r="K41" s="216"/>
      <c r="L41" s="216"/>
      <c r="M41" s="213" t="s">
        <v>503</v>
      </c>
      <c r="N41" s="197"/>
      <c r="O41" s="197"/>
      <c r="P41" s="197"/>
      <c r="Q41" s="197"/>
      <c r="R41" s="217" t="s">
        <v>504</v>
      </c>
      <c r="S41" s="218"/>
      <c r="T41" s="218"/>
      <c r="U41" s="197"/>
      <c r="V41" s="218"/>
      <c r="W41" s="200" t="s">
        <v>826</v>
      </c>
      <c r="X41" s="201"/>
      <c r="Y41" s="208">
        <v>5</v>
      </c>
      <c r="Z41" s="204">
        <v>2</v>
      </c>
      <c r="AA41" s="95"/>
      <c r="AB41" s="210"/>
      <c r="AC41" s="210"/>
      <c r="AD41" s="95"/>
      <c r="AF41" s="70"/>
      <c r="AG41" s="70"/>
      <c r="AH41" s="70"/>
      <c r="AI41" s="70"/>
      <c r="AJ41" s="70"/>
      <c r="AK41" s="70"/>
      <c r="AL41" s="70"/>
      <c r="AM41" s="70"/>
      <c r="AN41" s="70"/>
    </row>
    <row r="42" spans="1:40" ht="13.5" customHeight="1">
      <c r="A42" s="212"/>
      <c r="B42" s="86" t="s">
        <v>800</v>
      </c>
      <c r="C42" s="87" t="s">
        <v>521</v>
      </c>
      <c r="D42" s="88" t="s">
        <v>513</v>
      </c>
      <c r="E42" s="88" t="s">
        <v>524</v>
      </c>
      <c r="F42" s="88" t="s">
        <v>46</v>
      </c>
      <c r="G42" s="94" t="s">
        <v>46</v>
      </c>
      <c r="H42" s="206" t="s">
        <v>807</v>
      </c>
      <c r="I42" s="207"/>
      <c r="J42" s="207"/>
      <c r="K42" s="207"/>
      <c r="L42" s="207"/>
      <c r="M42" s="87" t="s">
        <v>511</v>
      </c>
      <c r="N42" s="88" t="s">
        <v>512</v>
      </c>
      <c r="O42" s="88" t="s">
        <v>515</v>
      </c>
      <c r="P42" s="88" t="s">
        <v>46</v>
      </c>
      <c r="Q42" s="88" t="s">
        <v>46</v>
      </c>
      <c r="R42" s="87" t="s">
        <v>513</v>
      </c>
      <c r="S42" s="88" t="s">
        <v>510</v>
      </c>
      <c r="T42" s="88" t="s">
        <v>516</v>
      </c>
      <c r="U42" s="88" t="s">
        <v>512</v>
      </c>
      <c r="V42" s="88" t="s">
        <v>46</v>
      </c>
      <c r="W42" s="202"/>
      <c r="X42" s="203"/>
      <c r="Y42" s="209"/>
      <c r="Z42" s="205"/>
      <c r="AA42" s="95"/>
      <c r="AB42" s="210"/>
      <c r="AC42" s="210"/>
      <c r="AD42" s="95"/>
      <c r="AF42" s="70"/>
      <c r="AG42" s="70"/>
      <c r="AH42" s="70"/>
      <c r="AI42" s="70"/>
      <c r="AJ42" s="70"/>
      <c r="AK42" s="70"/>
      <c r="AL42" s="70"/>
      <c r="AM42" s="70"/>
      <c r="AN42" s="70"/>
    </row>
    <row r="43" spans="1:40" ht="13.5" customHeight="1">
      <c r="A43" s="211">
        <v>23</v>
      </c>
      <c r="B43" s="83" t="s">
        <v>744</v>
      </c>
      <c r="C43" s="213" t="s">
        <v>526</v>
      </c>
      <c r="D43" s="197"/>
      <c r="E43" s="197"/>
      <c r="F43" s="197"/>
      <c r="G43" s="214"/>
      <c r="H43" s="213" t="s">
        <v>518</v>
      </c>
      <c r="I43" s="197"/>
      <c r="J43" s="197"/>
      <c r="K43" s="197"/>
      <c r="L43" s="197"/>
      <c r="M43" s="215" t="s">
        <v>17</v>
      </c>
      <c r="N43" s="216"/>
      <c r="O43" s="216"/>
      <c r="P43" s="216"/>
      <c r="Q43" s="216"/>
      <c r="R43" s="217" t="s">
        <v>518</v>
      </c>
      <c r="S43" s="218"/>
      <c r="T43" s="218"/>
      <c r="U43" s="218"/>
      <c r="V43" s="218"/>
      <c r="W43" s="200" t="s">
        <v>527</v>
      </c>
      <c r="X43" s="201"/>
      <c r="Y43" s="208">
        <v>3</v>
      </c>
      <c r="Z43" s="204">
        <v>4</v>
      </c>
      <c r="AA43" s="95"/>
      <c r="AB43" s="210"/>
      <c r="AC43" s="210"/>
      <c r="AD43" s="95"/>
      <c r="AF43" s="70"/>
      <c r="AG43" s="70"/>
      <c r="AH43" s="70"/>
      <c r="AI43" s="70"/>
      <c r="AJ43" s="70"/>
      <c r="AK43" s="70"/>
      <c r="AL43" s="70"/>
      <c r="AM43" s="70"/>
      <c r="AN43" s="70"/>
    </row>
    <row r="44" spans="1:40" ht="13.5" customHeight="1">
      <c r="A44" s="212"/>
      <c r="B44" s="86" t="s">
        <v>781</v>
      </c>
      <c r="C44" s="87" t="s">
        <v>513</v>
      </c>
      <c r="D44" s="88" t="s">
        <v>513</v>
      </c>
      <c r="E44" s="88" t="s">
        <v>547</v>
      </c>
      <c r="F44" s="88" t="s">
        <v>546</v>
      </c>
      <c r="G44" s="94" t="s">
        <v>46</v>
      </c>
      <c r="H44" s="87" t="s">
        <v>522</v>
      </c>
      <c r="I44" s="88" t="s">
        <v>523</v>
      </c>
      <c r="J44" s="88" t="s">
        <v>513</v>
      </c>
      <c r="K44" s="88" t="s">
        <v>46</v>
      </c>
      <c r="L44" s="88" t="s">
        <v>46</v>
      </c>
      <c r="M44" s="206" t="s">
        <v>807</v>
      </c>
      <c r="N44" s="207"/>
      <c r="O44" s="207"/>
      <c r="P44" s="207"/>
      <c r="Q44" s="207"/>
      <c r="R44" s="87" t="s">
        <v>521</v>
      </c>
      <c r="S44" s="88" t="s">
        <v>544</v>
      </c>
      <c r="T44" s="88" t="s">
        <v>523</v>
      </c>
      <c r="U44" s="88" t="s">
        <v>46</v>
      </c>
      <c r="V44" s="88" t="s">
        <v>46</v>
      </c>
      <c r="W44" s="202"/>
      <c r="X44" s="203"/>
      <c r="Y44" s="209"/>
      <c r="Z44" s="205"/>
      <c r="AA44" s="95"/>
      <c r="AB44" s="210"/>
      <c r="AC44" s="210"/>
      <c r="AD44" s="95"/>
      <c r="AF44" s="70"/>
      <c r="AG44" s="70"/>
      <c r="AH44" s="70"/>
      <c r="AI44" s="70"/>
      <c r="AJ44" s="70"/>
      <c r="AK44" s="70"/>
      <c r="AL44" s="70"/>
      <c r="AM44" s="70"/>
      <c r="AN44" s="70"/>
    </row>
    <row r="45" spans="1:40" ht="13.5" customHeight="1">
      <c r="A45" s="211">
        <v>13</v>
      </c>
      <c r="B45" s="83" t="s">
        <v>783</v>
      </c>
      <c r="C45" s="213" t="s">
        <v>526</v>
      </c>
      <c r="D45" s="197"/>
      <c r="E45" s="197"/>
      <c r="F45" s="197"/>
      <c r="G45" s="214"/>
      <c r="H45" s="213" t="s">
        <v>526</v>
      </c>
      <c r="I45" s="197"/>
      <c r="J45" s="197"/>
      <c r="K45" s="197"/>
      <c r="L45" s="197"/>
      <c r="M45" s="213" t="s">
        <v>503</v>
      </c>
      <c r="N45" s="197"/>
      <c r="O45" s="197"/>
      <c r="P45" s="197"/>
      <c r="Q45" s="197"/>
      <c r="R45" s="215" t="s">
        <v>17</v>
      </c>
      <c r="S45" s="216"/>
      <c r="T45" s="216"/>
      <c r="U45" s="216"/>
      <c r="V45" s="216"/>
      <c r="W45" s="200" t="s">
        <v>520</v>
      </c>
      <c r="X45" s="201"/>
      <c r="Y45" s="208">
        <v>4</v>
      </c>
      <c r="Z45" s="204">
        <v>3</v>
      </c>
      <c r="AA45" s="70"/>
      <c r="AB45" s="70"/>
      <c r="AC45" s="70"/>
      <c r="AD45" s="70"/>
      <c r="AE45" s="70"/>
      <c r="AF45" s="70"/>
      <c r="AG45" s="70"/>
      <c r="AH45" s="70"/>
      <c r="AI45" s="70"/>
      <c r="AJ45" s="70"/>
      <c r="AK45" s="70"/>
      <c r="AL45" s="70"/>
      <c r="AM45" s="70"/>
      <c r="AN45" s="70"/>
    </row>
    <row r="46" spans="1:40" ht="13.5" customHeight="1">
      <c r="A46" s="212"/>
      <c r="B46" s="86" t="s">
        <v>791</v>
      </c>
      <c r="C46" s="87" t="s">
        <v>513</v>
      </c>
      <c r="D46" s="88" t="s">
        <v>522</v>
      </c>
      <c r="E46" s="88" t="s">
        <v>514</v>
      </c>
      <c r="F46" s="88" t="s">
        <v>531</v>
      </c>
      <c r="G46" s="94" t="s">
        <v>46</v>
      </c>
      <c r="H46" s="87" t="s">
        <v>515</v>
      </c>
      <c r="I46" s="88" t="s">
        <v>521</v>
      </c>
      <c r="J46" s="88" t="s">
        <v>525</v>
      </c>
      <c r="K46" s="88" t="s">
        <v>523</v>
      </c>
      <c r="L46" s="88" t="s">
        <v>46</v>
      </c>
      <c r="M46" s="87" t="s">
        <v>510</v>
      </c>
      <c r="N46" s="88" t="s">
        <v>539</v>
      </c>
      <c r="O46" s="88" t="s">
        <v>512</v>
      </c>
      <c r="P46" s="88" t="s">
        <v>46</v>
      </c>
      <c r="Q46" s="88" t="s">
        <v>46</v>
      </c>
      <c r="R46" s="206" t="s">
        <v>807</v>
      </c>
      <c r="S46" s="207"/>
      <c r="T46" s="207"/>
      <c r="U46" s="207"/>
      <c r="V46" s="207"/>
      <c r="W46" s="202"/>
      <c r="X46" s="203"/>
      <c r="Y46" s="209"/>
      <c r="Z46" s="205"/>
      <c r="AA46" s="109"/>
      <c r="AB46" s="70"/>
      <c r="AC46" s="70"/>
      <c r="AD46" s="70"/>
      <c r="AE46" s="70"/>
      <c r="AF46" s="70"/>
      <c r="AG46" s="70"/>
      <c r="AH46" s="70"/>
      <c r="AI46" s="70"/>
      <c r="AJ46" s="70"/>
      <c r="AK46" s="70"/>
      <c r="AL46" s="70"/>
      <c r="AM46" s="70"/>
      <c r="AN46" s="70"/>
    </row>
    <row r="47" spans="1:26" ht="17.25" customHeight="1">
      <c r="A47" s="70"/>
      <c r="B47" s="110"/>
      <c r="C47" s="70"/>
      <c r="D47" s="70"/>
      <c r="E47" s="70"/>
      <c r="F47" s="70"/>
      <c r="G47" s="70"/>
      <c r="H47" s="70"/>
      <c r="I47" s="70"/>
      <c r="J47" s="70"/>
      <c r="K47" s="70"/>
      <c r="L47" s="70"/>
      <c r="M47" s="70"/>
      <c r="N47" s="70"/>
      <c r="O47" s="70"/>
      <c r="P47" s="70"/>
      <c r="Q47" s="70"/>
      <c r="R47" s="70"/>
      <c r="S47" s="70"/>
      <c r="T47" s="70"/>
      <c r="U47" s="70"/>
      <c r="V47" s="70"/>
      <c r="W47" s="70"/>
      <c r="X47" s="70"/>
      <c r="Y47" s="75"/>
      <c r="Z47" s="75"/>
    </row>
    <row r="48" spans="1:26" ht="15" customHeight="1">
      <c r="A48" s="97" t="s">
        <v>46</v>
      </c>
      <c r="B48" s="98"/>
      <c r="C48" s="98"/>
      <c r="D48" s="98"/>
      <c r="E48" s="98"/>
      <c r="F48" s="98"/>
      <c r="G48" s="98"/>
      <c r="H48" s="98"/>
      <c r="I48" s="98"/>
      <c r="J48" s="98"/>
      <c r="K48" s="98"/>
      <c r="L48" s="98"/>
      <c r="M48" s="98"/>
      <c r="N48" s="98"/>
      <c r="O48" s="98"/>
      <c r="P48" s="98"/>
      <c r="Q48" s="98"/>
      <c r="R48" s="98"/>
      <c r="S48" s="98"/>
      <c r="T48" s="98"/>
      <c r="U48" s="98"/>
      <c r="V48" s="98"/>
      <c r="W48" s="98"/>
      <c r="X48" s="98"/>
      <c r="Y48" s="98"/>
      <c r="Z48" s="98"/>
    </row>
    <row r="49" spans="1:26" ht="13.5" customHeight="1">
      <c r="A49" s="111" t="s">
        <v>46</v>
      </c>
      <c r="B49" s="101" t="s">
        <v>46</v>
      </c>
      <c r="C49" s="198" t="s">
        <v>46</v>
      </c>
      <c r="D49" s="198"/>
      <c r="E49" s="198"/>
      <c r="F49" s="198"/>
      <c r="G49" s="198"/>
      <c r="H49" s="198" t="s">
        <v>46</v>
      </c>
      <c r="I49" s="198"/>
      <c r="J49" s="198"/>
      <c r="K49" s="198"/>
      <c r="L49" s="198"/>
      <c r="M49" s="198" t="s">
        <v>46</v>
      </c>
      <c r="N49" s="198"/>
      <c r="O49" s="198"/>
      <c r="P49" s="198"/>
      <c r="Q49" s="198"/>
      <c r="R49" s="198" t="s">
        <v>46</v>
      </c>
      <c r="S49" s="198"/>
      <c r="T49" s="198"/>
      <c r="U49" s="198"/>
      <c r="V49" s="198"/>
      <c r="W49" s="199" t="s">
        <v>46</v>
      </c>
      <c r="X49" s="199"/>
      <c r="Y49" s="99" t="s">
        <v>46</v>
      </c>
      <c r="Z49" s="99" t="s">
        <v>46</v>
      </c>
    </row>
    <row r="50" spans="1:26" ht="13.5" customHeight="1">
      <c r="A50" s="196" t="s">
        <v>46</v>
      </c>
      <c r="B50" s="103" t="s">
        <v>46</v>
      </c>
      <c r="C50" s="195" t="s">
        <v>46</v>
      </c>
      <c r="D50" s="195"/>
      <c r="E50" s="195"/>
      <c r="F50" s="195"/>
      <c r="G50" s="195"/>
      <c r="H50" s="197" t="s">
        <v>46</v>
      </c>
      <c r="I50" s="197"/>
      <c r="J50" s="197"/>
      <c r="K50" s="197"/>
      <c r="L50" s="197"/>
      <c r="M50" s="197" t="s">
        <v>46</v>
      </c>
      <c r="N50" s="197"/>
      <c r="O50" s="197"/>
      <c r="P50" s="197"/>
      <c r="Q50" s="197"/>
      <c r="R50" s="197" t="s">
        <v>46</v>
      </c>
      <c r="S50" s="197"/>
      <c r="T50" s="197"/>
      <c r="U50" s="197"/>
      <c r="V50" s="197"/>
      <c r="W50" s="192" t="s">
        <v>46</v>
      </c>
      <c r="X50" s="192"/>
      <c r="Y50" s="193" t="s">
        <v>46</v>
      </c>
      <c r="Z50" s="194"/>
    </row>
    <row r="51" spans="1:26" ht="13.5" customHeight="1">
      <c r="A51" s="196"/>
      <c r="B51" s="112" t="s">
        <v>46</v>
      </c>
      <c r="C51" s="195" t="s">
        <v>46</v>
      </c>
      <c r="D51" s="195"/>
      <c r="E51" s="195"/>
      <c r="F51" s="195"/>
      <c r="G51" s="195"/>
      <c r="H51" s="90" t="s">
        <v>46</v>
      </c>
      <c r="I51" s="90" t="s">
        <v>46</v>
      </c>
      <c r="J51" s="90" t="s">
        <v>46</v>
      </c>
      <c r="K51" s="90" t="s">
        <v>46</v>
      </c>
      <c r="L51" s="90" t="s">
        <v>46</v>
      </c>
      <c r="M51" s="90" t="s">
        <v>46</v>
      </c>
      <c r="N51" s="90" t="s">
        <v>46</v>
      </c>
      <c r="O51" s="90" t="s">
        <v>46</v>
      </c>
      <c r="P51" s="90" t="s">
        <v>46</v>
      </c>
      <c r="Q51" s="90" t="s">
        <v>46</v>
      </c>
      <c r="R51" s="90" t="s">
        <v>46</v>
      </c>
      <c r="S51" s="90" t="s">
        <v>46</v>
      </c>
      <c r="T51" s="90" t="s">
        <v>46</v>
      </c>
      <c r="U51" s="90" t="s">
        <v>46</v>
      </c>
      <c r="V51" s="90" t="s">
        <v>46</v>
      </c>
      <c r="W51" s="192"/>
      <c r="X51" s="192"/>
      <c r="Y51" s="193"/>
      <c r="Z51" s="194"/>
    </row>
    <row r="52" spans="1:26" ht="13.5" customHeight="1">
      <c r="A52" s="196" t="s">
        <v>46</v>
      </c>
      <c r="B52" s="103" t="s">
        <v>46</v>
      </c>
      <c r="C52" s="197" t="s">
        <v>46</v>
      </c>
      <c r="D52" s="197"/>
      <c r="E52" s="197"/>
      <c r="F52" s="197"/>
      <c r="G52" s="197"/>
      <c r="H52" s="195" t="s">
        <v>46</v>
      </c>
      <c r="I52" s="195"/>
      <c r="J52" s="195"/>
      <c r="K52" s="195"/>
      <c r="L52" s="195"/>
      <c r="M52" s="197" t="s">
        <v>46</v>
      </c>
      <c r="N52" s="197"/>
      <c r="O52" s="197"/>
      <c r="P52" s="197"/>
      <c r="Q52" s="197"/>
      <c r="R52" s="197" t="s">
        <v>46</v>
      </c>
      <c r="S52" s="197"/>
      <c r="T52" s="197"/>
      <c r="U52" s="197"/>
      <c r="V52" s="197"/>
      <c r="W52" s="192" t="s">
        <v>46</v>
      </c>
      <c r="X52" s="192"/>
      <c r="Y52" s="193" t="s">
        <v>46</v>
      </c>
      <c r="Z52" s="194"/>
    </row>
    <row r="53" spans="1:26" ht="13.5" customHeight="1">
      <c r="A53" s="196"/>
      <c r="B53" s="112" t="s">
        <v>46</v>
      </c>
      <c r="C53" s="90" t="s">
        <v>46</v>
      </c>
      <c r="D53" s="90" t="s">
        <v>46</v>
      </c>
      <c r="E53" s="90" t="s">
        <v>46</v>
      </c>
      <c r="F53" s="90" t="s">
        <v>46</v>
      </c>
      <c r="G53" s="90" t="s">
        <v>46</v>
      </c>
      <c r="H53" s="195" t="s">
        <v>46</v>
      </c>
      <c r="I53" s="195"/>
      <c r="J53" s="195"/>
      <c r="K53" s="195"/>
      <c r="L53" s="195"/>
      <c r="M53" s="90" t="s">
        <v>46</v>
      </c>
      <c r="N53" s="90" t="s">
        <v>46</v>
      </c>
      <c r="O53" s="90" t="s">
        <v>46</v>
      </c>
      <c r="P53" s="90" t="s">
        <v>46</v>
      </c>
      <c r="Q53" s="90" t="s">
        <v>46</v>
      </c>
      <c r="R53" s="90" t="s">
        <v>46</v>
      </c>
      <c r="S53" s="90" t="s">
        <v>46</v>
      </c>
      <c r="T53" s="90" t="s">
        <v>46</v>
      </c>
      <c r="U53" s="90" t="s">
        <v>46</v>
      </c>
      <c r="V53" s="90" t="s">
        <v>46</v>
      </c>
      <c r="W53" s="192"/>
      <c r="X53" s="192"/>
      <c r="Y53" s="193"/>
      <c r="Z53" s="194"/>
    </row>
    <row r="54" spans="1:26" ht="13.5" customHeight="1">
      <c r="A54" s="196" t="s">
        <v>46</v>
      </c>
      <c r="B54" s="103" t="s">
        <v>46</v>
      </c>
      <c r="C54" s="197" t="s">
        <v>46</v>
      </c>
      <c r="D54" s="197"/>
      <c r="E54" s="197"/>
      <c r="F54" s="197"/>
      <c r="G54" s="197"/>
      <c r="H54" s="197" t="s">
        <v>46</v>
      </c>
      <c r="I54" s="197"/>
      <c r="J54" s="197"/>
      <c r="K54" s="197"/>
      <c r="L54" s="197"/>
      <c r="M54" s="195" t="s">
        <v>46</v>
      </c>
      <c r="N54" s="195"/>
      <c r="O54" s="195"/>
      <c r="P54" s="195"/>
      <c r="Q54" s="195"/>
      <c r="R54" s="197" t="s">
        <v>46</v>
      </c>
      <c r="S54" s="197"/>
      <c r="T54" s="197"/>
      <c r="U54" s="197"/>
      <c r="V54" s="197"/>
      <c r="W54" s="192" t="s">
        <v>46</v>
      </c>
      <c r="X54" s="192"/>
      <c r="Y54" s="193" t="s">
        <v>46</v>
      </c>
      <c r="Z54" s="194"/>
    </row>
    <row r="55" spans="1:26" ht="13.5" customHeight="1">
      <c r="A55" s="196"/>
      <c r="B55" s="112" t="s">
        <v>46</v>
      </c>
      <c r="C55" s="90" t="s">
        <v>46</v>
      </c>
      <c r="D55" s="90" t="s">
        <v>46</v>
      </c>
      <c r="E55" s="90" t="s">
        <v>46</v>
      </c>
      <c r="F55" s="90" t="s">
        <v>46</v>
      </c>
      <c r="G55" s="90" t="s">
        <v>46</v>
      </c>
      <c r="H55" s="90" t="s">
        <v>46</v>
      </c>
      <c r="I55" s="90" t="s">
        <v>46</v>
      </c>
      <c r="J55" s="90" t="s">
        <v>46</v>
      </c>
      <c r="K55" s="90" t="s">
        <v>46</v>
      </c>
      <c r="L55" s="90" t="s">
        <v>46</v>
      </c>
      <c r="M55" s="195" t="s">
        <v>46</v>
      </c>
      <c r="N55" s="195"/>
      <c r="O55" s="195"/>
      <c r="P55" s="195"/>
      <c r="Q55" s="195"/>
      <c r="R55" s="90" t="s">
        <v>46</v>
      </c>
      <c r="S55" s="90" t="s">
        <v>46</v>
      </c>
      <c r="T55" s="90" t="s">
        <v>46</v>
      </c>
      <c r="U55" s="90" t="s">
        <v>46</v>
      </c>
      <c r="V55" s="90" t="s">
        <v>46</v>
      </c>
      <c r="W55" s="192"/>
      <c r="X55" s="192"/>
      <c r="Y55" s="193"/>
      <c r="Z55" s="194"/>
    </row>
    <row r="56" spans="1:26" ht="13.5" customHeight="1">
      <c r="A56" s="196" t="s">
        <v>46</v>
      </c>
      <c r="B56" s="103" t="s">
        <v>46</v>
      </c>
      <c r="C56" s="197" t="s">
        <v>46</v>
      </c>
      <c r="D56" s="197"/>
      <c r="E56" s="197"/>
      <c r="F56" s="197"/>
      <c r="G56" s="197"/>
      <c r="H56" s="197" t="s">
        <v>46</v>
      </c>
      <c r="I56" s="197"/>
      <c r="J56" s="197"/>
      <c r="K56" s="197"/>
      <c r="L56" s="197"/>
      <c r="M56" s="197" t="s">
        <v>46</v>
      </c>
      <c r="N56" s="197"/>
      <c r="O56" s="197"/>
      <c r="P56" s="197"/>
      <c r="Q56" s="197"/>
      <c r="R56" s="195" t="s">
        <v>46</v>
      </c>
      <c r="S56" s="195"/>
      <c r="T56" s="195"/>
      <c r="U56" s="195"/>
      <c r="V56" s="195"/>
      <c r="W56" s="192" t="s">
        <v>46</v>
      </c>
      <c r="X56" s="192"/>
      <c r="Y56" s="193" t="s">
        <v>46</v>
      </c>
      <c r="Z56" s="194"/>
    </row>
    <row r="57" spans="1:26" ht="13.5" customHeight="1">
      <c r="A57" s="196"/>
      <c r="B57" s="112" t="s">
        <v>46</v>
      </c>
      <c r="C57" s="90" t="s">
        <v>46</v>
      </c>
      <c r="D57" s="90" t="s">
        <v>46</v>
      </c>
      <c r="E57" s="90" t="s">
        <v>46</v>
      </c>
      <c r="F57" s="90" t="s">
        <v>46</v>
      </c>
      <c r="G57" s="90" t="s">
        <v>46</v>
      </c>
      <c r="H57" s="90" t="s">
        <v>46</v>
      </c>
      <c r="I57" s="90" t="s">
        <v>46</v>
      </c>
      <c r="J57" s="90" t="s">
        <v>46</v>
      </c>
      <c r="K57" s="90" t="s">
        <v>46</v>
      </c>
      <c r="L57" s="90" t="s">
        <v>46</v>
      </c>
      <c r="M57" s="90" t="s">
        <v>46</v>
      </c>
      <c r="N57" s="90" t="s">
        <v>46</v>
      </c>
      <c r="O57" s="90" t="s">
        <v>46</v>
      </c>
      <c r="P57" s="90" t="s">
        <v>46</v>
      </c>
      <c r="Q57" s="90" t="s">
        <v>46</v>
      </c>
      <c r="R57" s="195" t="s">
        <v>46</v>
      </c>
      <c r="S57" s="195"/>
      <c r="T57" s="195"/>
      <c r="U57" s="195"/>
      <c r="V57" s="195"/>
      <c r="W57" s="192"/>
      <c r="X57" s="192"/>
      <c r="Y57" s="193"/>
      <c r="Z57" s="194"/>
    </row>
    <row r="58" spans="1:26" ht="13.5" customHeight="1">
      <c r="A58" s="97"/>
      <c r="B58" s="98"/>
      <c r="C58" s="98"/>
      <c r="D58" s="98"/>
      <c r="E58" s="98"/>
      <c r="F58" s="98"/>
      <c r="G58" s="98"/>
      <c r="H58" s="98"/>
      <c r="I58" s="98"/>
      <c r="J58" s="98"/>
      <c r="K58" s="98"/>
      <c r="L58" s="98"/>
      <c r="M58" s="98"/>
      <c r="N58" s="98"/>
      <c r="O58" s="98"/>
      <c r="P58" s="98"/>
      <c r="Q58" s="98"/>
      <c r="R58" s="98"/>
      <c r="S58" s="98"/>
      <c r="T58" s="98"/>
      <c r="U58" s="98"/>
      <c r="V58" s="98"/>
      <c r="W58" s="98"/>
      <c r="X58" s="98"/>
      <c r="Y58" s="98"/>
      <c r="Z58" s="98"/>
    </row>
    <row r="59" spans="1:26" ht="15" customHeight="1">
      <c r="A59" s="97" t="s">
        <v>46</v>
      </c>
      <c r="B59" s="98"/>
      <c r="C59" s="98"/>
      <c r="D59" s="98"/>
      <c r="E59" s="98"/>
      <c r="F59" s="98"/>
      <c r="G59" s="98"/>
      <c r="H59" s="98"/>
      <c r="I59" s="98"/>
      <c r="J59" s="98"/>
      <c r="K59" s="98"/>
      <c r="L59" s="98"/>
      <c r="M59" s="98"/>
      <c r="N59" s="98"/>
      <c r="O59" s="98"/>
      <c r="P59" s="98"/>
      <c r="Q59" s="98"/>
      <c r="R59" s="98"/>
      <c r="S59" s="98"/>
      <c r="T59" s="98"/>
      <c r="U59" s="98"/>
      <c r="V59" s="98"/>
      <c r="W59" s="98"/>
      <c r="X59" s="98"/>
      <c r="Y59" s="98"/>
      <c r="Z59" s="98"/>
    </row>
    <row r="60" spans="1:26" ht="13.5" customHeight="1">
      <c r="A60" s="111" t="s">
        <v>46</v>
      </c>
      <c r="B60" s="101" t="s">
        <v>46</v>
      </c>
      <c r="C60" s="198" t="s">
        <v>46</v>
      </c>
      <c r="D60" s="198"/>
      <c r="E60" s="198"/>
      <c r="F60" s="198"/>
      <c r="G60" s="198"/>
      <c r="H60" s="198" t="s">
        <v>46</v>
      </c>
      <c r="I60" s="198"/>
      <c r="J60" s="198"/>
      <c r="K60" s="198"/>
      <c r="L60" s="198"/>
      <c r="M60" s="198" t="s">
        <v>46</v>
      </c>
      <c r="N60" s="198"/>
      <c r="O60" s="198"/>
      <c r="P60" s="198"/>
      <c r="Q60" s="198"/>
      <c r="R60" s="198" t="s">
        <v>46</v>
      </c>
      <c r="S60" s="198"/>
      <c r="T60" s="198"/>
      <c r="U60" s="198"/>
      <c r="V60" s="198"/>
      <c r="W60" s="199" t="s">
        <v>46</v>
      </c>
      <c r="X60" s="199"/>
      <c r="Y60" s="99" t="s">
        <v>46</v>
      </c>
      <c r="Z60" s="99" t="s">
        <v>46</v>
      </c>
    </row>
    <row r="61" spans="1:26" ht="13.5" customHeight="1">
      <c r="A61" s="196" t="s">
        <v>46</v>
      </c>
      <c r="B61" s="103" t="s">
        <v>46</v>
      </c>
      <c r="C61" s="195" t="s">
        <v>46</v>
      </c>
      <c r="D61" s="195"/>
      <c r="E61" s="195"/>
      <c r="F61" s="195"/>
      <c r="G61" s="195"/>
      <c r="H61" s="197" t="s">
        <v>46</v>
      </c>
      <c r="I61" s="197"/>
      <c r="J61" s="197"/>
      <c r="K61" s="197"/>
      <c r="L61" s="197"/>
      <c r="M61" s="197" t="s">
        <v>46</v>
      </c>
      <c r="N61" s="197"/>
      <c r="O61" s="197"/>
      <c r="P61" s="197"/>
      <c r="Q61" s="197"/>
      <c r="R61" s="197" t="s">
        <v>46</v>
      </c>
      <c r="S61" s="197"/>
      <c r="T61" s="197"/>
      <c r="U61" s="197"/>
      <c r="V61" s="197"/>
      <c r="W61" s="192" t="s">
        <v>46</v>
      </c>
      <c r="X61" s="192"/>
      <c r="Y61" s="193" t="s">
        <v>46</v>
      </c>
      <c r="Z61" s="194"/>
    </row>
    <row r="62" spans="1:26" ht="13.5" customHeight="1">
      <c r="A62" s="196"/>
      <c r="B62" s="112" t="s">
        <v>46</v>
      </c>
      <c r="C62" s="195" t="s">
        <v>46</v>
      </c>
      <c r="D62" s="195"/>
      <c r="E62" s="195"/>
      <c r="F62" s="195"/>
      <c r="G62" s="195"/>
      <c r="H62" s="90" t="s">
        <v>46</v>
      </c>
      <c r="I62" s="90" t="s">
        <v>46</v>
      </c>
      <c r="J62" s="90" t="s">
        <v>46</v>
      </c>
      <c r="K62" s="90" t="s">
        <v>46</v>
      </c>
      <c r="L62" s="90" t="s">
        <v>46</v>
      </c>
      <c r="M62" s="90" t="s">
        <v>46</v>
      </c>
      <c r="N62" s="90" t="s">
        <v>46</v>
      </c>
      <c r="O62" s="90" t="s">
        <v>46</v>
      </c>
      <c r="P62" s="90" t="s">
        <v>46</v>
      </c>
      <c r="Q62" s="90" t="s">
        <v>46</v>
      </c>
      <c r="R62" s="90" t="s">
        <v>46</v>
      </c>
      <c r="S62" s="90" t="s">
        <v>46</v>
      </c>
      <c r="T62" s="90" t="s">
        <v>46</v>
      </c>
      <c r="U62" s="90" t="s">
        <v>46</v>
      </c>
      <c r="V62" s="90" t="s">
        <v>46</v>
      </c>
      <c r="W62" s="192"/>
      <c r="X62" s="192"/>
      <c r="Y62" s="193"/>
      <c r="Z62" s="194"/>
    </row>
    <row r="63" spans="1:26" ht="13.5" customHeight="1">
      <c r="A63" s="196" t="s">
        <v>46</v>
      </c>
      <c r="B63" s="103" t="s">
        <v>46</v>
      </c>
      <c r="C63" s="197" t="s">
        <v>46</v>
      </c>
      <c r="D63" s="197"/>
      <c r="E63" s="197"/>
      <c r="F63" s="197"/>
      <c r="G63" s="197"/>
      <c r="H63" s="195" t="s">
        <v>46</v>
      </c>
      <c r="I63" s="195"/>
      <c r="J63" s="195"/>
      <c r="K63" s="195"/>
      <c r="L63" s="195"/>
      <c r="M63" s="197" t="s">
        <v>46</v>
      </c>
      <c r="N63" s="197"/>
      <c r="O63" s="197"/>
      <c r="P63" s="197"/>
      <c r="Q63" s="197"/>
      <c r="R63" s="197" t="s">
        <v>46</v>
      </c>
      <c r="S63" s="197"/>
      <c r="T63" s="197"/>
      <c r="U63" s="197"/>
      <c r="V63" s="197"/>
      <c r="W63" s="192" t="s">
        <v>46</v>
      </c>
      <c r="X63" s="192"/>
      <c r="Y63" s="193" t="s">
        <v>46</v>
      </c>
      <c r="Z63" s="194"/>
    </row>
    <row r="64" spans="1:26" ht="13.5" customHeight="1">
      <c r="A64" s="196"/>
      <c r="B64" s="112" t="s">
        <v>46</v>
      </c>
      <c r="C64" s="90" t="s">
        <v>46</v>
      </c>
      <c r="D64" s="90" t="s">
        <v>46</v>
      </c>
      <c r="E64" s="90" t="s">
        <v>46</v>
      </c>
      <c r="F64" s="90" t="s">
        <v>46</v>
      </c>
      <c r="G64" s="90" t="s">
        <v>46</v>
      </c>
      <c r="H64" s="195" t="s">
        <v>46</v>
      </c>
      <c r="I64" s="195"/>
      <c r="J64" s="195"/>
      <c r="K64" s="195"/>
      <c r="L64" s="195"/>
      <c r="M64" s="90" t="s">
        <v>46</v>
      </c>
      <c r="N64" s="90" t="s">
        <v>46</v>
      </c>
      <c r="O64" s="90" t="s">
        <v>46</v>
      </c>
      <c r="P64" s="90" t="s">
        <v>46</v>
      </c>
      <c r="Q64" s="90" t="s">
        <v>46</v>
      </c>
      <c r="R64" s="90" t="s">
        <v>46</v>
      </c>
      <c r="S64" s="90" t="s">
        <v>46</v>
      </c>
      <c r="T64" s="90" t="s">
        <v>46</v>
      </c>
      <c r="U64" s="90" t="s">
        <v>46</v>
      </c>
      <c r="V64" s="90" t="s">
        <v>46</v>
      </c>
      <c r="W64" s="192"/>
      <c r="X64" s="192"/>
      <c r="Y64" s="193"/>
      <c r="Z64" s="194"/>
    </row>
    <row r="65" spans="1:26" ht="13.5" customHeight="1">
      <c r="A65" s="196" t="s">
        <v>46</v>
      </c>
      <c r="B65" s="103" t="s">
        <v>46</v>
      </c>
      <c r="C65" s="197" t="s">
        <v>46</v>
      </c>
      <c r="D65" s="197"/>
      <c r="E65" s="197"/>
      <c r="F65" s="197"/>
      <c r="G65" s="197"/>
      <c r="H65" s="197" t="s">
        <v>46</v>
      </c>
      <c r="I65" s="197"/>
      <c r="J65" s="197"/>
      <c r="K65" s="197"/>
      <c r="L65" s="197"/>
      <c r="M65" s="195" t="s">
        <v>46</v>
      </c>
      <c r="N65" s="195"/>
      <c r="O65" s="195"/>
      <c r="P65" s="195"/>
      <c r="Q65" s="195"/>
      <c r="R65" s="197" t="s">
        <v>46</v>
      </c>
      <c r="S65" s="197"/>
      <c r="T65" s="197"/>
      <c r="U65" s="197"/>
      <c r="V65" s="197"/>
      <c r="W65" s="192" t="s">
        <v>46</v>
      </c>
      <c r="X65" s="192"/>
      <c r="Y65" s="193" t="s">
        <v>46</v>
      </c>
      <c r="Z65" s="194"/>
    </row>
    <row r="66" spans="1:26" ht="13.5" customHeight="1">
      <c r="A66" s="196"/>
      <c r="B66" s="112" t="s">
        <v>46</v>
      </c>
      <c r="C66" s="90" t="s">
        <v>46</v>
      </c>
      <c r="D66" s="90" t="s">
        <v>46</v>
      </c>
      <c r="E66" s="90" t="s">
        <v>46</v>
      </c>
      <c r="F66" s="90" t="s">
        <v>46</v>
      </c>
      <c r="G66" s="90" t="s">
        <v>46</v>
      </c>
      <c r="H66" s="90" t="s">
        <v>46</v>
      </c>
      <c r="I66" s="90" t="s">
        <v>46</v>
      </c>
      <c r="J66" s="90" t="s">
        <v>46</v>
      </c>
      <c r="K66" s="90" t="s">
        <v>46</v>
      </c>
      <c r="L66" s="90" t="s">
        <v>46</v>
      </c>
      <c r="M66" s="195" t="s">
        <v>46</v>
      </c>
      <c r="N66" s="195"/>
      <c r="O66" s="195"/>
      <c r="P66" s="195"/>
      <c r="Q66" s="195"/>
      <c r="R66" s="90" t="s">
        <v>46</v>
      </c>
      <c r="S66" s="90" t="s">
        <v>46</v>
      </c>
      <c r="T66" s="90" t="s">
        <v>46</v>
      </c>
      <c r="U66" s="90" t="s">
        <v>46</v>
      </c>
      <c r="V66" s="90" t="s">
        <v>46</v>
      </c>
      <c r="W66" s="192"/>
      <c r="X66" s="192"/>
      <c r="Y66" s="193"/>
      <c r="Z66" s="194"/>
    </row>
    <row r="67" spans="1:26" ht="13.5" customHeight="1">
      <c r="A67" s="196" t="s">
        <v>46</v>
      </c>
      <c r="B67" s="103" t="s">
        <v>46</v>
      </c>
      <c r="C67" s="197" t="s">
        <v>46</v>
      </c>
      <c r="D67" s="197"/>
      <c r="E67" s="197"/>
      <c r="F67" s="197"/>
      <c r="G67" s="197"/>
      <c r="H67" s="197" t="s">
        <v>46</v>
      </c>
      <c r="I67" s="197"/>
      <c r="J67" s="197"/>
      <c r="K67" s="197"/>
      <c r="L67" s="197"/>
      <c r="M67" s="197" t="s">
        <v>46</v>
      </c>
      <c r="N67" s="197"/>
      <c r="O67" s="197"/>
      <c r="P67" s="197"/>
      <c r="Q67" s="197"/>
      <c r="R67" s="195" t="s">
        <v>46</v>
      </c>
      <c r="S67" s="195"/>
      <c r="T67" s="195"/>
      <c r="U67" s="195"/>
      <c r="V67" s="195"/>
      <c r="W67" s="192" t="s">
        <v>46</v>
      </c>
      <c r="X67" s="192"/>
      <c r="Y67" s="193" t="s">
        <v>46</v>
      </c>
      <c r="Z67" s="194"/>
    </row>
    <row r="68" spans="1:26" ht="13.5" customHeight="1">
      <c r="A68" s="196"/>
      <c r="B68" s="112" t="s">
        <v>46</v>
      </c>
      <c r="C68" s="90" t="s">
        <v>46</v>
      </c>
      <c r="D68" s="90" t="s">
        <v>46</v>
      </c>
      <c r="E68" s="90" t="s">
        <v>46</v>
      </c>
      <c r="F68" s="90" t="s">
        <v>46</v>
      </c>
      <c r="G68" s="90" t="s">
        <v>46</v>
      </c>
      <c r="H68" s="90" t="s">
        <v>46</v>
      </c>
      <c r="I68" s="90" t="s">
        <v>46</v>
      </c>
      <c r="J68" s="90" t="s">
        <v>46</v>
      </c>
      <c r="K68" s="90" t="s">
        <v>46</v>
      </c>
      <c r="L68" s="90" t="s">
        <v>46</v>
      </c>
      <c r="M68" s="90" t="s">
        <v>46</v>
      </c>
      <c r="N68" s="90" t="s">
        <v>46</v>
      </c>
      <c r="O68" s="90" t="s">
        <v>46</v>
      </c>
      <c r="P68" s="90" t="s">
        <v>46</v>
      </c>
      <c r="Q68" s="90" t="s">
        <v>46</v>
      </c>
      <c r="R68" s="195" t="s">
        <v>46</v>
      </c>
      <c r="S68" s="195"/>
      <c r="T68" s="195"/>
      <c r="U68" s="195"/>
      <c r="V68" s="195"/>
      <c r="W68" s="192"/>
      <c r="X68" s="192"/>
      <c r="Y68" s="193"/>
      <c r="Z68" s="194"/>
    </row>
    <row r="69" spans="1:26" ht="13.5" customHeight="1">
      <c r="A69" s="100"/>
      <c r="B69" s="101"/>
      <c r="C69" s="102"/>
      <c r="D69" s="102"/>
      <c r="E69" s="102"/>
      <c r="F69" s="102"/>
      <c r="G69" s="102"/>
      <c r="H69" s="102"/>
      <c r="I69" s="102"/>
      <c r="J69" s="102"/>
      <c r="K69" s="102"/>
      <c r="L69" s="102"/>
      <c r="M69" s="102"/>
      <c r="N69" s="102"/>
      <c r="O69" s="102"/>
      <c r="P69" s="102"/>
      <c r="Q69" s="102"/>
      <c r="R69" s="102"/>
      <c r="S69" s="102"/>
      <c r="T69" s="102"/>
      <c r="U69" s="102"/>
      <c r="V69" s="102"/>
      <c r="W69" s="99"/>
      <c r="X69" s="99"/>
      <c r="Y69" s="99"/>
      <c r="Z69" s="99"/>
    </row>
    <row r="70" spans="1:26" ht="15" customHeight="1">
      <c r="A70" s="97" t="s">
        <v>46</v>
      </c>
      <c r="B70" s="98"/>
      <c r="C70" s="98"/>
      <c r="D70" s="98"/>
      <c r="E70" s="98"/>
      <c r="F70" s="98"/>
      <c r="G70" s="98"/>
      <c r="H70" s="98"/>
      <c r="I70" s="98"/>
      <c r="J70" s="98"/>
      <c r="K70" s="98"/>
      <c r="L70" s="98"/>
      <c r="M70" s="98"/>
      <c r="N70" s="98"/>
      <c r="O70" s="98"/>
      <c r="P70" s="98"/>
      <c r="Q70" s="98"/>
      <c r="R70" s="98"/>
      <c r="S70" s="98"/>
      <c r="T70" s="98"/>
      <c r="U70" s="98"/>
      <c r="V70" s="98"/>
      <c r="W70" s="98"/>
      <c r="X70" s="98"/>
      <c r="Y70" s="98"/>
      <c r="Z70" s="98"/>
    </row>
    <row r="71" spans="1:26" ht="13.5" customHeight="1">
      <c r="A71" s="111" t="s">
        <v>46</v>
      </c>
      <c r="B71" s="101" t="s">
        <v>46</v>
      </c>
      <c r="C71" s="198" t="s">
        <v>46</v>
      </c>
      <c r="D71" s="198"/>
      <c r="E71" s="198"/>
      <c r="F71" s="198"/>
      <c r="G71" s="198"/>
      <c r="H71" s="198" t="s">
        <v>46</v>
      </c>
      <c r="I71" s="198"/>
      <c r="J71" s="198"/>
      <c r="K71" s="198"/>
      <c r="L71" s="198"/>
      <c r="M71" s="198" t="s">
        <v>46</v>
      </c>
      <c r="N71" s="198"/>
      <c r="O71" s="198"/>
      <c r="P71" s="198"/>
      <c r="Q71" s="198"/>
      <c r="R71" s="198" t="s">
        <v>46</v>
      </c>
      <c r="S71" s="198"/>
      <c r="T71" s="198"/>
      <c r="U71" s="198"/>
      <c r="V71" s="198"/>
      <c r="W71" s="199" t="s">
        <v>46</v>
      </c>
      <c r="X71" s="199"/>
      <c r="Y71" s="99" t="s">
        <v>46</v>
      </c>
      <c r="Z71" s="99" t="s">
        <v>46</v>
      </c>
    </row>
    <row r="72" spans="1:26" ht="13.5" customHeight="1">
      <c r="A72" s="196" t="s">
        <v>46</v>
      </c>
      <c r="B72" s="103" t="s">
        <v>46</v>
      </c>
      <c r="C72" s="195" t="s">
        <v>46</v>
      </c>
      <c r="D72" s="195"/>
      <c r="E72" s="195"/>
      <c r="F72" s="195"/>
      <c r="G72" s="195"/>
      <c r="H72" s="197" t="s">
        <v>46</v>
      </c>
      <c r="I72" s="197"/>
      <c r="J72" s="197"/>
      <c r="K72" s="197"/>
      <c r="L72" s="197"/>
      <c r="M72" s="197" t="s">
        <v>46</v>
      </c>
      <c r="N72" s="197"/>
      <c r="O72" s="197"/>
      <c r="P72" s="197"/>
      <c r="Q72" s="197"/>
      <c r="R72" s="197" t="s">
        <v>46</v>
      </c>
      <c r="S72" s="197"/>
      <c r="T72" s="197"/>
      <c r="U72" s="197"/>
      <c r="V72" s="197"/>
      <c r="W72" s="192" t="s">
        <v>46</v>
      </c>
      <c r="X72" s="192"/>
      <c r="Y72" s="193" t="s">
        <v>46</v>
      </c>
      <c r="Z72" s="194"/>
    </row>
    <row r="73" spans="1:26" ht="13.5" customHeight="1">
      <c r="A73" s="196"/>
      <c r="B73" s="112" t="s">
        <v>46</v>
      </c>
      <c r="C73" s="195" t="s">
        <v>46</v>
      </c>
      <c r="D73" s="195"/>
      <c r="E73" s="195"/>
      <c r="F73" s="195"/>
      <c r="G73" s="195"/>
      <c r="H73" s="90" t="s">
        <v>46</v>
      </c>
      <c r="I73" s="90" t="s">
        <v>46</v>
      </c>
      <c r="J73" s="90" t="s">
        <v>46</v>
      </c>
      <c r="K73" s="90" t="s">
        <v>46</v>
      </c>
      <c r="L73" s="90" t="s">
        <v>46</v>
      </c>
      <c r="M73" s="90" t="s">
        <v>46</v>
      </c>
      <c r="N73" s="90" t="s">
        <v>46</v>
      </c>
      <c r="O73" s="90" t="s">
        <v>46</v>
      </c>
      <c r="P73" s="90" t="s">
        <v>46</v>
      </c>
      <c r="Q73" s="90" t="s">
        <v>46</v>
      </c>
      <c r="R73" s="90" t="s">
        <v>46</v>
      </c>
      <c r="S73" s="90" t="s">
        <v>46</v>
      </c>
      <c r="T73" s="90" t="s">
        <v>46</v>
      </c>
      <c r="U73" s="90" t="s">
        <v>46</v>
      </c>
      <c r="V73" s="90" t="s">
        <v>46</v>
      </c>
      <c r="W73" s="192"/>
      <c r="X73" s="192"/>
      <c r="Y73" s="193"/>
      <c r="Z73" s="194"/>
    </row>
    <row r="74" spans="1:26" ht="13.5" customHeight="1">
      <c r="A74" s="196" t="s">
        <v>46</v>
      </c>
      <c r="B74" s="103" t="s">
        <v>46</v>
      </c>
      <c r="C74" s="197" t="s">
        <v>46</v>
      </c>
      <c r="D74" s="197"/>
      <c r="E74" s="197"/>
      <c r="F74" s="197"/>
      <c r="G74" s="197"/>
      <c r="H74" s="195" t="s">
        <v>46</v>
      </c>
      <c r="I74" s="195"/>
      <c r="J74" s="195"/>
      <c r="K74" s="195"/>
      <c r="L74" s="195"/>
      <c r="M74" s="197" t="s">
        <v>46</v>
      </c>
      <c r="N74" s="197"/>
      <c r="O74" s="197"/>
      <c r="P74" s="197"/>
      <c r="Q74" s="197"/>
      <c r="R74" s="197" t="s">
        <v>46</v>
      </c>
      <c r="S74" s="197"/>
      <c r="T74" s="197"/>
      <c r="U74" s="197"/>
      <c r="V74" s="197"/>
      <c r="W74" s="192" t="s">
        <v>46</v>
      </c>
      <c r="X74" s="192"/>
      <c r="Y74" s="193" t="s">
        <v>46</v>
      </c>
      <c r="Z74" s="194"/>
    </row>
    <row r="75" spans="1:26" ht="13.5" customHeight="1">
      <c r="A75" s="196"/>
      <c r="B75" s="112" t="s">
        <v>46</v>
      </c>
      <c r="C75" s="90" t="s">
        <v>46</v>
      </c>
      <c r="D75" s="90" t="s">
        <v>46</v>
      </c>
      <c r="E75" s="90" t="s">
        <v>46</v>
      </c>
      <c r="F75" s="90" t="s">
        <v>46</v>
      </c>
      <c r="G75" s="90" t="s">
        <v>46</v>
      </c>
      <c r="H75" s="195" t="s">
        <v>46</v>
      </c>
      <c r="I75" s="195"/>
      <c r="J75" s="195"/>
      <c r="K75" s="195"/>
      <c r="L75" s="195"/>
      <c r="M75" s="90" t="s">
        <v>46</v>
      </c>
      <c r="N75" s="90" t="s">
        <v>46</v>
      </c>
      <c r="O75" s="90" t="s">
        <v>46</v>
      </c>
      <c r="P75" s="90" t="s">
        <v>46</v>
      </c>
      <c r="Q75" s="90" t="s">
        <v>46</v>
      </c>
      <c r="R75" s="90" t="s">
        <v>46</v>
      </c>
      <c r="S75" s="90" t="s">
        <v>46</v>
      </c>
      <c r="T75" s="90" t="s">
        <v>46</v>
      </c>
      <c r="U75" s="90" t="s">
        <v>46</v>
      </c>
      <c r="V75" s="90" t="s">
        <v>46</v>
      </c>
      <c r="W75" s="192"/>
      <c r="X75" s="192"/>
      <c r="Y75" s="193"/>
      <c r="Z75" s="194"/>
    </row>
    <row r="76" spans="1:26" ht="13.5" customHeight="1">
      <c r="A76" s="196" t="s">
        <v>46</v>
      </c>
      <c r="B76" s="103" t="s">
        <v>46</v>
      </c>
      <c r="C76" s="197" t="s">
        <v>46</v>
      </c>
      <c r="D76" s="197"/>
      <c r="E76" s="197"/>
      <c r="F76" s="197"/>
      <c r="G76" s="197"/>
      <c r="H76" s="197" t="s">
        <v>46</v>
      </c>
      <c r="I76" s="197"/>
      <c r="J76" s="197"/>
      <c r="K76" s="197"/>
      <c r="L76" s="197"/>
      <c r="M76" s="195" t="s">
        <v>46</v>
      </c>
      <c r="N76" s="195"/>
      <c r="O76" s="195"/>
      <c r="P76" s="195"/>
      <c r="Q76" s="195"/>
      <c r="R76" s="197" t="s">
        <v>46</v>
      </c>
      <c r="S76" s="197"/>
      <c r="T76" s="197"/>
      <c r="U76" s="197"/>
      <c r="V76" s="197"/>
      <c r="W76" s="192" t="s">
        <v>46</v>
      </c>
      <c r="X76" s="192"/>
      <c r="Y76" s="193" t="s">
        <v>46</v>
      </c>
      <c r="Z76" s="194"/>
    </row>
    <row r="77" spans="1:26" ht="13.5" customHeight="1">
      <c r="A77" s="196"/>
      <c r="B77" s="112" t="s">
        <v>46</v>
      </c>
      <c r="C77" s="90" t="s">
        <v>46</v>
      </c>
      <c r="D77" s="90" t="s">
        <v>46</v>
      </c>
      <c r="E77" s="90" t="s">
        <v>46</v>
      </c>
      <c r="F77" s="90" t="s">
        <v>46</v>
      </c>
      <c r="G77" s="90" t="s">
        <v>46</v>
      </c>
      <c r="H77" s="90" t="s">
        <v>46</v>
      </c>
      <c r="I77" s="90" t="s">
        <v>46</v>
      </c>
      <c r="J77" s="90" t="s">
        <v>46</v>
      </c>
      <c r="K77" s="90" t="s">
        <v>46</v>
      </c>
      <c r="L77" s="90" t="s">
        <v>46</v>
      </c>
      <c r="M77" s="195" t="s">
        <v>46</v>
      </c>
      <c r="N77" s="195"/>
      <c r="O77" s="195"/>
      <c r="P77" s="195"/>
      <c r="Q77" s="195"/>
      <c r="R77" s="90" t="s">
        <v>46</v>
      </c>
      <c r="S77" s="90" t="s">
        <v>46</v>
      </c>
      <c r="T77" s="90" t="s">
        <v>46</v>
      </c>
      <c r="U77" s="90" t="s">
        <v>46</v>
      </c>
      <c r="V77" s="90" t="s">
        <v>46</v>
      </c>
      <c r="W77" s="192"/>
      <c r="X77" s="192"/>
      <c r="Y77" s="193"/>
      <c r="Z77" s="194"/>
    </row>
    <row r="78" spans="1:26" ht="13.5" customHeight="1">
      <c r="A78" s="196" t="s">
        <v>46</v>
      </c>
      <c r="B78" s="103" t="s">
        <v>46</v>
      </c>
      <c r="C78" s="197" t="s">
        <v>46</v>
      </c>
      <c r="D78" s="197"/>
      <c r="E78" s="197"/>
      <c r="F78" s="197"/>
      <c r="G78" s="197"/>
      <c r="H78" s="197" t="s">
        <v>46</v>
      </c>
      <c r="I78" s="197"/>
      <c r="J78" s="197"/>
      <c r="K78" s="197"/>
      <c r="L78" s="197"/>
      <c r="M78" s="197" t="s">
        <v>46</v>
      </c>
      <c r="N78" s="197"/>
      <c r="O78" s="197"/>
      <c r="P78" s="197"/>
      <c r="Q78" s="197"/>
      <c r="R78" s="195" t="s">
        <v>46</v>
      </c>
      <c r="S78" s="195"/>
      <c r="T78" s="195"/>
      <c r="U78" s="195"/>
      <c r="V78" s="195"/>
      <c r="W78" s="192" t="s">
        <v>46</v>
      </c>
      <c r="X78" s="192"/>
      <c r="Y78" s="193" t="s">
        <v>46</v>
      </c>
      <c r="Z78" s="194"/>
    </row>
    <row r="79" spans="1:26" ht="13.5" customHeight="1">
      <c r="A79" s="196"/>
      <c r="B79" s="112" t="s">
        <v>46</v>
      </c>
      <c r="C79" s="90" t="s">
        <v>46</v>
      </c>
      <c r="D79" s="90" t="s">
        <v>46</v>
      </c>
      <c r="E79" s="90" t="s">
        <v>46</v>
      </c>
      <c r="F79" s="90" t="s">
        <v>46</v>
      </c>
      <c r="G79" s="90" t="s">
        <v>46</v>
      </c>
      <c r="H79" s="90" t="s">
        <v>46</v>
      </c>
      <c r="I79" s="90" t="s">
        <v>46</v>
      </c>
      <c r="J79" s="90" t="s">
        <v>46</v>
      </c>
      <c r="K79" s="90" t="s">
        <v>46</v>
      </c>
      <c r="L79" s="90" t="s">
        <v>46</v>
      </c>
      <c r="M79" s="90" t="s">
        <v>46</v>
      </c>
      <c r="N79" s="90" t="s">
        <v>46</v>
      </c>
      <c r="O79" s="90" t="s">
        <v>46</v>
      </c>
      <c r="P79" s="90" t="s">
        <v>46</v>
      </c>
      <c r="Q79" s="90" t="s">
        <v>46</v>
      </c>
      <c r="R79" s="195" t="s">
        <v>46</v>
      </c>
      <c r="S79" s="195"/>
      <c r="T79" s="195"/>
      <c r="U79" s="195"/>
      <c r="V79" s="195"/>
      <c r="W79" s="192"/>
      <c r="X79" s="192"/>
      <c r="Y79" s="193"/>
      <c r="Z79" s="194"/>
    </row>
    <row r="80" spans="1:26" ht="13.5" customHeight="1">
      <c r="A80" s="84"/>
      <c r="B80" s="103"/>
      <c r="C80" s="104"/>
      <c r="D80" s="104"/>
      <c r="E80" s="104"/>
      <c r="F80" s="104"/>
      <c r="G80" s="104"/>
      <c r="H80" s="105"/>
      <c r="I80" s="105"/>
      <c r="J80" s="105"/>
      <c r="K80" s="105"/>
      <c r="L80" s="105"/>
      <c r="M80" s="105"/>
      <c r="N80" s="105"/>
      <c r="O80" s="105"/>
      <c r="P80" s="105"/>
      <c r="Q80" s="105"/>
      <c r="R80" s="105"/>
      <c r="S80" s="105"/>
      <c r="T80" s="105"/>
      <c r="U80" s="105"/>
      <c r="V80" s="105"/>
      <c r="W80" s="106"/>
      <c r="X80" s="107"/>
      <c r="Y80" s="108"/>
      <c r="Z80" s="96"/>
    </row>
    <row r="81" spans="1:26" ht="15" customHeight="1">
      <c r="A81" s="97" t="s">
        <v>46</v>
      </c>
      <c r="B81" s="98"/>
      <c r="C81" s="98"/>
      <c r="D81" s="98"/>
      <c r="E81" s="98"/>
      <c r="F81" s="98"/>
      <c r="G81" s="98"/>
      <c r="H81" s="98"/>
      <c r="I81" s="98"/>
      <c r="J81" s="98"/>
      <c r="K81" s="98"/>
      <c r="L81" s="98"/>
      <c r="M81" s="98"/>
      <c r="N81" s="98"/>
      <c r="O81" s="98"/>
      <c r="P81" s="98"/>
      <c r="Q81" s="98"/>
      <c r="R81" s="98"/>
      <c r="S81" s="98"/>
      <c r="T81" s="98"/>
      <c r="U81" s="98"/>
      <c r="V81" s="98"/>
      <c r="W81" s="98"/>
      <c r="X81" s="98"/>
      <c r="Y81" s="98"/>
      <c r="Z81" s="98"/>
    </row>
    <row r="82" spans="1:26" ht="13.5" customHeight="1">
      <c r="A82" s="111" t="s">
        <v>46</v>
      </c>
      <c r="B82" s="101" t="s">
        <v>46</v>
      </c>
      <c r="C82" s="198" t="s">
        <v>46</v>
      </c>
      <c r="D82" s="198"/>
      <c r="E82" s="198"/>
      <c r="F82" s="198"/>
      <c r="G82" s="198"/>
      <c r="H82" s="198" t="s">
        <v>46</v>
      </c>
      <c r="I82" s="198"/>
      <c r="J82" s="198"/>
      <c r="K82" s="198"/>
      <c r="L82" s="198"/>
      <c r="M82" s="198" t="s">
        <v>46</v>
      </c>
      <c r="N82" s="198"/>
      <c r="O82" s="198"/>
      <c r="P82" s="198"/>
      <c r="Q82" s="198"/>
      <c r="R82" s="198" t="s">
        <v>46</v>
      </c>
      <c r="S82" s="198"/>
      <c r="T82" s="198"/>
      <c r="U82" s="198"/>
      <c r="V82" s="198"/>
      <c r="W82" s="199" t="s">
        <v>46</v>
      </c>
      <c r="X82" s="199"/>
      <c r="Y82" s="99" t="s">
        <v>46</v>
      </c>
      <c r="Z82" s="99" t="s">
        <v>46</v>
      </c>
    </row>
    <row r="83" spans="1:26" ht="13.5" customHeight="1">
      <c r="A83" s="196" t="s">
        <v>46</v>
      </c>
      <c r="B83" s="103" t="s">
        <v>46</v>
      </c>
      <c r="C83" s="195" t="s">
        <v>46</v>
      </c>
      <c r="D83" s="195"/>
      <c r="E83" s="195"/>
      <c r="F83" s="195"/>
      <c r="G83" s="195"/>
      <c r="H83" s="197" t="s">
        <v>46</v>
      </c>
      <c r="I83" s="197"/>
      <c r="J83" s="197"/>
      <c r="K83" s="197"/>
      <c r="L83" s="197"/>
      <c r="M83" s="197" t="s">
        <v>46</v>
      </c>
      <c r="N83" s="197"/>
      <c r="O83" s="197"/>
      <c r="P83" s="197"/>
      <c r="Q83" s="197"/>
      <c r="R83" s="197" t="s">
        <v>46</v>
      </c>
      <c r="S83" s="197"/>
      <c r="T83" s="197"/>
      <c r="U83" s="197"/>
      <c r="V83" s="197"/>
      <c r="W83" s="192" t="s">
        <v>46</v>
      </c>
      <c r="X83" s="192"/>
      <c r="Y83" s="193" t="s">
        <v>46</v>
      </c>
      <c r="Z83" s="194"/>
    </row>
    <row r="84" spans="1:26" ht="13.5" customHeight="1">
      <c r="A84" s="196"/>
      <c r="B84" s="112" t="s">
        <v>46</v>
      </c>
      <c r="C84" s="195" t="s">
        <v>46</v>
      </c>
      <c r="D84" s="195"/>
      <c r="E84" s="195"/>
      <c r="F84" s="195"/>
      <c r="G84" s="195"/>
      <c r="H84" s="90" t="s">
        <v>46</v>
      </c>
      <c r="I84" s="90" t="s">
        <v>46</v>
      </c>
      <c r="J84" s="90" t="s">
        <v>46</v>
      </c>
      <c r="K84" s="90" t="s">
        <v>46</v>
      </c>
      <c r="L84" s="90" t="s">
        <v>46</v>
      </c>
      <c r="M84" s="90" t="s">
        <v>46</v>
      </c>
      <c r="N84" s="90" t="s">
        <v>46</v>
      </c>
      <c r="O84" s="90" t="s">
        <v>46</v>
      </c>
      <c r="P84" s="90" t="s">
        <v>46</v>
      </c>
      <c r="Q84" s="90" t="s">
        <v>46</v>
      </c>
      <c r="R84" s="90" t="s">
        <v>46</v>
      </c>
      <c r="S84" s="90" t="s">
        <v>46</v>
      </c>
      <c r="T84" s="90" t="s">
        <v>46</v>
      </c>
      <c r="U84" s="90" t="s">
        <v>46</v>
      </c>
      <c r="V84" s="90" t="s">
        <v>46</v>
      </c>
      <c r="W84" s="192"/>
      <c r="X84" s="192"/>
      <c r="Y84" s="193"/>
      <c r="Z84" s="194"/>
    </row>
    <row r="85" spans="1:26" ht="13.5" customHeight="1">
      <c r="A85" s="196" t="s">
        <v>46</v>
      </c>
      <c r="B85" s="103" t="s">
        <v>46</v>
      </c>
      <c r="C85" s="197" t="s">
        <v>46</v>
      </c>
      <c r="D85" s="197"/>
      <c r="E85" s="197"/>
      <c r="F85" s="197"/>
      <c r="G85" s="197"/>
      <c r="H85" s="195" t="s">
        <v>46</v>
      </c>
      <c r="I85" s="195"/>
      <c r="J85" s="195"/>
      <c r="K85" s="195"/>
      <c r="L85" s="195"/>
      <c r="M85" s="197" t="s">
        <v>46</v>
      </c>
      <c r="N85" s="197"/>
      <c r="O85" s="197"/>
      <c r="P85" s="197"/>
      <c r="Q85" s="197"/>
      <c r="R85" s="197" t="s">
        <v>46</v>
      </c>
      <c r="S85" s="197"/>
      <c r="T85" s="197"/>
      <c r="U85" s="197"/>
      <c r="V85" s="197"/>
      <c r="W85" s="192" t="s">
        <v>46</v>
      </c>
      <c r="X85" s="192"/>
      <c r="Y85" s="193" t="s">
        <v>46</v>
      </c>
      <c r="Z85" s="194"/>
    </row>
    <row r="86" spans="1:26" ht="13.5" customHeight="1">
      <c r="A86" s="196"/>
      <c r="B86" s="112" t="s">
        <v>46</v>
      </c>
      <c r="C86" s="90" t="s">
        <v>46</v>
      </c>
      <c r="D86" s="90" t="s">
        <v>46</v>
      </c>
      <c r="E86" s="90" t="s">
        <v>46</v>
      </c>
      <c r="F86" s="90" t="s">
        <v>46</v>
      </c>
      <c r="G86" s="90" t="s">
        <v>46</v>
      </c>
      <c r="H86" s="195" t="s">
        <v>46</v>
      </c>
      <c r="I86" s="195"/>
      <c r="J86" s="195"/>
      <c r="K86" s="195"/>
      <c r="L86" s="195"/>
      <c r="M86" s="90" t="s">
        <v>46</v>
      </c>
      <c r="N86" s="90" t="s">
        <v>46</v>
      </c>
      <c r="O86" s="90" t="s">
        <v>46</v>
      </c>
      <c r="P86" s="90" t="s">
        <v>46</v>
      </c>
      <c r="Q86" s="90" t="s">
        <v>46</v>
      </c>
      <c r="R86" s="90" t="s">
        <v>46</v>
      </c>
      <c r="S86" s="90" t="s">
        <v>46</v>
      </c>
      <c r="T86" s="90" t="s">
        <v>46</v>
      </c>
      <c r="U86" s="90" t="s">
        <v>46</v>
      </c>
      <c r="V86" s="90" t="s">
        <v>46</v>
      </c>
      <c r="W86" s="192"/>
      <c r="X86" s="192"/>
      <c r="Y86" s="193"/>
      <c r="Z86" s="194"/>
    </row>
    <row r="87" spans="1:26" ht="13.5" customHeight="1">
      <c r="A87" s="196" t="s">
        <v>46</v>
      </c>
      <c r="B87" s="103" t="s">
        <v>46</v>
      </c>
      <c r="C87" s="197" t="s">
        <v>46</v>
      </c>
      <c r="D87" s="197"/>
      <c r="E87" s="197"/>
      <c r="F87" s="197"/>
      <c r="G87" s="197"/>
      <c r="H87" s="197" t="s">
        <v>46</v>
      </c>
      <c r="I87" s="197"/>
      <c r="J87" s="197"/>
      <c r="K87" s="197"/>
      <c r="L87" s="197"/>
      <c r="M87" s="195" t="s">
        <v>46</v>
      </c>
      <c r="N87" s="195"/>
      <c r="O87" s="195"/>
      <c r="P87" s="195"/>
      <c r="Q87" s="195"/>
      <c r="R87" s="197" t="s">
        <v>46</v>
      </c>
      <c r="S87" s="197"/>
      <c r="T87" s="197"/>
      <c r="U87" s="197"/>
      <c r="V87" s="197"/>
      <c r="W87" s="192" t="s">
        <v>46</v>
      </c>
      <c r="X87" s="192"/>
      <c r="Y87" s="193" t="s">
        <v>46</v>
      </c>
      <c r="Z87" s="194"/>
    </row>
    <row r="88" spans="1:26" ht="13.5" customHeight="1">
      <c r="A88" s="196"/>
      <c r="B88" s="112" t="s">
        <v>46</v>
      </c>
      <c r="C88" s="90" t="s">
        <v>46</v>
      </c>
      <c r="D88" s="90" t="s">
        <v>46</v>
      </c>
      <c r="E88" s="90" t="s">
        <v>46</v>
      </c>
      <c r="F88" s="90" t="s">
        <v>46</v>
      </c>
      <c r="G88" s="90" t="s">
        <v>46</v>
      </c>
      <c r="H88" s="90" t="s">
        <v>46</v>
      </c>
      <c r="I88" s="90" t="s">
        <v>46</v>
      </c>
      <c r="J88" s="90" t="s">
        <v>46</v>
      </c>
      <c r="K88" s="90" t="s">
        <v>46</v>
      </c>
      <c r="L88" s="90" t="s">
        <v>46</v>
      </c>
      <c r="M88" s="195" t="s">
        <v>46</v>
      </c>
      <c r="N88" s="195"/>
      <c r="O88" s="195"/>
      <c r="P88" s="195"/>
      <c r="Q88" s="195"/>
      <c r="R88" s="90" t="s">
        <v>46</v>
      </c>
      <c r="S88" s="90" t="s">
        <v>46</v>
      </c>
      <c r="T88" s="90" t="s">
        <v>46</v>
      </c>
      <c r="U88" s="90" t="s">
        <v>46</v>
      </c>
      <c r="V88" s="90" t="s">
        <v>46</v>
      </c>
      <c r="W88" s="192"/>
      <c r="X88" s="192"/>
      <c r="Y88" s="193"/>
      <c r="Z88" s="194"/>
    </row>
    <row r="89" spans="1:26" ht="13.5" customHeight="1">
      <c r="A89" s="196" t="s">
        <v>46</v>
      </c>
      <c r="B89" s="103" t="s">
        <v>46</v>
      </c>
      <c r="C89" s="197" t="s">
        <v>46</v>
      </c>
      <c r="D89" s="197"/>
      <c r="E89" s="197"/>
      <c r="F89" s="197"/>
      <c r="G89" s="197"/>
      <c r="H89" s="197" t="s">
        <v>46</v>
      </c>
      <c r="I89" s="197"/>
      <c r="J89" s="197"/>
      <c r="K89" s="197"/>
      <c r="L89" s="197"/>
      <c r="M89" s="197" t="s">
        <v>46</v>
      </c>
      <c r="N89" s="197"/>
      <c r="O89" s="197"/>
      <c r="P89" s="197"/>
      <c r="Q89" s="197"/>
      <c r="R89" s="195" t="s">
        <v>46</v>
      </c>
      <c r="S89" s="195"/>
      <c r="T89" s="195"/>
      <c r="U89" s="195"/>
      <c r="V89" s="195"/>
      <c r="W89" s="192" t="s">
        <v>46</v>
      </c>
      <c r="X89" s="192"/>
      <c r="Y89" s="193" t="s">
        <v>46</v>
      </c>
      <c r="Z89" s="194"/>
    </row>
    <row r="90" spans="1:26" ht="13.5" customHeight="1">
      <c r="A90" s="196"/>
      <c r="B90" s="112" t="s">
        <v>46</v>
      </c>
      <c r="C90" s="90" t="s">
        <v>46</v>
      </c>
      <c r="D90" s="90" t="s">
        <v>46</v>
      </c>
      <c r="E90" s="90" t="s">
        <v>46</v>
      </c>
      <c r="F90" s="90" t="s">
        <v>46</v>
      </c>
      <c r="G90" s="90" t="s">
        <v>46</v>
      </c>
      <c r="H90" s="90" t="s">
        <v>46</v>
      </c>
      <c r="I90" s="90" t="s">
        <v>46</v>
      </c>
      <c r="J90" s="90" t="s">
        <v>46</v>
      </c>
      <c r="K90" s="90" t="s">
        <v>46</v>
      </c>
      <c r="L90" s="90" t="s">
        <v>46</v>
      </c>
      <c r="M90" s="90" t="s">
        <v>46</v>
      </c>
      <c r="N90" s="90" t="s">
        <v>46</v>
      </c>
      <c r="O90" s="90" t="s">
        <v>46</v>
      </c>
      <c r="P90" s="90" t="s">
        <v>46</v>
      </c>
      <c r="Q90" s="90" t="s">
        <v>46</v>
      </c>
      <c r="R90" s="195" t="s">
        <v>46</v>
      </c>
      <c r="S90" s="195"/>
      <c r="T90" s="195"/>
      <c r="U90" s="195"/>
      <c r="V90" s="195"/>
      <c r="W90" s="192"/>
      <c r="X90" s="192"/>
      <c r="Y90" s="193"/>
      <c r="Z90" s="194"/>
    </row>
  </sheetData>
  <sheetProtection sheet="1" objects="1" scenarios="1"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Y8:Y9"/>
    <mergeCell ref="A6:A7"/>
    <mergeCell ref="C6:G6"/>
    <mergeCell ref="H6:L6"/>
    <mergeCell ref="M6:Q6"/>
    <mergeCell ref="R6:V6"/>
    <mergeCell ref="W6:X7"/>
    <mergeCell ref="W10:X11"/>
    <mergeCell ref="Y6:Y7"/>
    <mergeCell ref="Z6:Z7"/>
    <mergeCell ref="C7:G7"/>
    <mergeCell ref="A8:A9"/>
    <mergeCell ref="C8:G8"/>
    <mergeCell ref="H8:L8"/>
    <mergeCell ref="M8:Q8"/>
    <mergeCell ref="R8:V8"/>
    <mergeCell ref="W8:X9"/>
    <mergeCell ref="Z8:Z9"/>
    <mergeCell ref="R13:V13"/>
    <mergeCell ref="AB8:AC8"/>
    <mergeCell ref="H9:L9"/>
    <mergeCell ref="AB9:AC9"/>
    <mergeCell ref="A10:A11"/>
    <mergeCell ref="C10:G10"/>
    <mergeCell ref="H10:L10"/>
    <mergeCell ref="M10:Q10"/>
    <mergeCell ref="R10:V10"/>
    <mergeCell ref="Y10:Y11"/>
    <mergeCell ref="Z10:Z11"/>
    <mergeCell ref="AB10:AC10"/>
    <mergeCell ref="M11:Q11"/>
    <mergeCell ref="AB11:AC11"/>
    <mergeCell ref="A12:A13"/>
    <mergeCell ref="C12:G12"/>
    <mergeCell ref="H12:L12"/>
    <mergeCell ref="M12:Q12"/>
    <mergeCell ref="R12:V12"/>
    <mergeCell ref="AB14:AC14"/>
    <mergeCell ref="AB15:AC15"/>
    <mergeCell ref="W12:X13"/>
    <mergeCell ref="Y12:Y13"/>
    <mergeCell ref="Z12:Z13"/>
    <mergeCell ref="AB12:AC12"/>
    <mergeCell ref="AB13:AC13"/>
    <mergeCell ref="C16:G16"/>
    <mergeCell ref="H16:L16"/>
    <mergeCell ref="M16:Q16"/>
    <mergeCell ref="R16:V16"/>
    <mergeCell ref="W16:X16"/>
    <mergeCell ref="AB16:AC16"/>
    <mergeCell ref="A17:A18"/>
    <mergeCell ref="C17:G17"/>
    <mergeCell ref="H17:L17"/>
    <mergeCell ref="M17:Q17"/>
    <mergeCell ref="R17:V17"/>
    <mergeCell ref="W17:X18"/>
    <mergeCell ref="Y17:Y18"/>
    <mergeCell ref="Z17:Z18"/>
    <mergeCell ref="AB17:AC17"/>
    <mergeCell ref="C18:G18"/>
    <mergeCell ref="AB18:AC18"/>
    <mergeCell ref="A19:A20"/>
    <mergeCell ref="C19:G19"/>
    <mergeCell ref="H19:L19"/>
    <mergeCell ref="M19:Q19"/>
    <mergeCell ref="R19:V19"/>
    <mergeCell ref="W19:X20"/>
    <mergeCell ref="Y19:Y20"/>
    <mergeCell ref="Z19:Z20"/>
    <mergeCell ref="AB19:AC19"/>
    <mergeCell ref="H20:L20"/>
    <mergeCell ref="AB20:AC20"/>
    <mergeCell ref="A23:A24"/>
    <mergeCell ref="C23:G23"/>
    <mergeCell ref="H23:L23"/>
    <mergeCell ref="M23:Q23"/>
    <mergeCell ref="R23:V23"/>
    <mergeCell ref="A21:A22"/>
    <mergeCell ref="C21:G21"/>
    <mergeCell ref="H21:L21"/>
    <mergeCell ref="M21:Q21"/>
    <mergeCell ref="R21:V21"/>
    <mergeCell ref="R24:V24"/>
    <mergeCell ref="AB24:AC24"/>
    <mergeCell ref="Y21:Y22"/>
    <mergeCell ref="Z21:Z22"/>
    <mergeCell ref="AB21:AC21"/>
    <mergeCell ref="M22:Q22"/>
    <mergeCell ref="AB22:AC22"/>
    <mergeCell ref="W21:X22"/>
    <mergeCell ref="AB25:AC25"/>
    <mergeCell ref="AB26:AC26"/>
    <mergeCell ref="W23:X24"/>
    <mergeCell ref="Y23:Y24"/>
    <mergeCell ref="Z23:Z24"/>
    <mergeCell ref="AB23:AC23"/>
    <mergeCell ref="C27:G27"/>
    <mergeCell ref="H27:L27"/>
    <mergeCell ref="M27:Q27"/>
    <mergeCell ref="R27:V27"/>
    <mergeCell ref="W27:X27"/>
    <mergeCell ref="AB27:AC27"/>
    <mergeCell ref="A28:A29"/>
    <mergeCell ref="C28:G28"/>
    <mergeCell ref="H28:L28"/>
    <mergeCell ref="M28:Q28"/>
    <mergeCell ref="R28:V28"/>
    <mergeCell ref="W28:X29"/>
    <mergeCell ref="Y28:Y29"/>
    <mergeCell ref="Z28:Z29"/>
    <mergeCell ref="AB28:AC28"/>
    <mergeCell ref="C29:G29"/>
    <mergeCell ref="AB29:AC29"/>
    <mergeCell ref="A30:A31"/>
    <mergeCell ref="C30:G30"/>
    <mergeCell ref="H30:L30"/>
    <mergeCell ref="M30:Q30"/>
    <mergeCell ref="R30:V30"/>
    <mergeCell ref="W30:X31"/>
    <mergeCell ref="Y30:Y31"/>
    <mergeCell ref="Z30:Z31"/>
    <mergeCell ref="AB30:AC30"/>
    <mergeCell ref="H31:L31"/>
    <mergeCell ref="AB31:AC31"/>
    <mergeCell ref="A34:A35"/>
    <mergeCell ref="C34:G34"/>
    <mergeCell ref="H34:L34"/>
    <mergeCell ref="M34:Q34"/>
    <mergeCell ref="R34:V34"/>
    <mergeCell ref="A32:A33"/>
    <mergeCell ref="C32:G32"/>
    <mergeCell ref="H32:L32"/>
    <mergeCell ref="M32:Q32"/>
    <mergeCell ref="R32:V32"/>
    <mergeCell ref="R35:V35"/>
    <mergeCell ref="AB35:AC35"/>
    <mergeCell ref="Y32:Y33"/>
    <mergeCell ref="Z32:Z33"/>
    <mergeCell ref="AB32:AC32"/>
    <mergeCell ref="M33:Q33"/>
    <mergeCell ref="AB33:AC33"/>
    <mergeCell ref="W32:X33"/>
    <mergeCell ref="AB36:AC36"/>
    <mergeCell ref="AB37:AC37"/>
    <mergeCell ref="W34:X35"/>
    <mergeCell ref="Y34:Y35"/>
    <mergeCell ref="Z34:Z35"/>
    <mergeCell ref="AB34:AC34"/>
    <mergeCell ref="C38:G38"/>
    <mergeCell ref="H38:L38"/>
    <mergeCell ref="M38:Q38"/>
    <mergeCell ref="R38:V38"/>
    <mergeCell ref="W38:X38"/>
    <mergeCell ref="AB38:AC38"/>
    <mergeCell ref="C40:G40"/>
    <mergeCell ref="AB40:AC40"/>
    <mergeCell ref="A41:A42"/>
    <mergeCell ref="C41:G41"/>
    <mergeCell ref="H41:L41"/>
    <mergeCell ref="M41:Q41"/>
    <mergeCell ref="R41:V41"/>
    <mergeCell ref="A39:A40"/>
    <mergeCell ref="C39:G39"/>
    <mergeCell ref="H39:L39"/>
    <mergeCell ref="AB41:AC41"/>
    <mergeCell ref="H42:L42"/>
    <mergeCell ref="AB42:AC42"/>
    <mergeCell ref="Y39:Y40"/>
    <mergeCell ref="Z39:Z40"/>
    <mergeCell ref="AB39:AC39"/>
    <mergeCell ref="M39:Q39"/>
    <mergeCell ref="R39:V39"/>
    <mergeCell ref="W39:X40"/>
    <mergeCell ref="M43:Q43"/>
    <mergeCell ref="R43:V43"/>
    <mergeCell ref="W43:X44"/>
    <mergeCell ref="W41:X42"/>
    <mergeCell ref="Y41:Y42"/>
    <mergeCell ref="Z41:Z42"/>
    <mergeCell ref="M44:Q44"/>
    <mergeCell ref="AB44:AC44"/>
    <mergeCell ref="A45:A46"/>
    <mergeCell ref="C45:G45"/>
    <mergeCell ref="H45:L45"/>
    <mergeCell ref="M45:Q45"/>
    <mergeCell ref="R45:V45"/>
    <mergeCell ref="A43:A44"/>
    <mergeCell ref="C43:G43"/>
    <mergeCell ref="H43:L43"/>
    <mergeCell ref="Y45:Y46"/>
    <mergeCell ref="Z45:Z46"/>
    <mergeCell ref="R46:V46"/>
    <mergeCell ref="Y43:Y44"/>
    <mergeCell ref="Z43:Z44"/>
    <mergeCell ref="AB43:AC43"/>
    <mergeCell ref="C49:G49"/>
    <mergeCell ref="H49:L49"/>
    <mergeCell ref="M49:Q49"/>
    <mergeCell ref="R49:V49"/>
    <mergeCell ref="W49:X49"/>
    <mergeCell ref="W45:X46"/>
    <mergeCell ref="A50:A51"/>
    <mergeCell ref="C50:G50"/>
    <mergeCell ref="H50:L50"/>
    <mergeCell ref="M50:Q50"/>
    <mergeCell ref="R50:V50"/>
    <mergeCell ref="W50:X51"/>
    <mergeCell ref="Y50:Y51"/>
    <mergeCell ref="Z50:Z51"/>
    <mergeCell ref="C51:G51"/>
    <mergeCell ref="A52:A53"/>
    <mergeCell ref="C52:G52"/>
    <mergeCell ref="H52:L52"/>
    <mergeCell ref="M52:Q52"/>
    <mergeCell ref="R52:V52"/>
    <mergeCell ref="W52:X53"/>
    <mergeCell ref="Y52:Y53"/>
    <mergeCell ref="Z52:Z53"/>
    <mergeCell ref="H53:L53"/>
    <mergeCell ref="A54:A55"/>
    <mergeCell ref="C54:G54"/>
    <mergeCell ref="H54:L54"/>
    <mergeCell ref="M54:Q54"/>
    <mergeCell ref="R54:V54"/>
    <mergeCell ref="W54:X55"/>
    <mergeCell ref="Y54:Y55"/>
    <mergeCell ref="Z54:Z55"/>
    <mergeCell ref="Y56:Y57"/>
    <mergeCell ref="Z56:Z57"/>
    <mergeCell ref="R57:V57"/>
    <mergeCell ref="M55:Q55"/>
    <mergeCell ref="A56:A57"/>
    <mergeCell ref="C56:G56"/>
    <mergeCell ref="H56:L56"/>
    <mergeCell ref="M56:Q56"/>
    <mergeCell ref="R56:V56"/>
    <mergeCell ref="C60:G60"/>
    <mergeCell ref="H60:L60"/>
    <mergeCell ref="M60:Q60"/>
    <mergeCell ref="R60:V60"/>
    <mergeCell ref="W60:X60"/>
    <mergeCell ref="W56:X57"/>
    <mergeCell ref="A61:A62"/>
    <mergeCell ref="C61:G61"/>
    <mergeCell ref="H61:L61"/>
    <mergeCell ref="M61:Q61"/>
    <mergeCell ref="R61:V61"/>
    <mergeCell ref="W61:X62"/>
    <mergeCell ref="Y61:Y62"/>
    <mergeCell ref="Z61:Z62"/>
    <mergeCell ref="C62:G62"/>
    <mergeCell ref="A63:A64"/>
    <mergeCell ref="C63:G63"/>
    <mergeCell ref="H63:L63"/>
    <mergeCell ref="M63:Q63"/>
    <mergeCell ref="R63:V63"/>
    <mergeCell ref="W63:X64"/>
    <mergeCell ref="Y63:Y64"/>
    <mergeCell ref="Z63:Z64"/>
    <mergeCell ref="H64:L64"/>
    <mergeCell ref="A65:A66"/>
    <mergeCell ref="C65:G65"/>
    <mergeCell ref="H65:L65"/>
    <mergeCell ref="M65:Q65"/>
    <mergeCell ref="R65:V65"/>
    <mergeCell ref="W65:X66"/>
    <mergeCell ref="Y65:Y66"/>
    <mergeCell ref="Z65:Z66"/>
    <mergeCell ref="Y67:Y68"/>
    <mergeCell ref="Z67:Z68"/>
    <mergeCell ref="R68:V68"/>
    <mergeCell ref="M66:Q66"/>
    <mergeCell ref="A67:A68"/>
    <mergeCell ref="C67:G67"/>
    <mergeCell ref="H67:L67"/>
    <mergeCell ref="M67:Q67"/>
    <mergeCell ref="R67:V67"/>
    <mergeCell ref="C71:G71"/>
    <mergeCell ref="H71:L71"/>
    <mergeCell ref="M71:Q71"/>
    <mergeCell ref="R71:V71"/>
    <mergeCell ref="W71:X71"/>
    <mergeCell ref="W67:X68"/>
    <mergeCell ref="A72:A73"/>
    <mergeCell ref="C72:G72"/>
    <mergeCell ref="H72:L72"/>
    <mergeCell ref="M72:Q72"/>
    <mergeCell ref="R72:V72"/>
    <mergeCell ref="W72:X73"/>
    <mergeCell ref="Y72:Y73"/>
    <mergeCell ref="Z72:Z73"/>
    <mergeCell ref="C73:G73"/>
    <mergeCell ref="A74:A75"/>
    <mergeCell ref="C74:G74"/>
    <mergeCell ref="H74:L74"/>
    <mergeCell ref="M74:Q74"/>
    <mergeCell ref="R74:V74"/>
    <mergeCell ref="W74:X75"/>
    <mergeCell ref="Y74:Y75"/>
    <mergeCell ref="Z74:Z75"/>
    <mergeCell ref="H75:L75"/>
    <mergeCell ref="A76:A77"/>
    <mergeCell ref="C76:G76"/>
    <mergeCell ref="H76:L76"/>
    <mergeCell ref="M76:Q76"/>
    <mergeCell ref="R76:V76"/>
    <mergeCell ref="W76:X77"/>
    <mergeCell ref="Y76:Y77"/>
    <mergeCell ref="Z76:Z77"/>
    <mergeCell ref="Y78:Y79"/>
    <mergeCell ref="Z78:Z79"/>
    <mergeCell ref="R79:V79"/>
    <mergeCell ref="M77:Q77"/>
    <mergeCell ref="A78:A79"/>
    <mergeCell ref="C78:G78"/>
    <mergeCell ref="H78:L78"/>
    <mergeCell ref="M78:Q78"/>
    <mergeCell ref="R78:V78"/>
    <mergeCell ref="C82:G82"/>
    <mergeCell ref="H82:L82"/>
    <mergeCell ref="M82:Q82"/>
    <mergeCell ref="R82:V82"/>
    <mergeCell ref="W82:X82"/>
    <mergeCell ref="W78:X79"/>
    <mergeCell ref="A83:A84"/>
    <mergeCell ref="C83:G83"/>
    <mergeCell ref="H83:L83"/>
    <mergeCell ref="M83:Q83"/>
    <mergeCell ref="R83:V83"/>
    <mergeCell ref="W83:X84"/>
    <mergeCell ref="Y83:Y84"/>
    <mergeCell ref="Z83:Z84"/>
    <mergeCell ref="C84:G84"/>
    <mergeCell ref="A85:A86"/>
    <mergeCell ref="C85:G85"/>
    <mergeCell ref="H85:L85"/>
    <mergeCell ref="M85:Q85"/>
    <mergeCell ref="R85:V85"/>
    <mergeCell ref="W85:X86"/>
    <mergeCell ref="Y85:Y86"/>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39:Z46 Z28:Z35 Z17:Z24 Z6:Z13">
    <cfRule type="cellIs" priority="35" dxfId="952" operator="equal" stopIfTrue="1">
      <formula>1</formula>
    </cfRule>
    <cfRule type="cellIs" priority="36" dxfId="953" operator="equal" stopIfTrue="1">
      <formula>2</formula>
    </cfRule>
  </conditionalFormatting>
  <conditionalFormatting sqref="A49:Z49">
    <cfRule type="expression" priority="34" dxfId="954" stopIfTrue="1">
      <formula>$A$48="Skupina E"</formula>
    </cfRule>
  </conditionalFormatting>
  <conditionalFormatting sqref="A50:A57">
    <cfRule type="expression" priority="33" dxfId="955" stopIfTrue="1">
      <formula>$A$48="Skupina E"</formula>
    </cfRule>
  </conditionalFormatting>
  <conditionalFormatting sqref="C50:G50 H52:L52 M54:Q54 R56:V56">
    <cfRule type="expression" priority="32" dxfId="956" stopIfTrue="1">
      <formula>$A$48="Skupina E"</formula>
    </cfRule>
  </conditionalFormatting>
  <conditionalFormatting sqref="C51:G51 H53:L53 M55:Q55 R57:V57">
    <cfRule type="expression" priority="31" dxfId="957" stopIfTrue="1">
      <formula>$A$48="Skupina E"</formula>
    </cfRule>
  </conditionalFormatting>
  <conditionalFormatting sqref="W50:Y57">
    <cfRule type="expression" priority="30" dxfId="958" stopIfTrue="1">
      <formula>$A$48="Skupina E"</formula>
    </cfRule>
  </conditionalFormatting>
  <conditionalFormatting sqref="B51 B53 B55 B57 D53:G53 D55:G55 D57:G57 I55:L55 I57:L57 N51:Q51 N57:Q57 S51:V51 S53:V53">
    <cfRule type="expression" priority="29" dxfId="944" stopIfTrue="1">
      <formula>$A$48="Skupina E"</formula>
    </cfRule>
  </conditionalFormatting>
  <conditionalFormatting sqref="C52:G52 M50:V50 R52:V52 C54:L54 C56:Q56">
    <cfRule type="expression" priority="28" dxfId="940" stopIfTrue="1">
      <formula>$A$48="Skupina E"</formula>
    </cfRule>
  </conditionalFormatting>
  <conditionalFormatting sqref="C53 C55 C57 H55 H57 M51 M57 R51 R53">
    <cfRule type="expression" priority="27" dxfId="947" stopIfTrue="1">
      <formula>$A$48="Skupina E"</formula>
    </cfRule>
  </conditionalFormatting>
  <conditionalFormatting sqref="A60:Z60">
    <cfRule type="expression" priority="26" dxfId="954" stopIfTrue="1">
      <formula>$A$59="Skupina F"</formula>
    </cfRule>
  </conditionalFormatting>
  <conditionalFormatting sqref="A72:A79 A61:A68">
    <cfRule type="expression" priority="25" dxfId="955" stopIfTrue="1">
      <formula>$A$59="Skupina F"</formula>
    </cfRule>
  </conditionalFormatting>
  <conditionalFormatting sqref="C72:G72 H74:L74 M76:Q76 R78:V78 C61:G61 H63:L63 M65:Q65 R67:V67">
    <cfRule type="expression" priority="24" dxfId="956" stopIfTrue="1">
      <formula>$A$59="Skupina F"</formula>
    </cfRule>
  </conditionalFormatting>
  <conditionalFormatting sqref="C73:G73 H75:L75 M77:Q77 R79:V79 C62:G62 H64:L64 M66:Q66 R68:V68">
    <cfRule type="expression" priority="23" dxfId="957" stopIfTrue="1">
      <formula>$A$59="Skupina F"</formula>
    </cfRule>
  </conditionalFormatting>
  <conditionalFormatting sqref="W72:Y79 W61:Y68">
    <cfRule type="expression" priority="22" dxfId="958"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21" dxfId="944" stopIfTrue="1">
      <formula>$A$59="Skupina F"</formula>
    </cfRule>
  </conditionalFormatting>
  <conditionalFormatting sqref="C74:G74 C76:L76 C78:Q78 M72:V72 R74:V74 C63:G63 C65:L65 M61:V61 R63:V63 C67:Q67">
    <cfRule type="expression" priority="20" dxfId="940" stopIfTrue="1">
      <formula>$A$59="Skupina F"</formula>
    </cfRule>
  </conditionalFormatting>
  <conditionalFormatting sqref="C75 C77 C79 H77 H79 M79 M73 R73 R75 C64 C66 C68 H66 H68 M62 M68 R62 R64">
    <cfRule type="expression" priority="19" dxfId="947" stopIfTrue="1">
      <formula>$A$59="Skupina F"</formula>
    </cfRule>
  </conditionalFormatting>
  <conditionalFormatting sqref="A71:Z71">
    <cfRule type="expression" priority="18" dxfId="954" stopIfTrue="1">
      <formula>$A$70="Skupina G"</formula>
    </cfRule>
  </conditionalFormatting>
  <conditionalFormatting sqref="A82:Z82">
    <cfRule type="expression" priority="17" dxfId="954" stopIfTrue="1">
      <formula>$A$81="Skupina H"</formula>
    </cfRule>
  </conditionalFormatting>
  <conditionalFormatting sqref="A83:A90">
    <cfRule type="expression" priority="16" dxfId="955" stopIfTrue="1">
      <formula>$A$81="Skupina H"</formula>
    </cfRule>
  </conditionalFormatting>
  <conditionalFormatting sqref="C83:G83 H85:L85 M87:Q87 R89:V89">
    <cfRule type="expression" priority="15" dxfId="956" stopIfTrue="1">
      <formula>$A$81="Skupina H"</formula>
    </cfRule>
  </conditionalFormatting>
  <conditionalFormatting sqref="C84:G84 H86:L86 M88:Q88 R90:V90">
    <cfRule type="expression" priority="14" dxfId="957" stopIfTrue="1">
      <formula>$A$81="Skupina H"</formula>
    </cfRule>
  </conditionalFormatting>
  <conditionalFormatting sqref="W83:Y90">
    <cfRule type="expression" priority="13" dxfId="958" stopIfTrue="1">
      <formula>$A$81="Skupina H"</formula>
    </cfRule>
  </conditionalFormatting>
  <conditionalFormatting sqref="B84 B86 B88 B90 D86:G86 D88:G88 D90:G90 I88:L88 I90:L90 N84:Q84 N90:Q90 S84:V84 S86:V86">
    <cfRule type="expression" priority="12" dxfId="944" stopIfTrue="1">
      <formula>$A$81="Skupina H"</formula>
    </cfRule>
  </conditionalFormatting>
  <conditionalFormatting sqref="C85:G85 C89:Q89 M83:V83 R85:V85 C87:L87">
    <cfRule type="expression" priority="11" dxfId="940" stopIfTrue="1">
      <formula>$A$81="Skupina H"</formula>
    </cfRule>
  </conditionalFormatting>
  <conditionalFormatting sqref="C86 C88 C90 H88 H90 M84 M90 R84 R86">
    <cfRule type="expression" priority="10" dxfId="947" stopIfTrue="1">
      <formula>$A$81="Skupina H"</formula>
    </cfRule>
  </conditionalFormatting>
  <conditionalFormatting sqref="Z50:Z57">
    <cfRule type="cellIs" priority="7" dxfId="959" operator="equal" stopIfTrue="1">
      <formula>1</formula>
    </cfRule>
    <cfRule type="cellIs" priority="8" dxfId="960" operator="equal" stopIfTrue="1">
      <formula>2</formula>
    </cfRule>
    <cfRule type="expression" priority="9" dxfId="958" stopIfTrue="1">
      <formula>$A$48="Skupina E"</formula>
    </cfRule>
  </conditionalFormatting>
  <conditionalFormatting sqref="Z72:Z79 Z61:Z68">
    <cfRule type="cellIs" priority="4" dxfId="959" operator="equal" stopIfTrue="1">
      <formula>1</formula>
    </cfRule>
    <cfRule type="cellIs" priority="5" dxfId="960" operator="equal" stopIfTrue="1">
      <formula>2</formula>
    </cfRule>
    <cfRule type="expression" priority="6" dxfId="958" stopIfTrue="1">
      <formula>$A$59="Skupina F"</formula>
    </cfRule>
  </conditionalFormatting>
  <conditionalFormatting sqref="Z83:Z90">
    <cfRule type="cellIs" priority="1" dxfId="959" operator="equal" stopIfTrue="1">
      <formula>1</formula>
    </cfRule>
    <cfRule type="cellIs" priority="2" dxfId="960" operator="equal" stopIfTrue="1">
      <formula>2</formula>
    </cfRule>
    <cfRule type="expression" priority="3" dxfId="958"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11.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I56" sqref="I56"/>
    </sheetView>
  </sheetViews>
  <sheetFormatPr defaultColWidth="9.00390625" defaultRowHeight="12.75"/>
  <cols>
    <col min="1" max="1" width="3.875" style="41" customWidth="1"/>
    <col min="2" max="2" width="4.125" style="22" customWidth="1"/>
    <col min="3" max="3" width="35.00390625" style="18" customWidth="1"/>
    <col min="4" max="4" width="4.875" style="21" customWidth="1"/>
    <col min="5" max="8" width="22.75390625" style="18" customWidth="1"/>
    <col min="9" max="9" width="12.75390625" style="18" customWidth="1"/>
    <col min="10" max="16384" width="9.125" style="18" customWidth="1"/>
  </cols>
  <sheetData>
    <row r="1" spans="1:9" ht="27.75" customHeight="1">
      <c r="A1" s="263" t="s">
        <v>39</v>
      </c>
      <c r="B1" s="263"/>
      <c r="C1" s="263"/>
      <c r="D1" s="263"/>
      <c r="E1" s="263"/>
      <c r="F1" s="263"/>
      <c r="G1" s="263"/>
      <c r="H1" s="263"/>
      <c r="I1" s="113"/>
    </row>
    <row r="2" spans="1:12" ht="18.75">
      <c r="A2" s="238" t="s">
        <v>847</v>
      </c>
      <c r="B2" s="238"/>
      <c r="C2" s="238"/>
      <c r="D2" s="238"/>
      <c r="E2" s="238"/>
      <c r="F2" s="238"/>
      <c r="G2" s="238"/>
      <c r="H2" s="238"/>
      <c r="I2" s="114"/>
      <c r="J2" s="74"/>
      <c r="K2" s="74"/>
      <c r="L2" s="74"/>
    </row>
    <row r="3" spans="3:13" ht="15.75">
      <c r="C3" s="21"/>
      <c r="D3" s="23"/>
      <c r="G3" s="115"/>
      <c r="H3" s="25" t="s">
        <v>41</v>
      </c>
      <c r="I3" s="25"/>
      <c r="J3" s="25"/>
      <c r="K3" s="25"/>
      <c r="L3" s="25"/>
      <c r="M3" s="25"/>
    </row>
    <row r="4" spans="1:9" ht="15" customHeight="1">
      <c r="A4" s="116" t="s">
        <v>33</v>
      </c>
      <c r="B4" s="117">
        <v>1</v>
      </c>
      <c r="C4" s="118" t="s">
        <v>846</v>
      </c>
      <c r="D4" s="119"/>
      <c r="E4" s="119"/>
      <c r="F4" s="119"/>
      <c r="G4" s="120"/>
      <c r="H4" s="31"/>
      <c r="I4" s="119"/>
    </row>
    <row r="5" spans="1:9" ht="15" customHeight="1">
      <c r="A5" s="116"/>
      <c r="B5" s="121"/>
      <c r="C5" s="119"/>
      <c r="D5" s="241">
        <v>81</v>
      </c>
      <c r="E5" s="122" t="s">
        <v>806</v>
      </c>
      <c r="F5" s="119"/>
      <c r="G5" s="31"/>
      <c r="H5" s="31"/>
      <c r="I5" s="119"/>
    </row>
    <row r="6" spans="1:19" ht="15" customHeight="1">
      <c r="A6" s="116" t="s">
        <v>30</v>
      </c>
      <c r="B6" s="117">
        <v>2</v>
      </c>
      <c r="C6" s="123" t="s">
        <v>845</v>
      </c>
      <c r="D6" s="242"/>
      <c r="E6" s="37" t="s">
        <v>844</v>
      </c>
      <c r="F6" s="119"/>
      <c r="G6" s="119"/>
      <c r="H6" s="119"/>
      <c r="I6" s="119"/>
      <c r="K6" s="124"/>
      <c r="L6" s="124"/>
      <c r="M6" s="124"/>
      <c r="N6" s="124"/>
      <c r="O6" s="124"/>
      <c r="P6" s="124"/>
      <c r="Q6" s="124"/>
      <c r="R6" s="124"/>
      <c r="S6" s="124"/>
    </row>
    <row r="7" spans="1:19" ht="15" customHeight="1">
      <c r="A7" s="116"/>
      <c r="B7" s="121"/>
      <c r="C7" s="119"/>
      <c r="D7" s="125"/>
      <c r="E7" s="243">
        <v>85</v>
      </c>
      <c r="F7" s="126" t="s">
        <v>806</v>
      </c>
      <c r="G7" s="119"/>
      <c r="H7" s="119"/>
      <c r="I7" s="119"/>
      <c r="K7" s="124"/>
      <c r="L7" s="124"/>
      <c r="M7" s="124"/>
      <c r="N7" s="124"/>
      <c r="O7" s="124"/>
      <c r="P7" s="124"/>
      <c r="Q7" s="124"/>
      <c r="R7" s="124"/>
      <c r="S7" s="124"/>
    </row>
    <row r="8" spans="1:19" ht="15" customHeight="1">
      <c r="A8" s="116" t="s">
        <v>27</v>
      </c>
      <c r="B8" s="117">
        <v>9</v>
      </c>
      <c r="C8" s="123" t="s">
        <v>824</v>
      </c>
      <c r="D8" s="125"/>
      <c r="E8" s="243"/>
      <c r="F8" s="37" t="s">
        <v>843</v>
      </c>
      <c r="G8" s="127"/>
      <c r="H8" s="119"/>
      <c r="I8" s="119"/>
      <c r="K8" s="124"/>
      <c r="L8" s="124"/>
      <c r="M8" s="124"/>
      <c r="N8" s="124"/>
      <c r="O8" s="124"/>
      <c r="P8" s="124"/>
      <c r="Q8" s="124"/>
      <c r="R8" s="124"/>
      <c r="S8" s="124"/>
    </row>
    <row r="9" spans="1:19" ht="15" customHeight="1">
      <c r="A9" s="116"/>
      <c r="B9" s="121"/>
      <c r="C9" s="119"/>
      <c r="D9" s="241">
        <v>82</v>
      </c>
      <c r="E9" s="122" t="s">
        <v>795</v>
      </c>
      <c r="F9" s="128"/>
      <c r="G9" s="127"/>
      <c r="H9" s="119"/>
      <c r="I9" s="119"/>
      <c r="K9" s="124"/>
      <c r="L9" s="124"/>
      <c r="M9" s="124"/>
      <c r="N9" s="124"/>
      <c r="O9" s="124"/>
      <c r="P9" s="124"/>
      <c r="Q9" s="124"/>
      <c r="R9" s="124"/>
      <c r="S9" s="124"/>
    </row>
    <row r="10" spans="1:19" ht="15" customHeight="1">
      <c r="A10" s="116" t="s">
        <v>21</v>
      </c>
      <c r="B10" s="117">
        <v>4</v>
      </c>
      <c r="C10" s="129" t="s">
        <v>842</v>
      </c>
      <c r="D10" s="242"/>
      <c r="E10" s="44" t="s">
        <v>841</v>
      </c>
      <c r="F10" s="116"/>
      <c r="G10" s="127"/>
      <c r="H10" s="119"/>
      <c r="I10" s="119"/>
      <c r="K10" s="124"/>
      <c r="L10" s="124"/>
      <c r="M10" s="124"/>
      <c r="N10" s="124"/>
      <c r="O10" s="124"/>
      <c r="P10" s="124"/>
      <c r="Q10" s="124"/>
      <c r="R10" s="124"/>
      <c r="S10" s="124"/>
    </row>
    <row r="11" spans="1:19" ht="15" customHeight="1">
      <c r="A11" s="116"/>
      <c r="B11" s="121"/>
      <c r="C11" s="119"/>
      <c r="D11" s="125"/>
      <c r="E11" s="130"/>
      <c r="F11" s="243">
        <v>87</v>
      </c>
      <c r="G11" s="131" t="s">
        <v>806</v>
      </c>
      <c r="H11" s="119"/>
      <c r="I11" s="119"/>
      <c r="K11" s="124"/>
      <c r="L11" s="124"/>
      <c r="M11" s="124"/>
      <c r="N11" s="124"/>
      <c r="O11" s="124"/>
      <c r="P11" s="124"/>
      <c r="Q11" s="124"/>
      <c r="R11" s="124"/>
      <c r="S11" s="124"/>
    </row>
    <row r="12" spans="1:19" ht="15" customHeight="1">
      <c r="A12" s="116" t="s">
        <v>16</v>
      </c>
      <c r="B12" s="117">
        <v>3</v>
      </c>
      <c r="C12" s="129" t="s">
        <v>840</v>
      </c>
      <c r="D12" s="125"/>
      <c r="E12" s="130"/>
      <c r="F12" s="243"/>
      <c r="G12" s="132" t="s">
        <v>839</v>
      </c>
      <c r="H12" s="133"/>
      <c r="I12" s="119"/>
      <c r="K12" s="124"/>
      <c r="L12" s="124"/>
      <c r="M12" s="124"/>
      <c r="N12" s="124"/>
      <c r="O12" s="124"/>
      <c r="P12" s="124"/>
      <c r="Q12" s="124"/>
      <c r="R12" s="124"/>
      <c r="S12" s="124"/>
    </row>
    <row r="13" spans="1:19" ht="15" customHeight="1">
      <c r="A13" s="116"/>
      <c r="B13" s="121"/>
      <c r="C13" s="119"/>
      <c r="D13" s="241">
        <v>83</v>
      </c>
      <c r="E13" s="122" t="s">
        <v>800</v>
      </c>
      <c r="F13" s="116"/>
      <c r="G13" s="131"/>
      <c r="H13" s="133"/>
      <c r="I13" s="119"/>
      <c r="K13" s="124"/>
      <c r="L13" s="124"/>
      <c r="M13" s="124"/>
      <c r="N13" s="124"/>
      <c r="O13" s="124"/>
      <c r="P13" s="124"/>
      <c r="Q13" s="124"/>
      <c r="R13" s="124"/>
      <c r="S13" s="124"/>
    </row>
    <row r="14" spans="1:19" ht="15" customHeight="1">
      <c r="A14" s="116" t="s">
        <v>14</v>
      </c>
      <c r="B14" s="117">
        <v>5</v>
      </c>
      <c r="C14" s="123" t="s">
        <v>838</v>
      </c>
      <c r="D14" s="242"/>
      <c r="E14" s="37" t="s">
        <v>68</v>
      </c>
      <c r="F14" s="128"/>
      <c r="G14" s="131"/>
      <c r="H14" s="133"/>
      <c r="I14" s="119"/>
      <c r="K14" s="124"/>
      <c r="L14" s="124"/>
      <c r="M14" s="124"/>
      <c r="N14" s="124"/>
      <c r="O14" s="124"/>
      <c r="P14" s="124"/>
      <c r="Q14" s="124"/>
      <c r="R14" s="124"/>
      <c r="S14" s="124"/>
    </row>
    <row r="15" spans="1:19" ht="15" customHeight="1">
      <c r="A15" s="116"/>
      <c r="B15" s="121"/>
      <c r="C15" s="119"/>
      <c r="D15" s="125"/>
      <c r="E15" s="243">
        <v>86</v>
      </c>
      <c r="F15" s="134" t="s">
        <v>800</v>
      </c>
      <c r="G15" s="131"/>
      <c r="H15" s="133"/>
      <c r="I15" s="119"/>
      <c r="K15" s="124"/>
      <c r="L15" s="124"/>
      <c r="M15" s="124"/>
      <c r="N15" s="124"/>
      <c r="O15" s="124"/>
      <c r="P15" s="124"/>
      <c r="Q15" s="124"/>
      <c r="R15" s="124"/>
      <c r="S15" s="124"/>
    </row>
    <row r="16" spans="1:19" ht="15" customHeight="1">
      <c r="A16" s="116" t="s">
        <v>19</v>
      </c>
      <c r="B16" s="117">
        <v>11</v>
      </c>
      <c r="C16" s="123" t="s">
        <v>837</v>
      </c>
      <c r="D16" s="135"/>
      <c r="E16" s="243"/>
      <c r="F16" s="136" t="s">
        <v>836</v>
      </c>
      <c r="G16" s="137"/>
      <c r="H16" s="133"/>
      <c r="I16" s="119"/>
      <c r="K16" s="124"/>
      <c r="L16" s="124"/>
      <c r="M16" s="124"/>
      <c r="N16" s="124"/>
      <c r="O16" s="124"/>
      <c r="P16" s="124"/>
      <c r="Q16" s="124"/>
      <c r="R16" s="124"/>
      <c r="S16" s="124"/>
    </row>
    <row r="17" spans="1:19" ht="15" customHeight="1">
      <c r="A17" s="116"/>
      <c r="B17" s="121"/>
      <c r="C17" s="119"/>
      <c r="D17" s="241">
        <v>84</v>
      </c>
      <c r="E17" s="122" t="s">
        <v>798</v>
      </c>
      <c r="F17" s="138"/>
      <c r="G17" s="137"/>
      <c r="H17" s="133"/>
      <c r="I17" s="119"/>
      <c r="K17" s="124"/>
      <c r="L17" s="124"/>
      <c r="M17" s="124"/>
      <c r="N17" s="124"/>
      <c r="O17" s="124"/>
      <c r="P17" s="124"/>
      <c r="Q17" s="124"/>
      <c r="R17" s="124"/>
      <c r="S17" s="124"/>
    </row>
    <row r="18" spans="1:19" ht="15" customHeight="1">
      <c r="A18" s="116" t="s">
        <v>18</v>
      </c>
      <c r="B18" s="117">
        <v>7</v>
      </c>
      <c r="C18" s="118" t="s">
        <v>835</v>
      </c>
      <c r="D18" s="242"/>
      <c r="E18" s="44" t="s">
        <v>834</v>
      </c>
      <c r="F18" s="116"/>
      <c r="G18" s="137"/>
      <c r="H18" s="133"/>
      <c r="I18" s="119"/>
      <c r="K18" s="124"/>
      <c r="L18" s="124"/>
      <c r="M18" s="124"/>
      <c r="N18" s="124"/>
      <c r="O18" s="124"/>
      <c r="P18" s="124"/>
      <c r="Q18" s="124"/>
      <c r="R18" s="124"/>
      <c r="S18" s="124"/>
    </row>
    <row r="19" spans="1:19" ht="15" customHeight="1">
      <c r="A19" s="116"/>
      <c r="B19" s="121"/>
      <c r="C19" s="133"/>
      <c r="D19" s="139"/>
      <c r="E19" s="133"/>
      <c r="F19" s="140"/>
      <c r="G19" s="240" t="s">
        <v>46</v>
      </c>
      <c r="H19" s="142" t="s">
        <v>46</v>
      </c>
      <c r="I19" s="142"/>
      <c r="K19" s="124"/>
      <c r="L19" s="124"/>
      <c r="M19" s="124"/>
      <c r="N19" s="124"/>
      <c r="O19" s="124"/>
      <c r="P19" s="124"/>
      <c r="Q19" s="124"/>
      <c r="R19" s="124"/>
      <c r="S19" s="124"/>
    </row>
    <row r="20" spans="1:9" ht="15" customHeight="1">
      <c r="A20" s="116" t="s">
        <v>46</v>
      </c>
      <c r="B20" s="143" t="s">
        <v>46</v>
      </c>
      <c r="C20" s="133" t="s">
        <v>46</v>
      </c>
      <c r="D20" s="139"/>
      <c r="E20" s="141"/>
      <c r="F20" s="133"/>
      <c r="G20" s="240"/>
      <c r="H20" s="140" t="s">
        <v>46</v>
      </c>
      <c r="I20" s="116"/>
    </row>
    <row r="21" spans="1:9" ht="15" customHeight="1">
      <c r="A21" s="116"/>
      <c r="B21" s="121"/>
      <c r="C21" s="133"/>
      <c r="D21" s="239" t="s">
        <v>46</v>
      </c>
      <c r="E21" s="140" t="s">
        <v>46</v>
      </c>
      <c r="F21" s="133"/>
      <c r="G21" s="140"/>
      <c r="H21" s="133"/>
      <c r="I21" s="137"/>
    </row>
    <row r="22" spans="1:9" ht="15" customHeight="1">
      <c r="A22" s="116" t="s">
        <v>46</v>
      </c>
      <c r="B22" s="143" t="s">
        <v>46</v>
      </c>
      <c r="C22" s="133" t="s">
        <v>46</v>
      </c>
      <c r="D22" s="239"/>
      <c r="E22" s="40" t="s">
        <v>46</v>
      </c>
      <c r="F22" s="133"/>
      <c r="G22" s="140"/>
      <c r="H22" s="133"/>
      <c r="I22" s="137"/>
    </row>
    <row r="23" spans="1:9" ht="15" customHeight="1">
      <c r="A23" s="116"/>
      <c r="B23" s="121"/>
      <c r="C23" s="133"/>
      <c r="D23" s="144"/>
      <c r="E23" s="240" t="s">
        <v>46</v>
      </c>
      <c r="F23" s="140" t="s">
        <v>46</v>
      </c>
      <c r="G23" s="140"/>
      <c r="H23" s="133"/>
      <c r="I23" s="137"/>
    </row>
    <row r="24" spans="1:9" ht="15" customHeight="1">
      <c r="A24" s="116" t="s">
        <v>46</v>
      </c>
      <c r="B24" s="143" t="s">
        <v>46</v>
      </c>
      <c r="C24" s="133" t="s">
        <v>46</v>
      </c>
      <c r="D24" s="144"/>
      <c r="E24" s="240"/>
      <c r="F24" s="40" t="s">
        <v>46</v>
      </c>
      <c r="G24" s="133"/>
      <c r="H24" s="133"/>
      <c r="I24" s="137"/>
    </row>
    <row r="25" spans="1:9" ht="15" customHeight="1">
      <c r="A25" s="116"/>
      <c r="B25" s="121"/>
      <c r="C25" s="133"/>
      <c r="D25" s="239" t="s">
        <v>46</v>
      </c>
      <c r="E25" s="140" t="s">
        <v>46</v>
      </c>
      <c r="F25" s="133"/>
      <c r="G25" s="133"/>
      <c r="H25" s="133"/>
      <c r="I25" s="137"/>
    </row>
    <row r="26" spans="1:9" ht="15" customHeight="1">
      <c r="A26" s="116" t="s">
        <v>46</v>
      </c>
      <c r="B26" s="143" t="s">
        <v>46</v>
      </c>
      <c r="C26" s="133" t="s">
        <v>46</v>
      </c>
      <c r="D26" s="239"/>
      <c r="E26" s="40" t="s">
        <v>46</v>
      </c>
      <c r="F26" s="133"/>
      <c r="G26" s="133"/>
      <c r="H26" s="133"/>
      <c r="I26" s="137"/>
    </row>
    <row r="27" spans="1:9" ht="15" customHeight="1">
      <c r="A27" s="116"/>
      <c r="B27" s="121"/>
      <c r="C27" s="133"/>
      <c r="D27" s="144"/>
      <c r="E27" s="140"/>
      <c r="F27" s="240" t="s">
        <v>46</v>
      </c>
      <c r="G27" s="140" t="s">
        <v>46</v>
      </c>
      <c r="H27" s="133"/>
      <c r="I27" s="137"/>
    </row>
    <row r="28" spans="1:9" ht="15" customHeight="1">
      <c r="A28" s="116" t="s">
        <v>46</v>
      </c>
      <c r="B28" s="143" t="s">
        <v>46</v>
      </c>
      <c r="C28" s="133" t="s">
        <v>46</v>
      </c>
      <c r="D28" s="139"/>
      <c r="E28" s="133"/>
      <c r="F28" s="240"/>
      <c r="G28" s="40" t="s">
        <v>46</v>
      </c>
      <c r="H28" s="142"/>
      <c r="I28" s="137"/>
    </row>
    <row r="29" spans="1:9" ht="15" customHeight="1">
      <c r="A29" s="116"/>
      <c r="B29" s="121"/>
      <c r="C29" s="133"/>
      <c r="D29" s="239" t="s">
        <v>46</v>
      </c>
      <c r="E29" s="140" t="s">
        <v>46</v>
      </c>
      <c r="F29" s="141"/>
      <c r="G29" s="133"/>
      <c r="H29" s="140"/>
      <c r="I29" s="137"/>
    </row>
    <row r="30" spans="1:9" ht="15" customHeight="1">
      <c r="A30" s="116" t="s">
        <v>46</v>
      </c>
      <c r="B30" s="143" t="s">
        <v>46</v>
      </c>
      <c r="C30" s="133" t="s">
        <v>46</v>
      </c>
      <c r="D30" s="239"/>
      <c r="E30" s="40" t="s">
        <v>46</v>
      </c>
      <c r="F30" s="141"/>
      <c r="G30" s="133"/>
      <c r="H30" s="140"/>
      <c r="I30" s="137"/>
    </row>
    <row r="31" spans="1:9" ht="15" customHeight="1">
      <c r="A31" s="116"/>
      <c r="B31" s="121"/>
      <c r="C31" s="133"/>
      <c r="D31" s="139"/>
      <c r="E31" s="240" t="s">
        <v>46</v>
      </c>
      <c r="F31" s="140" t="s">
        <v>46</v>
      </c>
      <c r="G31" s="133"/>
      <c r="H31" s="140"/>
      <c r="I31" s="137"/>
    </row>
    <row r="32" spans="1:9" ht="15" customHeight="1">
      <c r="A32" s="116" t="s">
        <v>46</v>
      </c>
      <c r="B32" s="143" t="s">
        <v>46</v>
      </c>
      <c r="C32" s="133" t="s">
        <v>46</v>
      </c>
      <c r="D32" s="139"/>
      <c r="E32" s="240"/>
      <c r="F32" s="40" t="s">
        <v>46</v>
      </c>
      <c r="G32" s="133"/>
      <c r="H32" s="31"/>
      <c r="I32" s="137"/>
    </row>
    <row r="33" spans="1:9" ht="15" customHeight="1">
      <c r="A33" s="116"/>
      <c r="B33" s="121"/>
      <c r="C33" s="133"/>
      <c r="D33" s="239" t="s">
        <v>46</v>
      </c>
      <c r="E33" s="140" t="s">
        <v>46</v>
      </c>
      <c r="F33" s="141"/>
      <c r="G33" s="133"/>
      <c r="H33" s="140"/>
      <c r="I33" s="137"/>
    </row>
    <row r="34" spans="1:9" ht="15" customHeight="1">
      <c r="A34" s="116" t="s">
        <v>46</v>
      </c>
      <c r="B34" s="143" t="s">
        <v>46</v>
      </c>
      <c r="C34" s="133" t="s">
        <v>46</v>
      </c>
      <c r="D34" s="239"/>
      <c r="E34" s="40" t="s">
        <v>46</v>
      </c>
      <c r="F34" s="141"/>
      <c r="G34" s="133"/>
      <c r="H34" s="140"/>
      <c r="I34" s="137"/>
    </row>
    <row r="35" spans="1:9" ht="15.75">
      <c r="A35" s="126"/>
      <c r="B35" s="121"/>
      <c r="C35" s="119"/>
      <c r="D35" s="119"/>
      <c r="E35" s="119"/>
      <c r="F35" s="119"/>
      <c r="G35" s="119"/>
      <c r="H35" s="119"/>
      <c r="I35" s="119"/>
    </row>
  </sheetData>
  <sheetProtection formatCells="0" formatColumns="0" formatRows="0" insertColumns="0" insertRows="0" deleteColumns="0" deleteRows="0" sort="0" pivotTables="0"/>
  <mergeCells count="17">
    <mergeCell ref="G19:G20"/>
    <mergeCell ref="D21:D22"/>
    <mergeCell ref="E23:E24"/>
    <mergeCell ref="A1:H1"/>
    <mergeCell ref="A2:H2"/>
    <mergeCell ref="D5:D6"/>
    <mergeCell ref="E7:E8"/>
    <mergeCell ref="D9:D10"/>
    <mergeCell ref="F11:F12"/>
    <mergeCell ref="D25:D26"/>
    <mergeCell ref="F27:F28"/>
    <mergeCell ref="D29:D30"/>
    <mergeCell ref="E31:E32"/>
    <mergeCell ref="D33:D34"/>
    <mergeCell ref="D13:D14"/>
    <mergeCell ref="E15:E16"/>
    <mergeCell ref="D17:D18"/>
  </mergeCells>
  <conditionalFormatting sqref="B20 B22 B24 B26 B28 B30 B32 B34">
    <cfRule type="expression" priority="17" dxfId="223" stopIfTrue="1">
      <formula>$A$20="9"</formula>
    </cfRule>
  </conditionalFormatting>
  <conditionalFormatting sqref="C20 C34">
    <cfRule type="expression" priority="16" dxfId="961" stopIfTrue="1">
      <formula>$A$20="9"</formula>
    </cfRule>
  </conditionalFormatting>
  <conditionalFormatting sqref="C22 C24 C30 C32 E21 E29">
    <cfRule type="expression" priority="15" dxfId="944" stopIfTrue="1">
      <formula>$A$20="9"</formula>
    </cfRule>
  </conditionalFormatting>
  <conditionalFormatting sqref="C26 C28">
    <cfRule type="expression" priority="14" dxfId="962" stopIfTrue="1">
      <formula>$A$20="9"</formula>
    </cfRule>
  </conditionalFormatting>
  <conditionalFormatting sqref="D21:D22 D25:D26 D29:D30 D33:D34">
    <cfRule type="expression" priority="13" dxfId="963" stopIfTrue="1">
      <formula>$A$20="9"</formula>
    </cfRule>
  </conditionalFormatting>
  <conditionalFormatting sqref="E22 E30:F30 F25:F29 G12:G18 G21:G26">
    <cfRule type="expression" priority="12" dxfId="942" stopIfTrue="1">
      <formula>$A$20="9"</formula>
    </cfRule>
  </conditionalFormatting>
  <conditionalFormatting sqref="E25 E33 G27">
    <cfRule type="expression" priority="11" dxfId="945" stopIfTrue="1">
      <formula>$A$20="9"</formula>
    </cfRule>
  </conditionalFormatting>
  <conditionalFormatting sqref="F23">
    <cfRule type="expression" priority="10" dxfId="947" stopIfTrue="1">
      <formula>$A$20="9"</formula>
    </cfRule>
  </conditionalFormatting>
  <conditionalFormatting sqref="F24">
    <cfRule type="expression" priority="9" dxfId="964" stopIfTrue="1">
      <formula>$A$20="9"</formula>
    </cfRule>
  </conditionalFormatting>
  <conditionalFormatting sqref="F32">
    <cfRule type="expression" priority="8" dxfId="965" stopIfTrue="1">
      <formula>$A$20="9"</formula>
    </cfRule>
  </conditionalFormatting>
  <conditionalFormatting sqref="F31">
    <cfRule type="expression" priority="7" dxfId="966" stopIfTrue="1">
      <formula>$A$20="9"</formula>
    </cfRule>
  </conditionalFormatting>
  <conditionalFormatting sqref="H19">
    <cfRule type="expression" priority="6" dxfId="948" stopIfTrue="1">
      <formula>$A$20="9"</formula>
    </cfRule>
  </conditionalFormatting>
  <conditionalFormatting sqref="G19:G20">
    <cfRule type="expression" priority="5" dxfId="967" stopIfTrue="1">
      <formula>$A$20="9"</formula>
    </cfRule>
  </conditionalFormatting>
  <conditionalFormatting sqref="G11">
    <cfRule type="expression" priority="3" dxfId="944" stopIfTrue="1">
      <formula>$A$20="9"</formula>
    </cfRule>
    <cfRule type="expression" priority="4" dxfId="948" stopIfTrue="1">
      <formula>$A$4="1"</formula>
    </cfRule>
  </conditionalFormatting>
  <conditionalFormatting sqref="F11:F12">
    <cfRule type="expression" priority="1" dxfId="942" stopIfTrue="1">
      <formula>$A$20="9"</formula>
    </cfRule>
    <cfRule type="expression" priority="2" dxfId="967"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2.xml><?xml version="1.0" encoding="utf-8"?>
<worksheet xmlns="http://schemas.openxmlformats.org/spreadsheetml/2006/main" xmlns:r="http://schemas.openxmlformats.org/officeDocument/2006/relationships">
  <sheetPr>
    <tabColor indexed="52"/>
  </sheetPr>
  <dimension ref="A1:O311"/>
  <sheetViews>
    <sheetView showGridLines="0" view="pageBreakPreview" zoomScaleNormal="75" zoomScaleSheetLayoutView="100" zoomScalePageLayoutView="0" workbookViewId="0" topLeftCell="A1">
      <selection activeCell="I56" sqref="I56"/>
    </sheetView>
  </sheetViews>
  <sheetFormatPr defaultColWidth="9.00390625" defaultRowHeight="12.75"/>
  <cols>
    <col min="1" max="1" width="4.875" style="41" customWidth="1"/>
    <col min="2" max="2" width="4.125" style="22" customWidth="1"/>
    <col min="3" max="3" width="32.625" style="18" customWidth="1"/>
    <col min="4" max="4" width="5.125" style="21" customWidth="1"/>
    <col min="5" max="7" width="15.75390625" style="18" customWidth="1"/>
    <col min="8" max="8" width="17.00390625" style="24" customWidth="1"/>
    <col min="9" max="9" width="1.37890625" style="18" customWidth="1"/>
    <col min="10" max="16384" width="9.125" style="18" customWidth="1"/>
  </cols>
  <sheetData>
    <row r="1" spans="1:11" ht="22.5" customHeight="1">
      <c r="A1" s="190" t="s">
        <v>39</v>
      </c>
      <c r="B1" s="190"/>
      <c r="C1" s="190"/>
      <c r="D1" s="190"/>
      <c r="E1" s="190"/>
      <c r="F1" s="190"/>
      <c r="G1" s="190"/>
      <c r="H1" s="190"/>
      <c r="K1" s="19"/>
    </row>
    <row r="2" spans="1:8" ht="17.25" customHeight="1">
      <c r="A2" s="238" t="s">
        <v>880</v>
      </c>
      <c r="B2" s="238"/>
      <c r="C2" s="238"/>
      <c r="D2" s="238"/>
      <c r="E2" s="238"/>
      <c r="F2" s="238"/>
      <c r="G2" s="238"/>
      <c r="H2" s="238"/>
    </row>
    <row r="3" spans="3:8" ht="13.5" customHeight="1">
      <c r="C3" s="21"/>
      <c r="D3" s="23"/>
      <c r="G3" s="191" t="s">
        <v>41</v>
      </c>
      <c r="H3" s="191"/>
    </row>
    <row r="4" spans="1:10" ht="12.75" customHeight="1">
      <c r="A4" s="56">
        <v>1</v>
      </c>
      <c r="B4" s="28">
        <v>14</v>
      </c>
      <c r="C4" s="29" t="s">
        <v>808</v>
      </c>
      <c r="E4" s="21"/>
      <c r="F4" s="21"/>
      <c r="G4" s="35"/>
      <c r="H4" s="145"/>
      <c r="J4" s="19"/>
    </row>
    <row r="5" spans="1:10" ht="12.75" customHeight="1">
      <c r="A5" s="56"/>
      <c r="C5" s="21"/>
      <c r="D5" s="187">
        <v>89</v>
      </c>
      <c r="E5" s="33" t="s">
        <v>790</v>
      </c>
      <c r="F5" s="21"/>
      <c r="G5" s="35"/>
      <c r="H5" s="146"/>
      <c r="J5" s="19"/>
    </row>
    <row r="6" spans="1:8" ht="12.75" customHeight="1">
      <c r="A6" s="56">
        <v>2</v>
      </c>
      <c r="B6" s="28" t="s">
        <v>46</v>
      </c>
      <c r="C6" s="36" t="s">
        <v>47</v>
      </c>
      <c r="D6" s="188"/>
      <c r="E6" s="37" t="s">
        <v>46</v>
      </c>
      <c r="F6" s="21"/>
      <c r="G6" s="21"/>
      <c r="H6" s="34"/>
    </row>
    <row r="7" spans="1:8" ht="12.75" customHeight="1">
      <c r="A7" s="56"/>
      <c r="C7" s="21"/>
      <c r="D7" s="39"/>
      <c r="E7" s="189">
        <v>121</v>
      </c>
      <c r="F7" s="41" t="s">
        <v>790</v>
      </c>
      <c r="G7" s="21"/>
      <c r="H7" s="34"/>
    </row>
    <row r="8" spans="1:8" ht="12.75" customHeight="1">
      <c r="A8" s="56">
        <v>3</v>
      </c>
      <c r="B8" s="28">
        <v>53</v>
      </c>
      <c r="C8" s="36" t="s">
        <v>821</v>
      </c>
      <c r="D8" s="39"/>
      <c r="E8" s="189"/>
      <c r="F8" s="37" t="s">
        <v>905</v>
      </c>
      <c r="G8" s="55"/>
      <c r="H8" s="34"/>
    </row>
    <row r="9" spans="1:8" ht="12.75" customHeight="1">
      <c r="A9" s="56"/>
      <c r="C9" s="21"/>
      <c r="D9" s="187">
        <v>90</v>
      </c>
      <c r="E9" s="33" t="s">
        <v>752</v>
      </c>
      <c r="F9" s="132"/>
      <c r="G9" s="55"/>
      <c r="H9" s="34"/>
    </row>
    <row r="10" spans="1:8" ht="12.75" customHeight="1">
      <c r="A10" s="56">
        <v>4</v>
      </c>
      <c r="B10" s="28">
        <v>52</v>
      </c>
      <c r="C10" s="36" t="s">
        <v>823</v>
      </c>
      <c r="D10" s="188"/>
      <c r="E10" s="44" t="s">
        <v>904</v>
      </c>
      <c r="F10" s="56"/>
      <c r="G10" s="55"/>
      <c r="H10" s="34"/>
    </row>
    <row r="11" spans="1:8" ht="12.75" customHeight="1">
      <c r="A11" s="56"/>
      <c r="C11" s="21"/>
      <c r="D11" s="39"/>
      <c r="E11" s="45"/>
      <c r="F11" s="189">
        <v>137</v>
      </c>
      <c r="G11" s="132" t="s">
        <v>790</v>
      </c>
      <c r="H11" s="34"/>
    </row>
    <row r="12" spans="1:8" ht="12.75" customHeight="1">
      <c r="A12" s="56">
        <v>5</v>
      </c>
      <c r="B12" s="28">
        <v>57</v>
      </c>
      <c r="C12" s="36" t="s">
        <v>903</v>
      </c>
      <c r="D12" s="39"/>
      <c r="E12" s="45"/>
      <c r="F12" s="189"/>
      <c r="G12" s="136" t="s">
        <v>902</v>
      </c>
      <c r="H12" s="38"/>
    </row>
    <row r="13" spans="1:8" ht="12.75" customHeight="1">
      <c r="A13" s="56"/>
      <c r="C13" s="21"/>
      <c r="D13" s="187">
        <v>91</v>
      </c>
      <c r="E13" s="33" t="s">
        <v>746</v>
      </c>
      <c r="F13" s="56"/>
      <c r="G13" s="63"/>
      <c r="H13" s="38"/>
    </row>
    <row r="14" spans="1:8" ht="12.75" customHeight="1">
      <c r="A14" s="56">
        <v>6</v>
      </c>
      <c r="B14" s="28" t="s">
        <v>46</v>
      </c>
      <c r="C14" s="36" t="s">
        <v>47</v>
      </c>
      <c r="D14" s="188"/>
      <c r="E14" s="37" t="s">
        <v>46</v>
      </c>
      <c r="F14" s="132"/>
      <c r="G14" s="63"/>
      <c r="H14" s="38"/>
    </row>
    <row r="15" spans="1:13" ht="12.75" customHeight="1">
      <c r="A15" s="56"/>
      <c r="C15" s="21"/>
      <c r="D15" s="39"/>
      <c r="E15" s="189">
        <v>122</v>
      </c>
      <c r="F15" s="43" t="s">
        <v>748</v>
      </c>
      <c r="G15" s="63"/>
      <c r="H15" s="38"/>
      <c r="M15" s="147"/>
    </row>
    <row r="16" spans="1:8" ht="12.75" customHeight="1">
      <c r="A16" s="56">
        <v>7</v>
      </c>
      <c r="B16" s="28" t="s">
        <v>46</v>
      </c>
      <c r="C16" s="36" t="s">
        <v>47</v>
      </c>
      <c r="D16" s="47"/>
      <c r="E16" s="189"/>
      <c r="F16" s="136" t="s">
        <v>901</v>
      </c>
      <c r="G16" s="27"/>
      <c r="H16" s="38"/>
    </row>
    <row r="17" spans="1:8" ht="12.75" customHeight="1">
      <c r="A17" s="56"/>
      <c r="B17" s="22" t="s">
        <v>37</v>
      </c>
      <c r="C17" s="52"/>
      <c r="D17" s="187">
        <v>92</v>
      </c>
      <c r="E17" s="33" t="s">
        <v>748</v>
      </c>
      <c r="F17" s="148"/>
      <c r="G17" s="27"/>
      <c r="H17" s="38"/>
    </row>
    <row r="18" spans="1:8" ht="12.75" customHeight="1">
      <c r="A18" s="56">
        <v>8</v>
      </c>
      <c r="B18" s="28">
        <v>55</v>
      </c>
      <c r="C18" s="36" t="s">
        <v>900</v>
      </c>
      <c r="D18" s="188"/>
      <c r="E18" s="44" t="s">
        <v>46</v>
      </c>
      <c r="F18" s="56"/>
      <c r="G18" s="27"/>
      <c r="H18" s="38"/>
    </row>
    <row r="19" spans="1:8" ht="12.75" customHeight="1">
      <c r="A19" s="56"/>
      <c r="C19" s="27"/>
      <c r="D19" s="51"/>
      <c r="E19" s="69"/>
      <c r="F19" s="56"/>
      <c r="G19" s="183">
        <v>145</v>
      </c>
      <c r="H19" s="40" t="s">
        <v>790</v>
      </c>
    </row>
    <row r="20" spans="1:9" ht="12.75" customHeight="1">
      <c r="A20" s="56">
        <v>9</v>
      </c>
      <c r="B20" s="67">
        <v>37</v>
      </c>
      <c r="C20" s="27" t="s">
        <v>814</v>
      </c>
      <c r="D20" s="51"/>
      <c r="E20" s="45"/>
      <c r="F20" s="69"/>
      <c r="G20" s="183"/>
      <c r="H20" s="40" t="s">
        <v>899</v>
      </c>
      <c r="I20" s="69"/>
    </row>
    <row r="21" spans="1:9" ht="12.75" customHeight="1">
      <c r="A21" s="56"/>
      <c r="C21" s="27"/>
      <c r="D21" s="182">
        <v>93</v>
      </c>
      <c r="E21" s="56" t="s">
        <v>769</v>
      </c>
      <c r="F21" s="27"/>
      <c r="G21" s="40"/>
      <c r="H21" s="38"/>
      <c r="I21" s="69"/>
    </row>
    <row r="22" spans="1:9" ht="12.75" customHeight="1">
      <c r="A22" s="56">
        <v>10</v>
      </c>
      <c r="B22" s="67" t="s">
        <v>46</v>
      </c>
      <c r="C22" s="27" t="s">
        <v>47</v>
      </c>
      <c r="D22" s="182"/>
      <c r="E22" s="56" t="s">
        <v>46</v>
      </c>
      <c r="F22" s="27"/>
      <c r="G22" s="40"/>
      <c r="H22" s="38"/>
      <c r="I22" s="69"/>
    </row>
    <row r="23" spans="1:9" ht="12.75" customHeight="1">
      <c r="A23" s="56"/>
      <c r="C23" s="27"/>
      <c r="D23" s="53"/>
      <c r="E23" s="183">
        <v>123</v>
      </c>
      <c r="F23" s="56" t="s">
        <v>769</v>
      </c>
      <c r="G23" s="40"/>
      <c r="H23" s="38"/>
      <c r="I23" s="69"/>
    </row>
    <row r="24" spans="1:9" ht="12.75" customHeight="1">
      <c r="A24" s="56">
        <v>11</v>
      </c>
      <c r="B24" s="67" t="s">
        <v>46</v>
      </c>
      <c r="C24" s="27" t="s">
        <v>47</v>
      </c>
      <c r="D24" s="53"/>
      <c r="E24" s="183"/>
      <c r="F24" s="56" t="s">
        <v>898</v>
      </c>
      <c r="G24" s="27"/>
      <c r="H24" s="38"/>
      <c r="I24" s="69"/>
    </row>
    <row r="25" spans="1:9" ht="12.75" customHeight="1">
      <c r="A25" s="56"/>
      <c r="C25" s="27"/>
      <c r="D25" s="182">
        <v>94</v>
      </c>
      <c r="E25" s="56" t="s">
        <v>745</v>
      </c>
      <c r="F25" s="27"/>
      <c r="G25" s="27"/>
      <c r="H25" s="38"/>
      <c r="I25" s="69"/>
    </row>
    <row r="26" spans="1:9" ht="12.75" customHeight="1">
      <c r="A26" s="56">
        <v>12</v>
      </c>
      <c r="B26" s="67">
        <v>58</v>
      </c>
      <c r="C26" s="27" t="s">
        <v>897</v>
      </c>
      <c r="D26" s="182"/>
      <c r="E26" s="56" t="s">
        <v>46</v>
      </c>
      <c r="F26" s="27"/>
      <c r="G26" s="27"/>
      <c r="H26" s="38"/>
      <c r="I26" s="69"/>
    </row>
    <row r="27" spans="1:9" ht="12.75" customHeight="1">
      <c r="A27" s="56"/>
      <c r="C27" s="27"/>
      <c r="D27" s="53"/>
      <c r="E27" s="56"/>
      <c r="F27" s="183">
        <v>138</v>
      </c>
      <c r="G27" s="56" t="s">
        <v>770</v>
      </c>
      <c r="H27" s="38"/>
      <c r="I27" s="69"/>
    </row>
    <row r="28" spans="1:9" ht="12.75" customHeight="1">
      <c r="A28" s="56">
        <v>13</v>
      </c>
      <c r="B28" s="67">
        <v>34</v>
      </c>
      <c r="C28" s="27" t="s">
        <v>896</v>
      </c>
      <c r="D28" s="51"/>
      <c r="E28" s="27"/>
      <c r="F28" s="183"/>
      <c r="G28" s="56" t="s">
        <v>895</v>
      </c>
      <c r="H28" s="50"/>
      <c r="I28" s="69"/>
    </row>
    <row r="29" spans="1:9" ht="12.75" customHeight="1">
      <c r="A29" s="56"/>
      <c r="C29" s="69"/>
      <c r="D29" s="182">
        <v>95</v>
      </c>
      <c r="E29" s="56" t="s">
        <v>771</v>
      </c>
      <c r="F29" s="45"/>
      <c r="G29" s="27"/>
      <c r="H29" s="40"/>
      <c r="I29" s="69"/>
    </row>
    <row r="30" spans="1:9" ht="12.75" customHeight="1">
      <c r="A30" s="56">
        <v>14</v>
      </c>
      <c r="B30" s="67" t="s">
        <v>46</v>
      </c>
      <c r="C30" s="27" t="s">
        <v>47</v>
      </c>
      <c r="D30" s="182"/>
      <c r="E30" s="56" t="s">
        <v>46</v>
      </c>
      <c r="F30" s="45"/>
      <c r="G30" s="27"/>
      <c r="H30" s="40"/>
      <c r="I30" s="69"/>
    </row>
    <row r="31" spans="1:9" ht="12.75" customHeight="1">
      <c r="A31" s="56"/>
      <c r="C31" s="27"/>
      <c r="D31" s="51"/>
      <c r="E31" s="183">
        <v>124</v>
      </c>
      <c r="F31" s="56" t="s">
        <v>770</v>
      </c>
      <c r="G31" s="27"/>
      <c r="H31" s="40"/>
      <c r="I31" s="69"/>
    </row>
    <row r="32" spans="1:9" ht="12.75" customHeight="1">
      <c r="A32" s="56">
        <v>15</v>
      </c>
      <c r="B32" s="67" t="s">
        <v>46</v>
      </c>
      <c r="C32" s="27" t="s">
        <v>47</v>
      </c>
      <c r="D32" s="51"/>
      <c r="E32" s="183"/>
      <c r="F32" s="56" t="s">
        <v>894</v>
      </c>
      <c r="G32" s="27"/>
      <c r="H32" s="60"/>
      <c r="I32" s="69"/>
    </row>
    <row r="33" spans="1:9" ht="12.75" customHeight="1">
      <c r="A33" s="56"/>
      <c r="C33" s="27"/>
      <c r="D33" s="182">
        <v>96</v>
      </c>
      <c r="E33" s="56" t="s">
        <v>770</v>
      </c>
      <c r="F33" s="45"/>
      <c r="G33" s="27"/>
      <c r="H33" s="40"/>
      <c r="I33" s="69"/>
    </row>
    <row r="34" spans="1:9" ht="12.75" customHeight="1">
      <c r="A34" s="56">
        <v>16</v>
      </c>
      <c r="B34" s="67">
        <v>36</v>
      </c>
      <c r="C34" s="38" t="s">
        <v>893</v>
      </c>
      <c r="D34" s="182"/>
      <c r="E34" s="56" t="s">
        <v>46</v>
      </c>
      <c r="F34" s="45"/>
      <c r="G34" s="27"/>
      <c r="H34" s="40"/>
      <c r="I34" s="69"/>
    </row>
    <row r="35" spans="1:9" ht="15.75" customHeight="1">
      <c r="A35" s="56"/>
      <c r="B35" s="27"/>
      <c r="C35" s="24"/>
      <c r="D35" s="24"/>
      <c r="E35" s="24"/>
      <c r="F35" s="46"/>
      <c r="G35" s="257">
        <v>149</v>
      </c>
      <c r="H35" s="149" t="s">
        <v>790</v>
      </c>
      <c r="I35" s="69"/>
    </row>
    <row r="36" spans="1:9" ht="12.75" customHeight="1">
      <c r="A36" s="56">
        <v>17</v>
      </c>
      <c r="B36" s="67">
        <v>30</v>
      </c>
      <c r="C36" s="38" t="s">
        <v>892</v>
      </c>
      <c r="D36" s="150"/>
      <c r="E36" s="24"/>
      <c r="F36" s="48"/>
      <c r="G36" s="257"/>
      <c r="H36" s="151" t="s">
        <v>891</v>
      </c>
      <c r="I36" s="69"/>
    </row>
    <row r="37" spans="1:9" ht="12.75" customHeight="1">
      <c r="A37" s="56"/>
      <c r="B37" s="27"/>
      <c r="C37" s="48"/>
      <c r="D37" s="251">
        <v>97</v>
      </c>
      <c r="E37" s="40" t="s">
        <v>774</v>
      </c>
      <c r="F37" s="48"/>
      <c r="G37" s="40"/>
      <c r="H37" s="40"/>
      <c r="I37" s="69"/>
    </row>
    <row r="38" spans="1:9" ht="12.75" customHeight="1">
      <c r="A38" s="56">
        <v>18</v>
      </c>
      <c r="B38" s="50" t="s">
        <v>46</v>
      </c>
      <c r="C38" s="38" t="s">
        <v>47</v>
      </c>
      <c r="D38" s="251"/>
      <c r="E38" s="40" t="s">
        <v>46</v>
      </c>
      <c r="F38" s="46"/>
      <c r="G38" s="40"/>
      <c r="H38" s="40"/>
      <c r="I38" s="69"/>
    </row>
    <row r="39" spans="1:9" ht="12.75" customHeight="1">
      <c r="A39" s="56"/>
      <c r="B39" s="27"/>
      <c r="C39" s="48"/>
      <c r="D39" s="48"/>
      <c r="E39" s="184">
        <v>125</v>
      </c>
      <c r="F39" s="40" t="s">
        <v>775</v>
      </c>
      <c r="G39" s="40"/>
      <c r="H39" s="40"/>
      <c r="I39" s="69"/>
    </row>
    <row r="40" spans="1:9" ht="12.75" customHeight="1">
      <c r="A40" s="56">
        <v>19</v>
      </c>
      <c r="B40" s="50" t="s">
        <v>46</v>
      </c>
      <c r="C40" s="38" t="s">
        <v>47</v>
      </c>
      <c r="D40" s="152"/>
      <c r="E40" s="184"/>
      <c r="F40" s="40" t="s">
        <v>890</v>
      </c>
      <c r="G40" s="40"/>
      <c r="H40" s="40"/>
      <c r="I40" s="69"/>
    </row>
    <row r="41" spans="1:9" ht="12.75" customHeight="1">
      <c r="A41" s="56"/>
      <c r="B41" s="27"/>
      <c r="C41" s="38"/>
      <c r="D41" s="182">
        <v>98</v>
      </c>
      <c r="E41" s="40" t="s">
        <v>775</v>
      </c>
      <c r="F41" s="46"/>
      <c r="G41" s="40"/>
      <c r="H41" s="40"/>
      <c r="I41" s="69"/>
    </row>
    <row r="42" spans="1:9" ht="12.75" customHeight="1">
      <c r="A42" s="56">
        <v>20</v>
      </c>
      <c r="B42" s="50">
        <v>28</v>
      </c>
      <c r="C42" s="38" t="s">
        <v>812</v>
      </c>
      <c r="D42" s="182"/>
      <c r="E42" s="40" t="s">
        <v>46</v>
      </c>
      <c r="F42" s="46"/>
      <c r="G42" s="40"/>
      <c r="H42" s="40"/>
      <c r="I42" s="69"/>
    </row>
    <row r="43" spans="1:9" ht="12.75" customHeight="1">
      <c r="A43" s="56"/>
      <c r="B43" s="27"/>
      <c r="C43" s="38"/>
      <c r="D43" s="152"/>
      <c r="E43" s="38"/>
      <c r="F43" s="184">
        <v>139</v>
      </c>
      <c r="G43" s="40" t="s">
        <v>768</v>
      </c>
      <c r="H43" s="40"/>
      <c r="I43" s="69"/>
    </row>
    <row r="44" spans="1:9" ht="12.75" customHeight="1">
      <c r="A44" s="56">
        <v>21</v>
      </c>
      <c r="B44" s="50">
        <v>46</v>
      </c>
      <c r="C44" s="38" t="s">
        <v>819</v>
      </c>
      <c r="D44" s="152"/>
      <c r="E44" s="38"/>
      <c r="F44" s="184"/>
      <c r="G44" s="40" t="s">
        <v>889</v>
      </c>
      <c r="H44" s="40"/>
      <c r="I44" s="69"/>
    </row>
    <row r="45" spans="1:9" ht="12.75" customHeight="1">
      <c r="A45" s="56"/>
      <c r="B45" s="27"/>
      <c r="C45" s="38"/>
      <c r="D45" s="182">
        <v>99</v>
      </c>
      <c r="E45" s="40" t="s">
        <v>760</v>
      </c>
      <c r="F45" s="46"/>
      <c r="G45" s="40"/>
      <c r="H45" s="40"/>
      <c r="I45" s="69"/>
    </row>
    <row r="46" spans="1:9" ht="12.75" customHeight="1">
      <c r="A46" s="56">
        <v>22</v>
      </c>
      <c r="B46" s="50" t="s">
        <v>46</v>
      </c>
      <c r="C46" s="38" t="s">
        <v>47</v>
      </c>
      <c r="D46" s="182"/>
      <c r="E46" s="40" t="s">
        <v>46</v>
      </c>
      <c r="F46" s="46"/>
      <c r="G46" s="40"/>
      <c r="H46" s="40"/>
      <c r="I46" s="69"/>
    </row>
    <row r="47" spans="1:9" ht="12.75" customHeight="1">
      <c r="A47" s="56"/>
      <c r="B47" s="27"/>
      <c r="C47" s="38"/>
      <c r="D47" s="152"/>
      <c r="E47" s="183">
        <v>126</v>
      </c>
      <c r="F47" s="40" t="s">
        <v>768</v>
      </c>
      <c r="G47" s="40"/>
      <c r="H47" s="40"/>
      <c r="I47" s="69"/>
    </row>
    <row r="48" spans="1:9" ht="12.75" customHeight="1">
      <c r="A48" s="56">
        <v>23</v>
      </c>
      <c r="B48" s="50" t="s">
        <v>46</v>
      </c>
      <c r="C48" s="38" t="s">
        <v>47</v>
      </c>
      <c r="D48" s="152"/>
      <c r="E48" s="183"/>
      <c r="F48" s="40" t="s">
        <v>888</v>
      </c>
      <c r="G48" s="40"/>
      <c r="H48" s="40"/>
      <c r="I48" s="69"/>
    </row>
    <row r="49" spans="1:9" ht="12.75" customHeight="1">
      <c r="A49" s="56"/>
      <c r="B49" s="27"/>
      <c r="C49" s="38"/>
      <c r="D49" s="182">
        <v>100</v>
      </c>
      <c r="E49" s="40" t="s">
        <v>768</v>
      </c>
      <c r="F49" s="46"/>
      <c r="G49" s="40"/>
      <c r="H49" s="40"/>
      <c r="I49" s="69"/>
    </row>
    <row r="50" spans="1:9" ht="12.75" customHeight="1">
      <c r="A50" s="56">
        <v>24</v>
      </c>
      <c r="B50" s="50">
        <v>39</v>
      </c>
      <c r="C50" s="38" t="s">
        <v>887</v>
      </c>
      <c r="D50" s="182"/>
      <c r="E50" s="40" t="s">
        <v>46</v>
      </c>
      <c r="F50" s="46"/>
      <c r="G50" s="40"/>
      <c r="H50" s="40"/>
      <c r="I50" s="69"/>
    </row>
    <row r="51" spans="1:9" ht="12.75" customHeight="1">
      <c r="A51" s="56"/>
      <c r="B51" s="27"/>
      <c r="C51" s="38"/>
      <c r="D51" s="152"/>
      <c r="E51" s="38"/>
      <c r="F51" s="46"/>
      <c r="G51" s="184">
        <v>146</v>
      </c>
      <c r="H51" s="40" t="s">
        <v>768</v>
      </c>
      <c r="I51" s="69"/>
    </row>
    <row r="52" spans="1:8" ht="12.75" customHeight="1">
      <c r="A52" s="56">
        <v>25</v>
      </c>
      <c r="B52" s="50">
        <v>26</v>
      </c>
      <c r="C52" s="38" t="s">
        <v>886</v>
      </c>
      <c r="D52" s="152"/>
      <c r="E52" s="38"/>
      <c r="F52" s="46"/>
      <c r="G52" s="184"/>
      <c r="H52" s="40" t="s">
        <v>885</v>
      </c>
    </row>
    <row r="53" spans="1:8" ht="12.75" customHeight="1">
      <c r="A53" s="56"/>
      <c r="B53" s="27"/>
      <c r="C53" s="38"/>
      <c r="D53" s="182">
        <v>101</v>
      </c>
      <c r="E53" s="40" t="s">
        <v>777</v>
      </c>
      <c r="F53" s="46"/>
      <c r="G53" s="40"/>
      <c r="H53" s="40"/>
    </row>
    <row r="54" spans="1:8" ht="12.75" customHeight="1">
      <c r="A54" s="56">
        <v>26</v>
      </c>
      <c r="B54" s="50" t="s">
        <v>46</v>
      </c>
      <c r="C54" s="38" t="s">
        <v>47</v>
      </c>
      <c r="D54" s="182"/>
      <c r="E54" s="40" t="s">
        <v>46</v>
      </c>
      <c r="F54" s="46"/>
      <c r="G54" s="40"/>
      <c r="H54" s="40"/>
    </row>
    <row r="55" spans="1:8" ht="12.75" customHeight="1">
      <c r="A55" s="56"/>
      <c r="B55" s="27"/>
      <c r="C55" s="38"/>
      <c r="D55" s="152"/>
      <c r="E55" s="183">
        <v>127</v>
      </c>
      <c r="F55" s="40" t="s">
        <v>777</v>
      </c>
      <c r="G55" s="40"/>
      <c r="H55" s="40"/>
    </row>
    <row r="56" spans="1:8" ht="12.75" customHeight="1">
      <c r="A56" s="56">
        <v>27</v>
      </c>
      <c r="B56" s="50" t="s">
        <v>46</v>
      </c>
      <c r="C56" s="38" t="s">
        <v>47</v>
      </c>
      <c r="D56" s="152"/>
      <c r="E56" s="183"/>
      <c r="F56" s="40" t="s">
        <v>884</v>
      </c>
      <c r="G56" s="40"/>
      <c r="H56" s="40"/>
    </row>
    <row r="57" spans="1:8" ht="12.75" customHeight="1">
      <c r="A57" s="56"/>
      <c r="B57" s="27"/>
      <c r="C57" s="38"/>
      <c r="D57" s="182">
        <v>102</v>
      </c>
      <c r="E57" s="40" t="s">
        <v>755</v>
      </c>
      <c r="F57" s="46"/>
      <c r="G57" s="40"/>
      <c r="H57" s="40"/>
    </row>
    <row r="58" spans="1:8" ht="12.75" customHeight="1">
      <c r="A58" s="56">
        <v>28</v>
      </c>
      <c r="B58" s="50">
        <v>49</v>
      </c>
      <c r="C58" s="38" t="s">
        <v>883</v>
      </c>
      <c r="D58" s="182"/>
      <c r="E58" s="40" t="s">
        <v>46</v>
      </c>
      <c r="F58" s="46"/>
      <c r="G58" s="40"/>
      <c r="H58" s="40"/>
    </row>
    <row r="59" spans="1:8" ht="12.75" customHeight="1">
      <c r="A59" s="56"/>
      <c r="B59" s="27"/>
      <c r="C59" s="38"/>
      <c r="D59" s="152"/>
      <c r="E59" s="38"/>
      <c r="F59" s="184">
        <v>140</v>
      </c>
      <c r="G59" s="40" t="s">
        <v>777</v>
      </c>
      <c r="H59" s="40"/>
    </row>
    <row r="60" spans="1:8" ht="12.75" customHeight="1">
      <c r="A60" s="56">
        <v>29</v>
      </c>
      <c r="B60" s="50">
        <v>47</v>
      </c>
      <c r="C60" s="38" t="s">
        <v>811</v>
      </c>
      <c r="D60" s="152"/>
      <c r="E60" s="38"/>
      <c r="F60" s="184"/>
      <c r="G60" s="40" t="s">
        <v>882</v>
      </c>
      <c r="H60" s="40"/>
    </row>
    <row r="61" spans="1:8" ht="12.75" customHeight="1">
      <c r="A61" s="56"/>
      <c r="B61" s="27"/>
      <c r="C61" s="38"/>
      <c r="D61" s="182">
        <v>103</v>
      </c>
      <c r="E61" s="40" t="s">
        <v>758</v>
      </c>
      <c r="F61" s="46"/>
      <c r="G61" s="40"/>
      <c r="H61" s="40"/>
    </row>
    <row r="62" spans="1:8" ht="12.75" customHeight="1">
      <c r="A62" s="56">
        <v>30</v>
      </c>
      <c r="B62" s="50" t="s">
        <v>46</v>
      </c>
      <c r="C62" s="38" t="s">
        <v>47</v>
      </c>
      <c r="D62" s="182"/>
      <c r="E62" s="40" t="s">
        <v>46</v>
      </c>
      <c r="F62" s="46"/>
      <c r="G62" s="40"/>
      <c r="H62" s="40"/>
    </row>
    <row r="63" spans="1:8" ht="12.75" customHeight="1">
      <c r="A63" s="56"/>
      <c r="B63" s="27"/>
      <c r="C63" s="38"/>
      <c r="D63" s="152"/>
      <c r="E63" s="183">
        <v>128</v>
      </c>
      <c r="F63" s="40" t="s">
        <v>780</v>
      </c>
      <c r="G63" s="40"/>
      <c r="H63" s="40"/>
    </row>
    <row r="64" spans="1:8" ht="12.75" customHeight="1">
      <c r="A64" s="56">
        <v>31</v>
      </c>
      <c r="B64" s="50" t="s">
        <v>46</v>
      </c>
      <c r="C64" s="38" t="s">
        <v>47</v>
      </c>
      <c r="D64" s="152"/>
      <c r="E64" s="183"/>
      <c r="F64" s="40" t="s">
        <v>881</v>
      </c>
      <c r="G64" s="40"/>
      <c r="H64" s="40"/>
    </row>
    <row r="65" spans="1:8" ht="12.75" customHeight="1">
      <c r="A65" s="56"/>
      <c r="B65" s="27"/>
      <c r="C65" s="38"/>
      <c r="D65" s="182">
        <v>104</v>
      </c>
      <c r="E65" s="40" t="s">
        <v>780</v>
      </c>
      <c r="F65" s="46"/>
      <c r="G65" s="40"/>
      <c r="H65" s="40"/>
    </row>
    <row r="66" spans="1:8" ht="12.75" customHeight="1">
      <c r="A66" s="56">
        <v>32</v>
      </c>
      <c r="B66" s="50">
        <v>24</v>
      </c>
      <c r="C66" s="38" t="s">
        <v>816</v>
      </c>
      <c r="D66" s="182"/>
      <c r="E66" s="151" t="s">
        <v>46</v>
      </c>
      <c r="F66" s="46"/>
      <c r="G66" s="40"/>
      <c r="H66" s="40"/>
    </row>
    <row r="67" spans="1:8" ht="25.5">
      <c r="A67" s="250" t="s">
        <v>39</v>
      </c>
      <c r="B67" s="250"/>
      <c r="C67" s="250"/>
      <c r="D67" s="250"/>
      <c r="E67" s="250"/>
      <c r="F67" s="250"/>
      <c r="G67" s="250"/>
      <c r="H67" s="250"/>
    </row>
    <row r="68" spans="1:8" ht="17.25" customHeight="1">
      <c r="A68" s="238" t="s">
        <v>880</v>
      </c>
      <c r="B68" s="238"/>
      <c r="C68" s="238"/>
      <c r="D68" s="238"/>
      <c r="E68" s="238"/>
      <c r="F68" s="238"/>
      <c r="G68" s="238"/>
      <c r="H68" s="238"/>
    </row>
    <row r="69" spans="3:8" ht="15.75">
      <c r="C69" s="21"/>
      <c r="D69" s="23"/>
      <c r="H69" s="62" t="s">
        <v>41</v>
      </c>
    </row>
    <row r="70" spans="1:7" ht="13.5">
      <c r="A70" s="56">
        <v>33</v>
      </c>
      <c r="B70" s="67">
        <v>21</v>
      </c>
      <c r="C70" s="38" t="s">
        <v>879</v>
      </c>
      <c r="D70" s="27"/>
      <c r="E70" s="27"/>
      <c r="F70" s="27"/>
      <c r="G70" s="154"/>
    </row>
    <row r="71" spans="1:7" ht="13.5">
      <c r="A71" s="56"/>
      <c r="C71" s="21"/>
      <c r="D71" s="182">
        <v>105</v>
      </c>
      <c r="E71" s="56" t="s">
        <v>782</v>
      </c>
      <c r="F71" s="27"/>
      <c r="G71" s="154"/>
    </row>
    <row r="72" spans="1:7" ht="12.75">
      <c r="A72" s="56">
        <v>34</v>
      </c>
      <c r="B72" s="67" t="s">
        <v>46</v>
      </c>
      <c r="C72" s="27" t="s">
        <v>47</v>
      </c>
      <c r="D72" s="182"/>
      <c r="E72" s="56" t="s">
        <v>46</v>
      </c>
      <c r="F72" s="27"/>
      <c r="G72" s="27"/>
    </row>
    <row r="73" spans="1:7" ht="12.75">
      <c r="A73" s="56"/>
      <c r="C73" s="21"/>
      <c r="D73" s="51"/>
      <c r="E73" s="183">
        <v>129</v>
      </c>
      <c r="F73" s="56" t="s">
        <v>782</v>
      </c>
      <c r="G73" s="27"/>
    </row>
    <row r="74" spans="1:7" ht="12.75">
      <c r="A74" s="56">
        <v>35</v>
      </c>
      <c r="B74" s="67" t="s">
        <v>46</v>
      </c>
      <c r="C74" s="27" t="s">
        <v>47</v>
      </c>
      <c r="D74" s="51"/>
      <c r="E74" s="183"/>
      <c r="F74" s="56" t="s">
        <v>878</v>
      </c>
      <c r="G74" s="38"/>
    </row>
    <row r="75" spans="1:7" ht="12.75">
      <c r="A75" s="56"/>
      <c r="C75" s="21"/>
      <c r="D75" s="182">
        <v>106</v>
      </c>
      <c r="E75" s="56" t="s">
        <v>747</v>
      </c>
      <c r="F75" s="56"/>
      <c r="G75" s="38"/>
    </row>
    <row r="76" spans="1:7" ht="12.75">
      <c r="A76" s="56">
        <v>36</v>
      </c>
      <c r="B76" s="67">
        <v>56</v>
      </c>
      <c r="C76" s="27" t="s">
        <v>877</v>
      </c>
      <c r="D76" s="182"/>
      <c r="E76" s="56" t="s">
        <v>46</v>
      </c>
      <c r="F76" s="56"/>
      <c r="G76" s="38"/>
    </row>
    <row r="77" spans="1:7" ht="12.75">
      <c r="A77" s="56"/>
      <c r="C77" s="21"/>
      <c r="D77" s="51"/>
      <c r="E77" s="45"/>
      <c r="F77" s="183">
        <v>141</v>
      </c>
      <c r="G77" s="56" t="s">
        <v>782</v>
      </c>
    </row>
    <row r="78" spans="1:8" ht="12.75">
      <c r="A78" s="56">
        <v>37</v>
      </c>
      <c r="B78" s="67">
        <v>60</v>
      </c>
      <c r="C78" s="27" t="s">
        <v>876</v>
      </c>
      <c r="D78" s="51"/>
      <c r="E78" s="45"/>
      <c r="F78" s="183"/>
      <c r="G78" s="56" t="s">
        <v>875</v>
      </c>
      <c r="H78" s="48"/>
    </row>
    <row r="79" spans="1:8" ht="12.75">
      <c r="A79" s="56"/>
      <c r="C79" s="21"/>
      <c r="D79" s="182">
        <v>107</v>
      </c>
      <c r="E79" s="56" t="s">
        <v>743</v>
      </c>
      <c r="F79" s="56"/>
      <c r="G79" s="40"/>
      <c r="H79" s="48"/>
    </row>
    <row r="80" spans="1:8" ht="12.75">
      <c r="A80" s="56">
        <v>38</v>
      </c>
      <c r="B80" s="67" t="s">
        <v>46</v>
      </c>
      <c r="C80" s="27" t="s">
        <v>47</v>
      </c>
      <c r="D80" s="182"/>
      <c r="E80" s="56" t="s">
        <v>46</v>
      </c>
      <c r="F80" s="56"/>
      <c r="G80" s="40"/>
      <c r="H80" s="48"/>
    </row>
    <row r="81" spans="1:8" ht="12.75">
      <c r="A81" s="56"/>
      <c r="C81" s="21"/>
      <c r="D81" s="51"/>
      <c r="E81" s="183">
        <v>130</v>
      </c>
      <c r="F81" s="56" t="s">
        <v>743</v>
      </c>
      <c r="G81" s="40"/>
      <c r="H81" s="48"/>
    </row>
    <row r="82" spans="1:8" ht="12.75">
      <c r="A82" s="56">
        <v>39</v>
      </c>
      <c r="B82" s="67" t="s">
        <v>46</v>
      </c>
      <c r="C82" s="27" t="s">
        <v>47</v>
      </c>
      <c r="D82" s="51"/>
      <c r="E82" s="183"/>
      <c r="F82" s="56" t="s">
        <v>874</v>
      </c>
      <c r="G82" s="27"/>
      <c r="H82" s="48"/>
    </row>
    <row r="83" spans="1:8" ht="12.75">
      <c r="A83" s="56"/>
      <c r="C83" s="21"/>
      <c r="D83" s="182">
        <v>108</v>
      </c>
      <c r="E83" s="56" t="s">
        <v>762</v>
      </c>
      <c r="F83" s="69"/>
      <c r="G83" s="27"/>
      <c r="H83" s="38"/>
    </row>
    <row r="84" spans="1:8" ht="12.75">
      <c r="A84" s="56">
        <v>40</v>
      </c>
      <c r="B84" s="67">
        <v>44</v>
      </c>
      <c r="C84" s="27" t="s">
        <v>873</v>
      </c>
      <c r="D84" s="182"/>
      <c r="E84" s="56" t="s">
        <v>46</v>
      </c>
      <c r="F84" s="56"/>
      <c r="G84" s="27"/>
      <c r="H84" s="38"/>
    </row>
    <row r="85" spans="1:8" ht="12.75">
      <c r="A85" s="56"/>
      <c r="C85" s="21"/>
      <c r="D85" s="51"/>
      <c r="E85" s="69"/>
      <c r="F85" s="56"/>
      <c r="G85" s="183">
        <v>147</v>
      </c>
      <c r="H85" s="40" t="s">
        <v>786</v>
      </c>
    </row>
    <row r="86" spans="1:8" ht="12.75">
      <c r="A86" s="56">
        <v>41</v>
      </c>
      <c r="B86" s="67">
        <v>41</v>
      </c>
      <c r="C86" s="27" t="s">
        <v>872</v>
      </c>
      <c r="D86" s="51"/>
      <c r="E86" s="45"/>
      <c r="F86" s="69"/>
      <c r="G86" s="183"/>
      <c r="H86" s="40" t="s">
        <v>871</v>
      </c>
    </row>
    <row r="87" spans="1:8" ht="12.75">
      <c r="A87" s="56"/>
      <c r="C87" s="27"/>
      <c r="D87" s="182">
        <v>109</v>
      </c>
      <c r="E87" s="56" t="s">
        <v>764</v>
      </c>
      <c r="F87" s="27"/>
      <c r="G87" s="40"/>
      <c r="H87" s="38"/>
    </row>
    <row r="88" spans="1:8" ht="12.75">
      <c r="A88" s="56">
        <v>42</v>
      </c>
      <c r="B88" s="67" t="s">
        <v>46</v>
      </c>
      <c r="C88" s="27" t="s">
        <v>47</v>
      </c>
      <c r="D88" s="182"/>
      <c r="E88" s="56" t="s">
        <v>46</v>
      </c>
      <c r="F88" s="27"/>
      <c r="G88" s="40"/>
      <c r="H88" s="38"/>
    </row>
    <row r="89" spans="1:8" ht="12.75">
      <c r="A89" s="56"/>
      <c r="C89" s="27"/>
      <c r="D89" s="53"/>
      <c r="E89" s="183">
        <v>131</v>
      </c>
      <c r="F89" s="56" t="s">
        <v>786</v>
      </c>
      <c r="G89" s="40"/>
      <c r="H89" s="48"/>
    </row>
    <row r="90" spans="1:8" ht="12.75">
      <c r="A90" s="56">
        <v>43</v>
      </c>
      <c r="B90" s="67" t="s">
        <v>46</v>
      </c>
      <c r="C90" s="27" t="s">
        <v>47</v>
      </c>
      <c r="D90" s="53"/>
      <c r="E90" s="183"/>
      <c r="F90" s="56" t="s">
        <v>870</v>
      </c>
      <c r="G90" s="27"/>
      <c r="H90" s="48"/>
    </row>
    <row r="91" spans="1:8" ht="12.75">
      <c r="A91" s="56"/>
      <c r="C91" s="27"/>
      <c r="D91" s="182">
        <v>110</v>
      </c>
      <c r="E91" s="56" t="s">
        <v>786</v>
      </c>
      <c r="F91" s="27"/>
      <c r="G91" s="27"/>
      <c r="H91" s="48"/>
    </row>
    <row r="92" spans="1:8" ht="12.75">
      <c r="A92" s="56">
        <v>44</v>
      </c>
      <c r="B92" s="67">
        <v>18</v>
      </c>
      <c r="C92" s="27" t="s">
        <v>869</v>
      </c>
      <c r="D92" s="182"/>
      <c r="E92" s="56" t="s">
        <v>46</v>
      </c>
      <c r="F92" s="27"/>
      <c r="G92" s="27"/>
      <c r="H92" s="48"/>
    </row>
    <row r="93" spans="1:8" ht="12.75">
      <c r="A93" s="56"/>
      <c r="C93" s="27"/>
      <c r="D93" s="53"/>
      <c r="E93" s="56"/>
      <c r="F93" s="184">
        <v>142</v>
      </c>
      <c r="G93" s="56" t="s">
        <v>786</v>
      </c>
      <c r="H93" s="48"/>
    </row>
    <row r="94" spans="1:8" ht="12.75">
      <c r="A94" s="56">
        <v>45</v>
      </c>
      <c r="B94" s="67">
        <v>48</v>
      </c>
      <c r="C94" s="27" t="s">
        <v>868</v>
      </c>
      <c r="D94" s="51"/>
      <c r="E94" s="27"/>
      <c r="F94" s="184"/>
      <c r="G94" s="56" t="s">
        <v>867</v>
      </c>
      <c r="H94" s="48"/>
    </row>
    <row r="95" spans="1:8" ht="12.75">
      <c r="A95" s="56"/>
      <c r="C95" s="69"/>
      <c r="D95" s="182">
        <v>111</v>
      </c>
      <c r="E95" s="56" t="s">
        <v>757</v>
      </c>
      <c r="F95" s="45"/>
      <c r="G95" s="27"/>
      <c r="H95" s="48"/>
    </row>
    <row r="96" spans="1:8" ht="12.75">
      <c r="A96" s="56">
        <v>46</v>
      </c>
      <c r="B96" s="67" t="s">
        <v>46</v>
      </c>
      <c r="C96" s="27" t="s">
        <v>47</v>
      </c>
      <c r="D96" s="182"/>
      <c r="E96" s="56" t="s">
        <v>46</v>
      </c>
      <c r="F96" s="45"/>
      <c r="G96" s="27"/>
      <c r="H96" s="48"/>
    </row>
    <row r="97" spans="1:8" ht="12.75">
      <c r="A97" s="56"/>
      <c r="C97" s="27"/>
      <c r="D97" s="51"/>
      <c r="E97" s="183">
        <v>132</v>
      </c>
      <c r="F97" s="56" t="s">
        <v>776</v>
      </c>
      <c r="G97" s="27"/>
      <c r="H97" s="48"/>
    </row>
    <row r="98" spans="1:8" ht="12.75">
      <c r="A98" s="56">
        <v>47</v>
      </c>
      <c r="B98" s="67" t="s">
        <v>46</v>
      </c>
      <c r="C98" s="27" t="s">
        <v>47</v>
      </c>
      <c r="D98" s="51"/>
      <c r="E98" s="183"/>
      <c r="F98" s="56" t="s">
        <v>866</v>
      </c>
      <c r="G98" s="27"/>
      <c r="H98" s="48"/>
    </row>
    <row r="99" spans="1:8" ht="12.75">
      <c r="A99" s="56"/>
      <c r="C99" s="27"/>
      <c r="D99" s="182">
        <v>112</v>
      </c>
      <c r="E99" s="56" t="s">
        <v>776</v>
      </c>
      <c r="F99" s="45"/>
      <c r="G99" s="27"/>
      <c r="H99" s="48"/>
    </row>
    <row r="100" spans="1:8" ht="12.75">
      <c r="A100" s="56">
        <v>48</v>
      </c>
      <c r="B100" s="67">
        <v>27</v>
      </c>
      <c r="C100" s="38" t="s">
        <v>865</v>
      </c>
      <c r="D100" s="182"/>
      <c r="E100" s="56" t="s">
        <v>46</v>
      </c>
      <c r="F100" s="45"/>
      <c r="G100" s="27"/>
      <c r="H100" s="48"/>
    </row>
    <row r="101" spans="1:8" ht="12.75">
      <c r="A101" s="56"/>
      <c r="B101" s="27"/>
      <c r="D101" s="69"/>
      <c r="E101" s="69"/>
      <c r="F101" s="45"/>
      <c r="G101" s="246">
        <v>150</v>
      </c>
      <c r="H101" s="50" t="s">
        <v>766</v>
      </c>
    </row>
    <row r="102" spans="1:8" ht="12.75">
      <c r="A102" s="56">
        <v>49</v>
      </c>
      <c r="B102" s="67">
        <v>40</v>
      </c>
      <c r="C102" s="38" t="s">
        <v>864</v>
      </c>
      <c r="D102" s="51"/>
      <c r="E102" s="69"/>
      <c r="F102" s="69"/>
      <c r="G102" s="246"/>
      <c r="H102" s="155" t="s">
        <v>863</v>
      </c>
    </row>
    <row r="103" spans="1:8" ht="12.75">
      <c r="A103" s="56"/>
      <c r="B103" s="27"/>
      <c r="C103" s="69"/>
      <c r="D103" s="182">
        <v>113</v>
      </c>
      <c r="E103" s="56" t="s">
        <v>766</v>
      </c>
      <c r="F103" s="69"/>
      <c r="G103" s="40"/>
      <c r="H103" s="48"/>
    </row>
    <row r="104" spans="1:8" ht="12.75">
      <c r="A104" s="56">
        <v>50</v>
      </c>
      <c r="B104" s="67" t="s">
        <v>46</v>
      </c>
      <c r="C104" s="27" t="s">
        <v>47</v>
      </c>
      <c r="D104" s="182"/>
      <c r="E104" s="56" t="s">
        <v>46</v>
      </c>
      <c r="F104" s="45"/>
      <c r="G104" s="40"/>
      <c r="H104" s="48"/>
    </row>
    <row r="105" spans="1:8" ht="12.75">
      <c r="A105" s="56"/>
      <c r="B105" s="27"/>
      <c r="D105" s="69"/>
      <c r="E105" s="183">
        <v>133</v>
      </c>
      <c r="F105" s="56" t="s">
        <v>766</v>
      </c>
      <c r="G105" s="40"/>
      <c r="H105" s="48"/>
    </row>
    <row r="106" spans="1:8" ht="12.75">
      <c r="A106" s="56">
        <v>51</v>
      </c>
      <c r="B106" s="67" t="s">
        <v>46</v>
      </c>
      <c r="C106" s="27" t="s">
        <v>47</v>
      </c>
      <c r="D106" s="53"/>
      <c r="E106" s="183"/>
      <c r="F106" s="56" t="s">
        <v>862</v>
      </c>
      <c r="G106" s="40"/>
      <c r="H106" s="48"/>
    </row>
    <row r="107" spans="1:8" ht="12.75">
      <c r="A107" s="56"/>
      <c r="B107" s="27"/>
      <c r="C107" s="27"/>
      <c r="D107" s="182">
        <v>114</v>
      </c>
      <c r="E107" s="56" t="s">
        <v>784</v>
      </c>
      <c r="F107" s="45"/>
      <c r="G107" s="40"/>
      <c r="H107" s="48"/>
    </row>
    <row r="108" spans="1:8" ht="12.75">
      <c r="A108" s="56">
        <v>52</v>
      </c>
      <c r="B108" s="67">
        <v>20</v>
      </c>
      <c r="C108" s="27" t="s">
        <v>861</v>
      </c>
      <c r="D108" s="182"/>
      <c r="E108" s="56" t="s">
        <v>46</v>
      </c>
      <c r="F108" s="45"/>
      <c r="G108" s="40"/>
      <c r="H108" s="48"/>
    </row>
    <row r="109" spans="1:8" ht="12.75">
      <c r="A109" s="56"/>
      <c r="B109" s="27"/>
      <c r="C109" s="27"/>
      <c r="D109" s="53"/>
      <c r="E109" s="27"/>
      <c r="F109" s="184">
        <v>143</v>
      </c>
      <c r="G109" s="56" t="s">
        <v>766</v>
      </c>
      <c r="H109" s="48"/>
    </row>
    <row r="110" spans="1:8" ht="12.75">
      <c r="A110" s="56">
        <v>53</v>
      </c>
      <c r="B110" s="67">
        <v>54</v>
      </c>
      <c r="C110" s="27" t="s">
        <v>860</v>
      </c>
      <c r="D110" s="53"/>
      <c r="E110" s="27"/>
      <c r="F110" s="184"/>
      <c r="G110" s="56" t="s">
        <v>859</v>
      </c>
      <c r="H110" s="48"/>
    </row>
    <row r="111" spans="1:8" ht="12.75">
      <c r="A111" s="56"/>
      <c r="B111" s="27"/>
      <c r="C111" s="27"/>
      <c r="D111" s="182">
        <v>115</v>
      </c>
      <c r="E111" s="56" t="s">
        <v>750</v>
      </c>
      <c r="F111" s="45"/>
      <c r="G111" s="40"/>
      <c r="H111" s="48"/>
    </row>
    <row r="112" spans="1:8" ht="12.75">
      <c r="A112" s="56">
        <v>54</v>
      </c>
      <c r="B112" s="67" t="s">
        <v>46</v>
      </c>
      <c r="C112" s="27" t="s">
        <v>47</v>
      </c>
      <c r="D112" s="182"/>
      <c r="E112" s="56" t="s">
        <v>46</v>
      </c>
      <c r="F112" s="45"/>
      <c r="G112" s="40"/>
      <c r="H112" s="48"/>
    </row>
    <row r="113" spans="1:8" ht="12.75">
      <c r="A113" s="56"/>
      <c r="B113" s="27"/>
      <c r="C113" s="27"/>
      <c r="D113" s="53"/>
      <c r="E113" s="183">
        <v>134</v>
      </c>
      <c r="F113" s="56" t="s">
        <v>750</v>
      </c>
      <c r="G113" s="40"/>
      <c r="H113" s="48"/>
    </row>
    <row r="114" spans="1:8" ht="12.75">
      <c r="A114" s="56">
        <v>55</v>
      </c>
      <c r="B114" s="67" t="s">
        <v>46</v>
      </c>
      <c r="C114" s="27" t="s">
        <v>47</v>
      </c>
      <c r="D114" s="53"/>
      <c r="E114" s="183"/>
      <c r="F114" s="56" t="s">
        <v>858</v>
      </c>
      <c r="G114" s="40"/>
      <c r="H114" s="48"/>
    </row>
    <row r="115" spans="1:8" ht="12.75">
      <c r="A115" s="56"/>
      <c r="B115" s="27"/>
      <c r="C115" s="27"/>
      <c r="D115" s="182">
        <v>116</v>
      </c>
      <c r="E115" s="56" t="s">
        <v>754</v>
      </c>
      <c r="F115" s="45"/>
      <c r="G115" s="40"/>
      <c r="H115" s="38"/>
    </row>
    <row r="116" spans="1:8" ht="12.75">
      <c r="A116" s="56">
        <v>56</v>
      </c>
      <c r="B116" s="67">
        <v>50</v>
      </c>
      <c r="C116" s="27" t="s">
        <v>857</v>
      </c>
      <c r="D116" s="182"/>
      <c r="E116" s="56" t="s">
        <v>46</v>
      </c>
      <c r="F116" s="45"/>
      <c r="G116" s="40"/>
      <c r="H116" s="38"/>
    </row>
    <row r="117" spans="1:8" ht="12.75">
      <c r="A117" s="56"/>
      <c r="B117" s="27"/>
      <c r="C117" s="27"/>
      <c r="D117" s="53"/>
      <c r="E117" s="27"/>
      <c r="F117" s="45"/>
      <c r="G117" s="183">
        <v>148</v>
      </c>
      <c r="H117" s="40" t="s">
        <v>766</v>
      </c>
    </row>
    <row r="118" spans="1:8" ht="12.75">
      <c r="A118" s="56">
        <v>57</v>
      </c>
      <c r="B118" s="67">
        <v>25</v>
      </c>
      <c r="C118" s="27" t="s">
        <v>856</v>
      </c>
      <c r="D118" s="53"/>
      <c r="E118" s="27"/>
      <c r="F118" s="45"/>
      <c r="G118" s="183"/>
      <c r="H118" s="40" t="s">
        <v>855</v>
      </c>
    </row>
    <row r="119" spans="1:8" ht="12.75">
      <c r="A119" s="56"/>
      <c r="B119" s="27"/>
      <c r="C119" s="27"/>
      <c r="D119" s="182">
        <v>117</v>
      </c>
      <c r="E119" s="56" t="s">
        <v>778</v>
      </c>
      <c r="F119" s="45"/>
      <c r="G119" s="40"/>
      <c r="H119" s="38"/>
    </row>
    <row r="120" spans="1:8" ht="12.75">
      <c r="A120" s="56">
        <v>58</v>
      </c>
      <c r="B120" s="67" t="s">
        <v>46</v>
      </c>
      <c r="C120" s="27" t="s">
        <v>47</v>
      </c>
      <c r="D120" s="182"/>
      <c r="E120" s="56" t="s">
        <v>46</v>
      </c>
      <c r="F120" s="45"/>
      <c r="G120" s="40"/>
      <c r="H120" s="48"/>
    </row>
    <row r="121" spans="1:8" ht="12.75">
      <c r="A121" s="56"/>
      <c r="B121" s="27"/>
      <c r="C121" s="27"/>
      <c r="D121" s="53"/>
      <c r="E121" s="183">
        <v>135</v>
      </c>
      <c r="F121" s="56" t="s">
        <v>778</v>
      </c>
      <c r="G121" s="40"/>
      <c r="H121" s="48"/>
    </row>
    <row r="122" spans="1:8" ht="12.75">
      <c r="A122" s="56">
        <v>59</v>
      </c>
      <c r="B122" s="67" t="s">
        <v>46</v>
      </c>
      <c r="C122" s="27" t="s">
        <v>47</v>
      </c>
      <c r="D122" s="53"/>
      <c r="E122" s="183"/>
      <c r="F122" s="56" t="s">
        <v>854</v>
      </c>
      <c r="G122" s="40"/>
      <c r="H122" s="48"/>
    </row>
    <row r="123" spans="1:8" ht="12.75">
      <c r="A123" s="56"/>
      <c r="B123" s="27"/>
      <c r="C123" s="27"/>
      <c r="D123" s="182">
        <v>118</v>
      </c>
      <c r="E123" s="56" t="s">
        <v>753</v>
      </c>
      <c r="F123" s="45"/>
      <c r="G123" s="40"/>
      <c r="H123" s="48"/>
    </row>
    <row r="124" spans="1:8" ht="12.75">
      <c r="A124" s="56">
        <v>60</v>
      </c>
      <c r="B124" s="67">
        <v>51</v>
      </c>
      <c r="C124" s="27" t="s">
        <v>853</v>
      </c>
      <c r="D124" s="182"/>
      <c r="E124" s="56" t="s">
        <v>46</v>
      </c>
      <c r="F124" s="45"/>
      <c r="G124" s="40"/>
      <c r="H124" s="48"/>
    </row>
    <row r="125" spans="1:8" ht="12.75">
      <c r="A125" s="56"/>
      <c r="B125" s="27"/>
      <c r="C125" s="27"/>
      <c r="D125" s="53"/>
      <c r="E125" s="27"/>
      <c r="F125" s="184">
        <v>144</v>
      </c>
      <c r="G125" s="56" t="s">
        <v>785</v>
      </c>
      <c r="H125" s="48"/>
    </row>
    <row r="126" spans="1:8" ht="12.75">
      <c r="A126" s="56">
        <v>61</v>
      </c>
      <c r="B126" s="67">
        <v>32</v>
      </c>
      <c r="C126" s="27" t="s">
        <v>852</v>
      </c>
      <c r="D126" s="53"/>
      <c r="E126" s="27"/>
      <c r="F126" s="184"/>
      <c r="G126" s="56" t="s">
        <v>851</v>
      </c>
      <c r="H126" s="48"/>
    </row>
    <row r="127" spans="1:8" ht="12.75">
      <c r="A127" s="56"/>
      <c r="B127" s="27"/>
      <c r="C127" s="27"/>
      <c r="D127" s="182">
        <v>119</v>
      </c>
      <c r="E127" s="56" t="s">
        <v>773</v>
      </c>
      <c r="F127" s="45"/>
      <c r="G127" s="40"/>
      <c r="H127" s="48"/>
    </row>
    <row r="128" spans="1:8" ht="12.75">
      <c r="A128" s="56">
        <v>62</v>
      </c>
      <c r="B128" s="67" t="s">
        <v>46</v>
      </c>
      <c r="C128" s="27" t="s">
        <v>47</v>
      </c>
      <c r="D128" s="182"/>
      <c r="E128" s="56" t="s">
        <v>46</v>
      </c>
      <c r="F128" s="45"/>
      <c r="G128" s="40"/>
      <c r="H128" s="48"/>
    </row>
    <row r="129" spans="1:8" ht="12.75">
      <c r="A129" s="56"/>
      <c r="B129" s="27"/>
      <c r="C129" s="27"/>
      <c r="D129" s="53"/>
      <c r="E129" s="183">
        <v>136</v>
      </c>
      <c r="F129" s="56" t="s">
        <v>785</v>
      </c>
      <c r="G129" s="40"/>
      <c r="H129" s="48"/>
    </row>
    <row r="130" spans="1:8" ht="12.75">
      <c r="A130" s="56">
        <v>63</v>
      </c>
      <c r="B130" s="67" t="s">
        <v>46</v>
      </c>
      <c r="C130" s="27" t="s">
        <v>47</v>
      </c>
      <c r="D130" s="53"/>
      <c r="E130" s="183"/>
      <c r="F130" s="56" t="s">
        <v>850</v>
      </c>
      <c r="G130" s="40"/>
      <c r="H130" s="48"/>
    </row>
    <row r="131" spans="1:8" ht="12.75">
      <c r="A131" s="56"/>
      <c r="B131" s="27"/>
      <c r="C131" s="27"/>
      <c r="D131" s="182">
        <v>120</v>
      </c>
      <c r="E131" s="56" t="s">
        <v>785</v>
      </c>
      <c r="F131" s="45"/>
      <c r="G131" s="40"/>
      <c r="H131" s="48"/>
    </row>
    <row r="132" spans="1:7" ht="12.75">
      <c r="A132" s="56">
        <v>64</v>
      </c>
      <c r="B132" s="67">
        <v>19</v>
      </c>
      <c r="C132" s="38" t="s">
        <v>849</v>
      </c>
      <c r="D132" s="182"/>
      <c r="E132" s="56" t="s">
        <v>46</v>
      </c>
      <c r="F132" s="45"/>
      <c r="G132" s="40"/>
    </row>
    <row r="133" spans="1:8" ht="25.5">
      <c r="A133" s="250" t="s">
        <v>39</v>
      </c>
      <c r="B133" s="250"/>
      <c r="C133" s="250"/>
      <c r="D133" s="250"/>
      <c r="E133" s="250"/>
      <c r="F133" s="250"/>
      <c r="G133" s="250"/>
      <c r="H133" s="250"/>
    </row>
    <row r="134" spans="1:8" ht="18.75">
      <c r="A134" s="238" t="s">
        <v>39</v>
      </c>
      <c r="B134" s="238"/>
      <c r="C134" s="238"/>
      <c r="D134" s="238"/>
      <c r="E134" s="238"/>
      <c r="F134" s="238"/>
      <c r="G134" s="238"/>
      <c r="H134" s="238"/>
    </row>
    <row r="135" ht="15.75">
      <c r="H135" s="62" t="s">
        <v>41</v>
      </c>
    </row>
    <row r="136" spans="1:8" ht="12.75" customHeight="1">
      <c r="A136" s="56" t="s">
        <v>46</v>
      </c>
      <c r="B136" s="67" t="s">
        <v>46</v>
      </c>
      <c r="C136" s="38" t="s">
        <v>46</v>
      </c>
      <c r="D136" s="27"/>
      <c r="E136" s="27"/>
      <c r="F136" s="27"/>
      <c r="G136" s="154"/>
      <c r="H136" s="145"/>
    </row>
    <row r="137" spans="1:8" ht="12.75" customHeight="1">
      <c r="A137" s="56"/>
      <c r="C137" s="27"/>
      <c r="D137" s="182" t="s">
        <v>46</v>
      </c>
      <c r="E137" s="56" t="s">
        <v>46</v>
      </c>
      <c r="F137" s="27"/>
      <c r="G137" s="154"/>
      <c r="H137" s="146"/>
    </row>
    <row r="138" spans="1:8" ht="12.75" customHeight="1">
      <c r="A138" s="56" t="s">
        <v>46</v>
      </c>
      <c r="B138" s="67" t="s">
        <v>46</v>
      </c>
      <c r="C138" s="27" t="s">
        <v>46</v>
      </c>
      <c r="D138" s="182"/>
      <c r="E138" s="56" t="s">
        <v>46</v>
      </c>
      <c r="F138" s="27"/>
      <c r="G138" s="27"/>
      <c r="H138" s="34"/>
    </row>
    <row r="139" spans="1:8" ht="12.75" customHeight="1">
      <c r="A139" s="56"/>
      <c r="C139" s="27"/>
      <c r="D139" s="51"/>
      <c r="E139" s="183" t="s">
        <v>46</v>
      </c>
      <c r="F139" s="56" t="s">
        <v>46</v>
      </c>
      <c r="G139" s="27"/>
      <c r="H139" s="34"/>
    </row>
    <row r="140" spans="1:8" ht="12.75" customHeight="1">
      <c r="A140" s="56" t="s">
        <v>46</v>
      </c>
      <c r="B140" s="67" t="s">
        <v>46</v>
      </c>
      <c r="C140" s="27" t="s">
        <v>46</v>
      </c>
      <c r="D140" s="51"/>
      <c r="E140" s="183"/>
      <c r="F140" s="56" t="s">
        <v>46</v>
      </c>
      <c r="G140" s="38"/>
      <c r="H140" s="34"/>
    </row>
    <row r="141" spans="1:8" ht="12.75" customHeight="1">
      <c r="A141" s="56"/>
      <c r="C141" s="27"/>
      <c r="D141" s="182" t="s">
        <v>46</v>
      </c>
      <c r="E141" s="56" t="s">
        <v>46</v>
      </c>
      <c r="F141" s="56"/>
      <c r="G141" s="38"/>
      <c r="H141" s="34"/>
    </row>
    <row r="142" spans="1:15" ht="12.75" customHeight="1">
      <c r="A142" s="56" t="s">
        <v>46</v>
      </c>
      <c r="B142" s="67" t="s">
        <v>46</v>
      </c>
      <c r="C142" s="27" t="s">
        <v>46</v>
      </c>
      <c r="D142" s="182"/>
      <c r="E142" s="56" t="s">
        <v>46</v>
      </c>
      <c r="F142" s="56"/>
      <c r="G142" s="38"/>
      <c r="H142" s="34"/>
      <c r="K142" s="252"/>
      <c r="L142" s="156"/>
      <c r="M142" s="27"/>
      <c r="N142" s="69"/>
      <c r="O142" s="69"/>
    </row>
    <row r="143" spans="1:15" ht="12.75" customHeight="1">
      <c r="A143" s="56"/>
      <c r="C143" s="27"/>
      <c r="D143" s="51"/>
      <c r="E143" s="45"/>
      <c r="F143" s="183" t="s">
        <v>46</v>
      </c>
      <c r="G143" s="56" t="s">
        <v>46</v>
      </c>
      <c r="H143" s="38"/>
      <c r="K143" s="252"/>
      <c r="L143" s="157"/>
      <c r="M143" s="27"/>
      <c r="N143" s="69"/>
      <c r="O143" s="69"/>
    </row>
    <row r="144" spans="1:15" ht="12.75" customHeight="1">
      <c r="A144" s="56" t="s">
        <v>46</v>
      </c>
      <c r="B144" s="67" t="s">
        <v>46</v>
      </c>
      <c r="C144" s="27" t="s">
        <v>46</v>
      </c>
      <c r="D144" s="51"/>
      <c r="E144" s="45"/>
      <c r="F144" s="183"/>
      <c r="G144" s="56" t="s">
        <v>46</v>
      </c>
      <c r="H144" s="38"/>
      <c r="K144" s="157"/>
      <c r="L144" s="157"/>
      <c r="M144" s="254"/>
      <c r="N144" s="255"/>
      <c r="O144" s="255"/>
    </row>
    <row r="145" spans="1:15" ht="12.75" customHeight="1">
      <c r="A145" s="56"/>
      <c r="C145" s="27"/>
      <c r="D145" s="182" t="s">
        <v>46</v>
      </c>
      <c r="E145" s="56" t="s">
        <v>46</v>
      </c>
      <c r="F145" s="56"/>
      <c r="G145" s="40"/>
      <c r="H145" s="38"/>
      <c r="K145" s="157"/>
      <c r="L145" s="157"/>
      <c r="M145" s="254"/>
      <c r="N145" s="256"/>
      <c r="O145" s="256"/>
    </row>
    <row r="146" spans="1:15" ht="12.75" customHeight="1">
      <c r="A146" s="56" t="s">
        <v>46</v>
      </c>
      <c r="B146" s="67" t="s">
        <v>46</v>
      </c>
      <c r="C146" s="27" t="s">
        <v>46</v>
      </c>
      <c r="D146" s="182"/>
      <c r="E146" s="56" t="s">
        <v>46</v>
      </c>
      <c r="F146" s="56"/>
      <c r="G146" s="40"/>
      <c r="H146" s="38"/>
      <c r="K146" s="252"/>
      <c r="L146" s="156"/>
      <c r="M146" s="27"/>
      <c r="N146" s="158"/>
      <c r="O146" s="158"/>
    </row>
    <row r="147" spans="1:15" ht="14.25" customHeight="1">
      <c r="A147" s="142">
        <v>149</v>
      </c>
      <c r="B147" s="50"/>
      <c r="C147" s="133" t="s">
        <v>790</v>
      </c>
      <c r="D147" s="159"/>
      <c r="E147" s="184" t="s">
        <v>46</v>
      </c>
      <c r="F147" s="40" t="s">
        <v>46</v>
      </c>
      <c r="G147" s="40"/>
      <c r="H147" s="38"/>
      <c r="K147" s="252"/>
      <c r="L147" s="157"/>
      <c r="M147" s="27"/>
      <c r="N147" s="158"/>
      <c r="O147" s="158"/>
    </row>
    <row r="148" spans="1:8" ht="12.75" customHeight="1">
      <c r="A148" s="40" t="s">
        <v>46</v>
      </c>
      <c r="B148" s="50" t="s">
        <v>46</v>
      </c>
      <c r="C148" s="38" t="s">
        <v>46</v>
      </c>
      <c r="D148" s="159"/>
      <c r="E148" s="184"/>
      <c r="F148" s="40" t="s">
        <v>46</v>
      </c>
      <c r="G148" s="27"/>
      <c r="H148" s="38"/>
    </row>
    <row r="149" spans="1:8" ht="12.75" customHeight="1">
      <c r="A149" s="160">
        <v>1</v>
      </c>
      <c r="B149" s="50" t="s">
        <v>37</v>
      </c>
      <c r="C149" s="38"/>
      <c r="D149" s="251" t="s">
        <v>46</v>
      </c>
      <c r="E149" s="40" t="s">
        <v>46</v>
      </c>
      <c r="F149" s="48"/>
      <c r="G149" s="27"/>
      <c r="H149" s="38"/>
    </row>
    <row r="150" spans="1:8" ht="12.75" customHeight="1">
      <c r="A150" s="40" t="s">
        <v>46</v>
      </c>
      <c r="B150" s="50" t="s">
        <v>46</v>
      </c>
      <c r="C150" s="38" t="s">
        <v>46</v>
      </c>
      <c r="D150" s="251"/>
      <c r="E150" s="40" t="s">
        <v>46</v>
      </c>
      <c r="F150" s="40"/>
      <c r="G150" s="27"/>
      <c r="H150" s="38"/>
    </row>
    <row r="151" spans="1:8" ht="15.75" customHeight="1">
      <c r="A151" s="40"/>
      <c r="B151" s="50"/>
      <c r="C151" s="38"/>
      <c r="D151" s="252">
        <v>151</v>
      </c>
      <c r="E151" s="253" t="s">
        <v>766</v>
      </c>
      <c r="F151" s="253"/>
      <c r="G151" s="183" t="s">
        <v>46</v>
      </c>
      <c r="H151" s="40" t="s">
        <v>46</v>
      </c>
    </row>
    <row r="152" spans="1:8" ht="12.75" customHeight="1">
      <c r="A152" s="40" t="s">
        <v>46</v>
      </c>
      <c r="B152" s="50" t="s">
        <v>46</v>
      </c>
      <c r="C152" s="38" t="s">
        <v>46</v>
      </c>
      <c r="D152" s="252"/>
      <c r="E152" s="239" t="s">
        <v>848</v>
      </c>
      <c r="F152" s="239"/>
      <c r="G152" s="183"/>
      <c r="H152" s="40" t="s">
        <v>46</v>
      </c>
    </row>
    <row r="153" spans="1:8" ht="12.75" customHeight="1">
      <c r="A153" s="40"/>
      <c r="B153" s="50"/>
      <c r="C153" s="38"/>
      <c r="D153" s="251" t="s">
        <v>46</v>
      </c>
      <c r="E153" s="40" t="s">
        <v>46</v>
      </c>
      <c r="F153" s="38"/>
      <c r="G153" s="40"/>
      <c r="H153" s="38"/>
    </row>
    <row r="154" spans="1:8" ht="12.75" customHeight="1">
      <c r="A154" s="40" t="s">
        <v>46</v>
      </c>
      <c r="B154" s="50" t="s">
        <v>46</v>
      </c>
      <c r="C154" s="38" t="s">
        <v>46</v>
      </c>
      <c r="D154" s="251"/>
      <c r="E154" s="40" t="s">
        <v>46</v>
      </c>
      <c r="F154" s="38"/>
      <c r="G154" s="40"/>
      <c r="H154" s="38"/>
    </row>
    <row r="155" spans="1:8" ht="12.75" customHeight="1">
      <c r="A155" s="142">
        <v>150</v>
      </c>
      <c r="B155" s="50"/>
      <c r="C155" s="133" t="s">
        <v>766</v>
      </c>
      <c r="D155" s="152"/>
      <c r="E155" s="184" t="s">
        <v>46</v>
      </c>
      <c r="F155" s="40" t="s">
        <v>46</v>
      </c>
      <c r="G155" s="40"/>
      <c r="H155" s="38"/>
    </row>
    <row r="156" spans="1:8" ht="12.75" customHeight="1">
      <c r="A156" s="40" t="s">
        <v>46</v>
      </c>
      <c r="B156" s="50" t="s">
        <v>46</v>
      </c>
      <c r="C156" s="38" t="s">
        <v>46</v>
      </c>
      <c r="D156" s="152"/>
      <c r="E156" s="184"/>
      <c r="F156" s="40" t="s">
        <v>46</v>
      </c>
      <c r="G156" s="27"/>
      <c r="H156" s="38"/>
    </row>
    <row r="157" spans="1:8" ht="12.75" customHeight="1">
      <c r="A157" s="56"/>
      <c r="C157" s="27"/>
      <c r="D157" s="182" t="s">
        <v>46</v>
      </c>
      <c r="E157" s="56" t="s">
        <v>46</v>
      </c>
      <c r="F157" s="27"/>
      <c r="G157" s="27"/>
      <c r="H157" s="38"/>
    </row>
    <row r="158" spans="1:8" ht="12.75" customHeight="1">
      <c r="A158" s="56" t="s">
        <v>46</v>
      </c>
      <c r="B158" s="67" t="s">
        <v>46</v>
      </c>
      <c r="C158" s="27" t="s">
        <v>46</v>
      </c>
      <c r="D158" s="182"/>
      <c r="E158" s="56" t="s">
        <v>46</v>
      </c>
      <c r="F158" s="27"/>
      <c r="G158" s="27"/>
      <c r="H158" s="38"/>
    </row>
    <row r="159" spans="1:8" ht="12.75" customHeight="1">
      <c r="A159" s="56"/>
      <c r="C159" s="27"/>
      <c r="D159" s="53"/>
      <c r="E159" s="56"/>
      <c r="F159" s="183" t="s">
        <v>46</v>
      </c>
      <c r="G159" s="56" t="s">
        <v>46</v>
      </c>
      <c r="H159" s="38"/>
    </row>
    <row r="160" spans="1:8" ht="12.75" customHeight="1">
      <c r="A160" s="56" t="s">
        <v>46</v>
      </c>
      <c r="B160" s="67" t="s">
        <v>46</v>
      </c>
      <c r="C160" s="27" t="s">
        <v>46</v>
      </c>
      <c r="D160" s="51"/>
      <c r="E160" s="27"/>
      <c r="F160" s="183"/>
      <c r="G160" s="56" t="s">
        <v>46</v>
      </c>
      <c r="H160" s="50"/>
    </row>
    <row r="161" spans="1:8" ht="12.75" customHeight="1">
      <c r="A161" s="56"/>
      <c r="C161" s="69"/>
      <c r="D161" s="182" t="s">
        <v>46</v>
      </c>
      <c r="E161" s="56" t="s">
        <v>46</v>
      </c>
      <c r="F161" s="45"/>
      <c r="G161" s="27"/>
      <c r="H161" s="40"/>
    </row>
    <row r="162" spans="1:8" ht="12.75" customHeight="1">
      <c r="A162" s="56" t="s">
        <v>46</v>
      </c>
      <c r="B162" s="67" t="s">
        <v>46</v>
      </c>
      <c r="C162" s="27" t="s">
        <v>46</v>
      </c>
      <c r="D162" s="182"/>
      <c r="E162" s="56" t="s">
        <v>46</v>
      </c>
      <c r="F162" s="45"/>
      <c r="G162" s="27"/>
      <c r="H162" s="40"/>
    </row>
    <row r="163" spans="1:8" ht="12.75" customHeight="1">
      <c r="A163" s="56"/>
      <c r="C163" s="27"/>
      <c r="D163" s="51"/>
      <c r="E163" s="183" t="s">
        <v>46</v>
      </c>
      <c r="F163" s="56" t="s">
        <v>46</v>
      </c>
      <c r="G163" s="27"/>
      <c r="H163" s="40"/>
    </row>
    <row r="164" spans="1:8" ht="12.75" customHeight="1">
      <c r="A164" s="56" t="s">
        <v>46</v>
      </c>
      <c r="B164" s="67" t="s">
        <v>46</v>
      </c>
      <c r="C164" s="27" t="s">
        <v>46</v>
      </c>
      <c r="D164" s="51"/>
      <c r="E164" s="183"/>
      <c r="F164" s="56" t="s">
        <v>46</v>
      </c>
      <c r="G164" s="27"/>
      <c r="H164" s="60"/>
    </row>
    <row r="165" spans="1:8" ht="12.75" customHeight="1">
      <c r="A165" s="56"/>
      <c r="C165" s="27"/>
      <c r="D165" s="182" t="s">
        <v>46</v>
      </c>
      <c r="E165" s="56" t="s">
        <v>46</v>
      </c>
      <c r="F165" s="45"/>
      <c r="G165" s="27"/>
      <c r="H165" s="40"/>
    </row>
    <row r="166" spans="1:8" ht="12.75" customHeight="1">
      <c r="A166" s="56" t="s">
        <v>46</v>
      </c>
      <c r="B166" s="67" t="s">
        <v>46</v>
      </c>
      <c r="C166" s="38" t="s">
        <v>46</v>
      </c>
      <c r="D166" s="182"/>
      <c r="E166" s="56" t="s">
        <v>46</v>
      </c>
      <c r="F166" s="45"/>
      <c r="G166" s="27"/>
      <c r="H166" s="40"/>
    </row>
    <row r="167" spans="1:8" ht="12.75" customHeight="1">
      <c r="A167" s="56"/>
      <c r="B167" s="27"/>
      <c r="C167" s="69"/>
      <c r="D167" s="69"/>
      <c r="E167" s="69"/>
      <c r="F167" s="45"/>
      <c r="G167" s="246" t="s">
        <v>46</v>
      </c>
      <c r="H167" s="149" t="s">
        <v>46</v>
      </c>
    </row>
    <row r="168" spans="1:8" ht="12.75" customHeight="1">
      <c r="A168" s="56" t="s">
        <v>46</v>
      </c>
      <c r="B168" s="67" t="s">
        <v>46</v>
      </c>
      <c r="C168" s="38" t="s">
        <v>46</v>
      </c>
      <c r="D168" s="51"/>
      <c r="E168" s="69"/>
      <c r="F168" s="69"/>
      <c r="G168" s="246"/>
      <c r="H168" s="151" t="s">
        <v>46</v>
      </c>
    </row>
    <row r="169" spans="1:8" ht="12.75" customHeight="1">
      <c r="A169" s="56"/>
      <c r="B169" s="27"/>
      <c r="C169" s="69"/>
      <c r="D169" s="182" t="s">
        <v>46</v>
      </c>
      <c r="E169" s="56" t="s">
        <v>46</v>
      </c>
      <c r="F169" s="69"/>
      <c r="G169" s="40"/>
      <c r="H169" s="40"/>
    </row>
    <row r="170" spans="1:8" ht="12.75" customHeight="1">
      <c r="A170" s="56" t="s">
        <v>46</v>
      </c>
      <c r="B170" s="67" t="s">
        <v>46</v>
      </c>
      <c r="C170" s="27" t="s">
        <v>46</v>
      </c>
      <c r="D170" s="182"/>
      <c r="E170" s="56" t="s">
        <v>46</v>
      </c>
      <c r="F170" s="45"/>
      <c r="G170" s="40"/>
      <c r="H170" s="40"/>
    </row>
    <row r="171" spans="1:8" ht="12.75" customHeight="1">
      <c r="A171" s="56"/>
      <c r="B171" s="27"/>
      <c r="C171" s="69"/>
      <c r="D171" s="69"/>
      <c r="E171" s="183" t="s">
        <v>46</v>
      </c>
      <c r="F171" s="56" t="s">
        <v>46</v>
      </c>
      <c r="G171" s="40"/>
      <c r="H171" s="40"/>
    </row>
    <row r="172" spans="1:8" ht="12.75" customHeight="1">
      <c r="A172" s="56" t="s">
        <v>46</v>
      </c>
      <c r="B172" s="67" t="s">
        <v>46</v>
      </c>
      <c r="C172" s="27" t="s">
        <v>46</v>
      </c>
      <c r="D172" s="53"/>
      <c r="E172" s="183"/>
      <c r="F172" s="56" t="s">
        <v>46</v>
      </c>
      <c r="G172" s="40"/>
      <c r="H172" s="40"/>
    </row>
    <row r="173" spans="1:8" ht="12.75" customHeight="1">
      <c r="A173" s="56"/>
      <c r="B173" s="27"/>
      <c r="C173" s="27"/>
      <c r="D173" s="182" t="s">
        <v>46</v>
      </c>
      <c r="E173" s="56" t="s">
        <v>46</v>
      </c>
      <c r="F173" s="45"/>
      <c r="G173" s="40"/>
      <c r="H173" s="40"/>
    </row>
    <row r="174" spans="1:8" ht="12.75" customHeight="1">
      <c r="A174" s="56" t="s">
        <v>46</v>
      </c>
      <c r="B174" s="67" t="s">
        <v>46</v>
      </c>
      <c r="C174" s="27" t="s">
        <v>46</v>
      </c>
      <c r="D174" s="182"/>
      <c r="E174" s="56" t="s">
        <v>46</v>
      </c>
      <c r="F174" s="45"/>
      <c r="G174" s="40"/>
      <c r="H174" s="40"/>
    </row>
    <row r="175" spans="1:8" ht="12.75" customHeight="1">
      <c r="A175" s="56"/>
      <c r="B175" s="27"/>
      <c r="C175" s="27"/>
      <c r="D175" s="53"/>
      <c r="E175" s="27"/>
      <c r="F175" s="183" t="s">
        <v>46</v>
      </c>
      <c r="G175" s="56" t="s">
        <v>46</v>
      </c>
      <c r="H175" s="40"/>
    </row>
    <row r="176" spans="1:8" ht="12.75" customHeight="1">
      <c r="A176" s="56" t="s">
        <v>46</v>
      </c>
      <c r="B176" s="67" t="s">
        <v>46</v>
      </c>
      <c r="C176" s="27" t="s">
        <v>46</v>
      </c>
      <c r="D176" s="53"/>
      <c r="E176" s="27"/>
      <c r="F176" s="183"/>
      <c r="G176" s="56" t="s">
        <v>46</v>
      </c>
      <c r="H176" s="40"/>
    </row>
    <row r="177" spans="1:8" ht="12.75" customHeight="1">
      <c r="A177" s="56"/>
      <c r="B177" s="27"/>
      <c r="C177" s="27"/>
      <c r="D177" s="182" t="s">
        <v>46</v>
      </c>
      <c r="E177" s="56" t="s">
        <v>46</v>
      </c>
      <c r="F177" s="45"/>
      <c r="G177" s="40"/>
      <c r="H177" s="40"/>
    </row>
    <row r="178" spans="1:8" ht="12.75" customHeight="1">
      <c r="A178" s="56" t="s">
        <v>46</v>
      </c>
      <c r="B178" s="67" t="s">
        <v>46</v>
      </c>
      <c r="C178" s="27" t="s">
        <v>46</v>
      </c>
      <c r="D178" s="182"/>
      <c r="E178" s="56" t="s">
        <v>46</v>
      </c>
      <c r="F178" s="45"/>
      <c r="G178" s="40"/>
      <c r="H178" s="40"/>
    </row>
    <row r="179" spans="1:8" ht="12.75" customHeight="1">
      <c r="A179" s="56"/>
      <c r="B179" s="27"/>
      <c r="C179" s="27"/>
      <c r="D179" s="53"/>
      <c r="E179" s="183" t="s">
        <v>46</v>
      </c>
      <c r="F179" s="56" t="s">
        <v>46</v>
      </c>
      <c r="G179" s="40"/>
      <c r="H179" s="40"/>
    </row>
    <row r="180" spans="1:8" ht="12.75" customHeight="1">
      <c r="A180" s="56" t="s">
        <v>46</v>
      </c>
      <c r="B180" s="67" t="s">
        <v>46</v>
      </c>
      <c r="C180" s="27" t="s">
        <v>46</v>
      </c>
      <c r="D180" s="53"/>
      <c r="E180" s="183"/>
      <c r="F180" s="56" t="s">
        <v>46</v>
      </c>
      <c r="G180" s="40"/>
      <c r="H180" s="40"/>
    </row>
    <row r="181" spans="1:8" ht="12.75" customHeight="1">
      <c r="A181" s="56"/>
      <c r="B181" s="27"/>
      <c r="C181" s="27"/>
      <c r="D181" s="182" t="s">
        <v>46</v>
      </c>
      <c r="E181" s="56" t="s">
        <v>46</v>
      </c>
      <c r="F181" s="45"/>
      <c r="G181" s="40"/>
      <c r="H181" s="40"/>
    </row>
    <row r="182" spans="1:8" ht="12.75" customHeight="1">
      <c r="A182" s="56" t="s">
        <v>46</v>
      </c>
      <c r="B182" s="67" t="s">
        <v>46</v>
      </c>
      <c r="C182" s="27" t="s">
        <v>46</v>
      </c>
      <c r="D182" s="182"/>
      <c r="E182" s="56" t="s">
        <v>46</v>
      </c>
      <c r="F182" s="45"/>
      <c r="G182" s="40"/>
      <c r="H182" s="40"/>
    </row>
    <row r="183" spans="1:8" ht="12.75" customHeight="1">
      <c r="A183" s="56"/>
      <c r="B183" s="27"/>
      <c r="C183" s="27"/>
      <c r="D183" s="53"/>
      <c r="E183" s="27"/>
      <c r="F183" s="45"/>
      <c r="G183" s="183" t="s">
        <v>46</v>
      </c>
      <c r="H183" s="40" t="s">
        <v>46</v>
      </c>
    </row>
    <row r="184" spans="1:8" ht="12.75" customHeight="1">
      <c r="A184" s="56" t="s">
        <v>46</v>
      </c>
      <c r="B184" s="67" t="s">
        <v>46</v>
      </c>
      <c r="C184" s="27" t="s">
        <v>46</v>
      </c>
      <c r="D184" s="53"/>
      <c r="E184" s="27"/>
      <c r="F184" s="45"/>
      <c r="G184" s="183"/>
      <c r="H184" s="40" t="s">
        <v>46</v>
      </c>
    </row>
    <row r="185" spans="1:8" ht="12.75" customHeight="1">
      <c r="A185" s="56"/>
      <c r="B185" s="27"/>
      <c r="C185" s="27"/>
      <c r="D185" s="182" t="s">
        <v>46</v>
      </c>
      <c r="E185" s="56" t="s">
        <v>46</v>
      </c>
      <c r="F185" s="45"/>
      <c r="G185" s="40"/>
      <c r="H185" s="40"/>
    </row>
    <row r="186" spans="1:8" ht="12.75" customHeight="1">
      <c r="A186" s="56" t="s">
        <v>46</v>
      </c>
      <c r="B186" s="67" t="s">
        <v>46</v>
      </c>
      <c r="C186" s="27" t="s">
        <v>46</v>
      </c>
      <c r="D186" s="182"/>
      <c r="E186" s="56" t="s">
        <v>46</v>
      </c>
      <c r="F186" s="45"/>
      <c r="G186" s="40"/>
      <c r="H186" s="40"/>
    </row>
    <row r="187" spans="1:8" ht="12.75" customHeight="1">
      <c r="A187" s="56"/>
      <c r="B187" s="27"/>
      <c r="C187" s="27"/>
      <c r="D187" s="53"/>
      <c r="E187" s="183" t="s">
        <v>46</v>
      </c>
      <c r="F187" s="56" t="s">
        <v>46</v>
      </c>
      <c r="G187" s="40"/>
      <c r="H187" s="40"/>
    </row>
    <row r="188" spans="1:8" ht="12.75" customHeight="1">
      <c r="A188" s="56" t="s">
        <v>46</v>
      </c>
      <c r="B188" s="67" t="s">
        <v>46</v>
      </c>
      <c r="C188" s="27" t="s">
        <v>46</v>
      </c>
      <c r="D188" s="53"/>
      <c r="E188" s="183"/>
      <c r="F188" s="56" t="s">
        <v>46</v>
      </c>
      <c r="G188" s="40"/>
      <c r="H188" s="40"/>
    </row>
    <row r="189" spans="1:8" ht="12.75" customHeight="1">
      <c r="A189" s="56"/>
      <c r="B189" s="27"/>
      <c r="C189" s="27"/>
      <c r="D189" s="182" t="s">
        <v>46</v>
      </c>
      <c r="E189" s="56" t="s">
        <v>46</v>
      </c>
      <c r="F189" s="45"/>
      <c r="G189" s="40"/>
      <c r="H189" s="40"/>
    </row>
    <row r="190" spans="1:8" ht="12.75" customHeight="1">
      <c r="A190" s="56" t="s">
        <v>46</v>
      </c>
      <c r="B190" s="67" t="s">
        <v>46</v>
      </c>
      <c r="C190" s="27" t="s">
        <v>46</v>
      </c>
      <c r="D190" s="182"/>
      <c r="E190" s="56" t="s">
        <v>46</v>
      </c>
      <c r="F190" s="45"/>
      <c r="G190" s="40"/>
      <c r="H190" s="40"/>
    </row>
    <row r="191" spans="1:8" ht="12.75" customHeight="1">
      <c r="A191" s="56"/>
      <c r="B191" s="27"/>
      <c r="C191" s="27"/>
      <c r="D191" s="53"/>
      <c r="E191" s="27"/>
      <c r="F191" s="183" t="s">
        <v>46</v>
      </c>
      <c r="G191" s="56" t="s">
        <v>46</v>
      </c>
      <c r="H191" s="40"/>
    </row>
    <row r="192" spans="1:8" ht="12.75" customHeight="1">
      <c r="A192" s="56" t="s">
        <v>46</v>
      </c>
      <c r="B192" s="67" t="s">
        <v>46</v>
      </c>
      <c r="C192" s="27" t="s">
        <v>46</v>
      </c>
      <c r="D192" s="53"/>
      <c r="E192" s="27"/>
      <c r="F192" s="183"/>
      <c r="G192" s="56" t="s">
        <v>46</v>
      </c>
      <c r="H192" s="40"/>
    </row>
    <row r="193" spans="1:8" ht="12.75" customHeight="1">
      <c r="A193" s="56"/>
      <c r="B193" s="27"/>
      <c r="C193" s="27"/>
      <c r="D193" s="182" t="s">
        <v>46</v>
      </c>
      <c r="E193" s="56" t="s">
        <v>46</v>
      </c>
      <c r="F193" s="45"/>
      <c r="G193" s="40"/>
      <c r="H193" s="40"/>
    </row>
    <row r="194" spans="1:8" ht="12.75" customHeight="1">
      <c r="A194" s="56" t="s">
        <v>46</v>
      </c>
      <c r="B194" s="67" t="s">
        <v>46</v>
      </c>
      <c r="C194" s="27" t="s">
        <v>46</v>
      </c>
      <c r="D194" s="182"/>
      <c r="E194" s="56" t="s">
        <v>46</v>
      </c>
      <c r="F194" s="45"/>
      <c r="G194" s="40"/>
      <c r="H194" s="40"/>
    </row>
    <row r="195" spans="1:8" ht="12.75" customHeight="1">
      <c r="A195" s="56"/>
      <c r="B195" s="27"/>
      <c r="C195" s="27"/>
      <c r="D195" s="53"/>
      <c r="E195" s="183" t="s">
        <v>46</v>
      </c>
      <c r="F195" s="56" t="s">
        <v>46</v>
      </c>
      <c r="G195" s="40"/>
      <c r="H195" s="40"/>
    </row>
    <row r="196" spans="1:8" ht="12.75" customHeight="1">
      <c r="A196" s="56" t="s">
        <v>46</v>
      </c>
      <c r="B196" s="67" t="s">
        <v>46</v>
      </c>
      <c r="C196" s="27" t="s">
        <v>46</v>
      </c>
      <c r="D196" s="53"/>
      <c r="E196" s="183"/>
      <c r="F196" s="56" t="s">
        <v>46</v>
      </c>
      <c r="G196" s="40"/>
      <c r="H196" s="40"/>
    </row>
    <row r="197" spans="1:8" ht="12.75" customHeight="1">
      <c r="A197" s="56"/>
      <c r="B197" s="27"/>
      <c r="C197" s="27"/>
      <c r="D197" s="182" t="s">
        <v>46</v>
      </c>
      <c r="E197" s="56" t="s">
        <v>46</v>
      </c>
      <c r="F197" s="45"/>
      <c r="G197" s="40"/>
      <c r="H197" s="40"/>
    </row>
    <row r="198" spans="1:8" ht="12.75" customHeight="1">
      <c r="A198" s="56" t="s">
        <v>46</v>
      </c>
      <c r="B198" s="67" t="s">
        <v>46</v>
      </c>
      <c r="C198" s="38" t="s">
        <v>46</v>
      </c>
      <c r="D198" s="182"/>
      <c r="E198" s="69" t="s">
        <v>46</v>
      </c>
      <c r="F198" s="45"/>
      <c r="G198" s="40"/>
      <c r="H198" s="40"/>
    </row>
    <row r="199" spans="1:8" ht="25.5">
      <c r="A199" s="250" t="s">
        <v>46</v>
      </c>
      <c r="B199" s="250"/>
      <c r="C199" s="250"/>
      <c r="D199" s="250"/>
      <c r="E199" s="250"/>
      <c r="F199" s="250"/>
      <c r="G199" s="250"/>
      <c r="H199" s="250"/>
    </row>
    <row r="200" spans="1:8" ht="18.75">
      <c r="A200" s="238" t="s">
        <v>46</v>
      </c>
      <c r="B200" s="238"/>
      <c r="C200" s="238"/>
      <c r="D200" s="238"/>
      <c r="E200" s="238"/>
      <c r="F200" s="238"/>
      <c r="G200" s="238"/>
      <c r="H200" s="238"/>
    </row>
    <row r="201" spans="3:8" ht="15.75">
      <c r="C201" s="21"/>
      <c r="D201" s="23"/>
      <c r="H201" s="62" t="s">
        <v>46</v>
      </c>
    </row>
    <row r="202" spans="1:7" ht="12.75" customHeight="1">
      <c r="A202" s="56" t="s">
        <v>46</v>
      </c>
      <c r="B202" s="67" t="s">
        <v>46</v>
      </c>
      <c r="C202" s="38" t="s">
        <v>46</v>
      </c>
      <c r="D202" s="27"/>
      <c r="E202" s="21"/>
      <c r="F202" s="21"/>
      <c r="G202" s="35"/>
    </row>
    <row r="203" spans="1:7" ht="12.75" customHeight="1">
      <c r="A203" s="56"/>
      <c r="C203" s="21"/>
      <c r="D203" s="182" t="s">
        <v>46</v>
      </c>
      <c r="E203" s="56" t="s">
        <v>46</v>
      </c>
      <c r="F203" s="21"/>
      <c r="G203" s="35"/>
    </row>
    <row r="204" spans="1:7" ht="12.75" customHeight="1">
      <c r="A204" s="56" t="s">
        <v>46</v>
      </c>
      <c r="B204" s="67" t="s">
        <v>46</v>
      </c>
      <c r="C204" s="27" t="s">
        <v>46</v>
      </c>
      <c r="D204" s="182"/>
      <c r="E204" s="56" t="s">
        <v>46</v>
      </c>
      <c r="F204" s="27"/>
      <c r="G204" s="21"/>
    </row>
    <row r="205" spans="1:7" ht="12.75" customHeight="1">
      <c r="A205" s="56"/>
      <c r="C205" s="21"/>
      <c r="D205" s="39"/>
      <c r="E205" s="183" t="s">
        <v>46</v>
      </c>
      <c r="F205" s="56" t="s">
        <v>46</v>
      </c>
      <c r="G205" s="21"/>
    </row>
    <row r="206" spans="1:7" ht="12.75" customHeight="1">
      <c r="A206" s="56" t="s">
        <v>46</v>
      </c>
      <c r="B206" s="67" t="s">
        <v>46</v>
      </c>
      <c r="C206" s="27" t="s">
        <v>46</v>
      </c>
      <c r="D206" s="51"/>
      <c r="E206" s="183"/>
      <c r="F206" s="56" t="s">
        <v>46</v>
      </c>
      <c r="G206" s="38"/>
    </row>
    <row r="207" spans="1:7" ht="12.75" customHeight="1">
      <c r="A207" s="56"/>
      <c r="C207" s="21"/>
      <c r="D207" s="182" t="s">
        <v>46</v>
      </c>
      <c r="E207" s="56" t="s">
        <v>46</v>
      </c>
      <c r="F207" s="56"/>
      <c r="G207" s="38"/>
    </row>
    <row r="208" spans="1:7" ht="12.75" customHeight="1">
      <c r="A208" s="56" t="s">
        <v>46</v>
      </c>
      <c r="B208" s="67" t="s">
        <v>46</v>
      </c>
      <c r="C208" s="27" t="s">
        <v>46</v>
      </c>
      <c r="D208" s="182"/>
      <c r="E208" s="56" t="s">
        <v>46</v>
      </c>
      <c r="F208" s="56"/>
      <c r="G208" s="38"/>
    </row>
    <row r="209" spans="1:8" ht="12.75" customHeight="1">
      <c r="A209" s="56"/>
      <c r="C209" s="21"/>
      <c r="D209" s="39"/>
      <c r="E209" s="45"/>
      <c r="F209" s="183" t="s">
        <v>46</v>
      </c>
      <c r="G209" s="56" t="s">
        <v>46</v>
      </c>
      <c r="H209" s="48"/>
    </row>
    <row r="210" spans="1:8" ht="12.75" customHeight="1">
      <c r="A210" s="56" t="s">
        <v>46</v>
      </c>
      <c r="B210" s="67" t="s">
        <v>46</v>
      </c>
      <c r="C210" s="27" t="s">
        <v>46</v>
      </c>
      <c r="D210" s="51"/>
      <c r="E210" s="45"/>
      <c r="F210" s="183"/>
      <c r="G210" s="56" t="s">
        <v>46</v>
      </c>
      <c r="H210" s="48"/>
    </row>
    <row r="211" spans="1:8" ht="12.75" customHeight="1">
      <c r="A211" s="56"/>
      <c r="C211" s="21"/>
      <c r="D211" s="182" t="s">
        <v>46</v>
      </c>
      <c r="E211" s="56" t="s">
        <v>46</v>
      </c>
      <c r="F211" s="56"/>
      <c r="G211" s="40"/>
      <c r="H211" s="48"/>
    </row>
    <row r="212" spans="1:8" ht="12.75" customHeight="1">
      <c r="A212" s="56" t="s">
        <v>46</v>
      </c>
      <c r="B212" s="67" t="s">
        <v>46</v>
      </c>
      <c r="C212" s="27" t="s">
        <v>46</v>
      </c>
      <c r="D212" s="182"/>
      <c r="E212" s="56" t="s">
        <v>46</v>
      </c>
      <c r="F212" s="56"/>
      <c r="G212" s="40"/>
      <c r="H212" s="48"/>
    </row>
    <row r="213" spans="1:8" ht="12.75" customHeight="1">
      <c r="A213" s="56"/>
      <c r="C213" s="21"/>
      <c r="D213" s="39"/>
      <c r="E213" s="183" t="s">
        <v>46</v>
      </c>
      <c r="F213" s="56" t="s">
        <v>46</v>
      </c>
      <c r="G213" s="40"/>
      <c r="H213" s="48"/>
    </row>
    <row r="214" spans="1:8" ht="12.75" customHeight="1">
      <c r="A214" s="56" t="s">
        <v>46</v>
      </c>
      <c r="B214" s="67" t="s">
        <v>46</v>
      </c>
      <c r="C214" s="27" t="s">
        <v>46</v>
      </c>
      <c r="D214" s="51"/>
      <c r="E214" s="183"/>
      <c r="F214" s="56" t="s">
        <v>46</v>
      </c>
      <c r="G214" s="27"/>
      <c r="H214" s="48"/>
    </row>
    <row r="215" spans="1:8" ht="12.75" customHeight="1">
      <c r="A215" s="56"/>
      <c r="C215" s="21"/>
      <c r="D215" s="182" t="s">
        <v>46</v>
      </c>
      <c r="E215" s="56" t="s">
        <v>46</v>
      </c>
      <c r="F215" s="69"/>
      <c r="G215" s="27"/>
      <c r="H215" s="38"/>
    </row>
    <row r="216" spans="1:8" ht="12.75" customHeight="1">
      <c r="A216" s="56" t="s">
        <v>46</v>
      </c>
      <c r="B216" s="67" t="s">
        <v>46</v>
      </c>
      <c r="C216" s="27" t="s">
        <v>46</v>
      </c>
      <c r="D216" s="182"/>
      <c r="E216" s="56" t="s">
        <v>46</v>
      </c>
      <c r="F216" s="56"/>
      <c r="G216" s="27"/>
      <c r="H216" s="38"/>
    </row>
    <row r="217" spans="1:8" ht="12.75" customHeight="1">
      <c r="A217" s="56"/>
      <c r="C217" s="21"/>
      <c r="D217" s="39"/>
      <c r="E217" s="69"/>
      <c r="F217" s="56"/>
      <c r="G217" s="183" t="s">
        <v>46</v>
      </c>
      <c r="H217" s="40" t="s">
        <v>46</v>
      </c>
    </row>
    <row r="218" spans="1:8" ht="12.75" customHeight="1">
      <c r="A218" s="56" t="s">
        <v>46</v>
      </c>
      <c r="B218" s="67" t="s">
        <v>46</v>
      </c>
      <c r="C218" s="27" t="s">
        <v>46</v>
      </c>
      <c r="D218" s="51"/>
      <c r="E218" s="45"/>
      <c r="F218" s="69"/>
      <c r="G218" s="183"/>
      <c r="H218" s="40" t="s">
        <v>46</v>
      </c>
    </row>
    <row r="219" spans="1:8" ht="12.75" customHeight="1">
      <c r="A219" s="56"/>
      <c r="C219" s="27"/>
      <c r="D219" s="182" t="s">
        <v>46</v>
      </c>
      <c r="E219" s="56" t="s">
        <v>46</v>
      </c>
      <c r="F219" s="27"/>
      <c r="G219" s="40"/>
      <c r="H219" s="38"/>
    </row>
    <row r="220" spans="1:8" ht="12.75" customHeight="1">
      <c r="A220" s="56" t="s">
        <v>46</v>
      </c>
      <c r="B220" s="67" t="s">
        <v>46</v>
      </c>
      <c r="C220" s="27" t="s">
        <v>46</v>
      </c>
      <c r="D220" s="182"/>
      <c r="E220" s="56" t="s">
        <v>46</v>
      </c>
      <c r="F220" s="27"/>
      <c r="G220" s="40"/>
      <c r="H220" s="38"/>
    </row>
    <row r="221" spans="1:8" ht="12.75" customHeight="1">
      <c r="A221" s="56"/>
      <c r="C221" s="27"/>
      <c r="D221" s="53"/>
      <c r="E221" s="183" t="s">
        <v>46</v>
      </c>
      <c r="F221" s="56" t="s">
        <v>46</v>
      </c>
      <c r="G221" s="40"/>
      <c r="H221" s="48"/>
    </row>
    <row r="222" spans="1:8" ht="12.75" customHeight="1">
      <c r="A222" s="56" t="s">
        <v>46</v>
      </c>
      <c r="B222" s="67" t="s">
        <v>46</v>
      </c>
      <c r="C222" s="27" t="s">
        <v>46</v>
      </c>
      <c r="D222" s="53"/>
      <c r="E222" s="183"/>
      <c r="F222" s="56" t="s">
        <v>46</v>
      </c>
      <c r="G222" s="27"/>
      <c r="H222" s="48"/>
    </row>
    <row r="223" spans="1:8" ht="12.75" customHeight="1">
      <c r="A223" s="56"/>
      <c r="C223" s="27"/>
      <c r="D223" s="182" t="s">
        <v>46</v>
      </c>
      <c r="E223" s="56" t="s">
        <v>46</v>
      </c>
      <c r="F223" s="27"/>
      <c r="G223" s="27"/>
      <c r="H223" s="48"/>
    </row>
    <row r="224" spans="1:8" ht="12.75" customHeight="1">
      <c r="A224" s="56" t="s">
        <v>46</v>
      </c>
      <c r="B224" s="67" t="s">
        <v>46</v>
      </c>
      <c r="C224" s="27" t="s">
        <v>46</v>
      </c>
      <c r="D224" s="182"/>
      <c r="E224" s="56" t="s">
        <v>46</v>
      </c>
      <c r="F224" s="27"/>
      <c r="G224" s="27"/>
      <c r="H224" s="48"/>
    </row>
    <row r="225" spans="1:8" ht="12.75" customHeight="1">
      <c r="A225" s="56"/>
      <c r="C225" s="27"/>
      <c r="D225" s="53"/>
      <c r="E225" s="56"/>
      <c r="F225" s="183" t="s">
        <v>46</v>
      </c>
      <c r="G225" s="56" t="s">
        <v>46</v>
      </c>
      <c r="H225" s="48"/>
    </row>
    <row r="226" spans="1:8" ht="12.75" customHeight="1">
      <c r="A226" s="56" t="s">
        <v>46</v>
      </c>
      <c r="B226" s="67" t="s">
        <v>46</v>
      </c>
      <c r="C226" s="27" t="s">
        <v>46</v>
      </c>
      <c r="D226" s="51"/>
      <c r="E226" s="27"/>
      <c r="F226" s="183"/>
      <c r="G226" s="56" t="s">
        <v>46</v>
      </c>
      <c r="H226" s="48"/>
    </row>
    <row r="227" spans="1:8" ht="12.75" customHeight="1">
      <c r="A227" s="56"/>
      <c r="C227" s="69"/>
      <c r="D227" s="182" t="s">
        <v>46</v>
      </c>
      <c r="E227" s="56" t="s">
        <v>46</v>
      </c>
      <c r="F227" s="45"/>
      <c r="G227" s="27"/>
      <c r="H227" s="48"/>
    </row>
    <row r="228" spans="1:8" ht="12.75" customHeight="1">
      <c r="A228" s="56" t="s">
        <v>46</v>
      </c>
      <c r="B228" s="67" t="s">
        <v>46</v>
      </c>
      <c r="C228" s="27" t="s">
        <v>46</v>
      </c>
      <c r="D228" s="182"/>
      <c r="E228" s="56" t="s">
        <v>46</v>
      </c>
      <c r="F228" s="45"/>
      <c r="G228" s="27"/>
      <c r="H228" s="48"/>
    </row>
    <row r="229" spans="1:8" ht="12.75" customHeight="1">
      <c r="A229" s="56"/>
      <c r="C229" s="27"/>
      <c r="D229" s="51"/>
      <c r="E229" s="183" t="s">
        <v>46</v>
      </c>
      <c r="F229" s="56" t="s">
        <v>46</v>
      </c>
      <c r="G229" s="27"/>
      <c r="H229" s="48"/>
    </row>
    <row r="230" spans="1:8" ht="12.75" customHeight="1">
      <c r="A230" s="56" t="s">
        <v>46</v>
      </c>
      <c r="B230" s="67" t="s">
        <v>46</v>
      </c>
      <c r="C230" s="27" t="s">
        <v>46</v>
      </c>
      <c r="D230" s="51"/>
      <c r="E230" s="183"/>
      <c r="F230" s="56" t="s">
        <v>46</v>
      </c>
      <c r="G230" s="27"/>
      <c r="H230" s="48"/>
    </row>
    <row r="231" spans="1:8" ht="12.75" customHeight="1">
      <c r="A231" s="56"/>
      <c r="C231" s="27"/>
      <c r="D231" s="182" t="s">
        <v>46</v>
      </c>
      <c r="E231" s="56" t="s">
        <v>46</v>
      </c>
      <c r="F231" s="45"/>
      <c r="G231" s="27"/>
      <c r="H231" s="48"/>
    </row>
    <row r="232" spans="1:8" ht="12.75" customHeight="1">
      <c r="A232" s="56" t="s">
        <v>46</v>
      </c>
      <c r="B232" s="67" t="s">
        <v>46</v>
      </c>
      <c r="C232" s="38" t="s">
        <v>46</v>
      </c>
      <c r="D232" s="182"/>
      <c r="E232" s="56" t="s">
        <v>46</v>
      </c>
      <c r="F232" s="45"/>
      <c r="G232" s="27"/>
      <c r="H232" s="48"/>
    </row>
    <row r="233" spans="1:8" ht="12.75" customHeight="1">
      <c r="A233" s="56"/>
      <c r="B233" s="27"/>
      <c r="D233" s="18"/>
      <c r="E233" s="69" t="s">
        <v>38</v>
      </c>
      <c r="F233" s="45"/>
      <c r="G233" s="246" t="s">
        <v>46</v>
      </c>
      <c r="H233" s="50" t="s">
        <v>46</v>
      </c>
    </row>
    <row r="234" spans="1:8" ht="12.75" customHeight="1">
      <c r="A234" s="56" t="s">
        <v>46</v>
      </c>
      <c r="B234" s="67" t="s">
        <v>46</v>
      </c>
      <c r="C234" s="38" t="s">
        <v>46</v>
      </c>
      <c r="D234" s="51"/>
      <c r="E234" s="69"/>
      <c r="F234" s="69"/>
      <c r="G234" s="246"/>
      <c r="H234" s="155" t="s">
        <v>46</v>
      </c>
    </row>
    <row r="235" spans="1:8" ht="12.75" customHeight="1">
      <c r="A235" s="56"/>
      <c r="B235" s="27"/>
      <c r="C235" s="69"/>
      <c r="D235" s="182" t="s">
        <v>46</v>
      </c>
      <c r="E235" s="56" t="s">
        <v>46</v>
      </c>
      <c r="F235" s="69"/>
      <c r="G235" s="40"/>
      <c r="H235" s="48"/>
    </row>
    <row r="236" spans="1:8" ht="12.75" customHeight="1">
      <c r="A236" s="56" t="s">
        <v>46</v>
      </c>
      <c r="B236" s="67" t="s">
        <v>46</v>
      </c>
      <c r="C236" s="27" t="s">
        <v>46</v>
      </c>
      <c r="D236" s="182"/>
      <c r="E236" s="56" t="s">
        <v>46</v>
      </c>
      <c r="F236" s="45"/>
      <c r="G236" s="40"/>
      <c r="H236" s="48"/>
    </row>
    <row r="237" spans="1:8" ht="12.75" customHeight="1">
      <c r="A237" s="56"/>
      <c r="B237" s="27"/>
      <c r="D237" s="18"/>
      <c r="E237" s="183" t="s">
        <v>46</v>
      </c>
      <c r="F237" s="56" t="s">
        <v>46</v>
      </c>
      <c r="G237" s="40"/>
      <c r="H237" s="48"/>
    </row>
    <row r="238" spans="1:8" ht="12.75" customHeight="1">
      <c r="A238" s="56" t="s">
        <v>46</v>
      </c>
      <c r="B238" s="67" t="s">
        <v>46</v>
      </c>
      <c r="C238" s="27" t="s">
        <v>46</v>
      </c>
      <c r="D238" s="53"/>
      <c r="E238" s="183"/>
      <c r="F238" s="56" t="s">
        <v>46</v>
      </c>
      <c r="G238" s="40"/>
      <c r="H238" s="48"/>
    </row>
    <row r="239" spans="1:8" ht="12.75" customHeight="1">
      <c r="A239" s="56"/>
      <c r="B239" s="27"/>
      <c r="C239" s="27"/>
      <c r="D239" s="182" t="s">
        <v>46</v>
      </c>
      <c r="E239" s="56" t="s">
        <v>46</v>
      </c>
      <c r="F239" s="45"/>
      <c r="G239" s="40"/>
      <c r="H239" s="48"/>
    </row>
    <row r="240" spans="1:8" ht="12.75" customHeight="1">
      <c r="A240" s="56" t="s">
        <v>46</v>
      </c>
      <c r="B240" s="67" t="s">
        <v>46</v>
      </c>
      <c r="C240" s="27" t="s">
        <v>46</v>
      </c>
      <c r="D240" s="182"/>
      <c r="E240" s="56" t="s">
        <v>46</v>
      </c>
      <c r="F240" s="45"/>
      <c r="G240" s="40"/>
      <c r="H240" s="48"/>
    </row>
    <row r="241" spans="1:8" ht="12.75" customHeight="1">
      <c r="A241" s="56"/>
      <c r="B241" s="27"/>
      <c r="C241" s="27"/>
      <c r="D241" s="53"/>
      <c r="E241" s="27"/>
      <c r="F241" s="183" t="s">
        <v>46</v>
      </c>
      <c r="G241" s="56" t="s">
        <v>46</v>
      </c>
      <c r="H241" s="48"/>
    </row>
    <row r="242" spans="1:8" ht="12.75" customHeight="1">
      <c r="A242" s="56" t="s">
        <v>46</v>
      </c>
      <c r="B242" s="67" t="s">
        <v>46</v>
      </c>
      <c r="C242" s="27" t="s">
        <v>46</v>
      </c>
      <c r="D242" s="53"/>
      <c r="E242" s="27"/>
      <c r="F242" s="183"/>
      <c r="G242" s="56" t="s">
        <v>46</v>
      </c>
      <c r="H242" s="48"/>
    </row>
    <row r="243" spans="1:8" ht="12.75" customHeight="1">
      <c r="A243" s="56"/>
      <c r="B243" s="27"/>
      <c r="C243" s="27"/>
      <c r="D243" s="182" t="s">
        <v>46</v>
      </c>
      <c r="E243" s="56" t="s">
        <v>46</v>
      </c>
      <c r="F243" s="45"/>
      <c r="G243" s="40"/>
      <c r="H243" s="48"/>
    </row>
    <row r="244" spans="1:8" ht="12.75" customHeight="1">
      <c r="A244" s="56" t="s">
        <v>46</v>
      </c>
      <c r="B244" s="67" t="s">
        <v>46</v>
      </c>
      <c r="C244" s="27" t="s">
        <v>46</v>
      </c>
      <c r="D244" s="182"/>
      <c r="E244" s="56" t="s">
        <v>46</v>
      </c>
      <c r="F244" s="45"/>
      <c r="G244" s="40"/>
      <c r="H244" s="48"/>
    </row>
    <row r="245" spans="1:8" ht="12.75" customHeight="1">
      <c r="A245" s="56"/>
      <c r="B245" s="27"/>
      <c r="C245" s="27"/>
      <c r="D245" s="53"/>
      <c r="E245" s="183" t="s">
        <v>46</v>
      </c>
      <c r="F245" s="56" t="s">
        <v>46</v>
      </c>
      <c r="G245" s="40"/>
      <c r="H245" s="48"/>
    </row>
    <row r="246" spans="1:8" ht="12.75" customHeight="1">
      <c r="A246" s="56" t="s">
        <v>46</v>
      </c>
      <c r="B246" s="67" t="s">
        <v>46</v>
      </c>
      <c r="C246" s="27" t="s">
        <v>46</v>
      </c>
      <c r="D246" s="53"/>
      <c r="E246" s="183"/>
      <c r="F246" s="56" t="s">
        <v>46</v>
      </c>
      <c r="G246" s="40"/>
      <c r="H246" s="48"/>
    </row>
    <row r="247" spans="1:8" ht="12.75" customHeight="1">
      <c r="A247" s="56"/>
      <c r="B247" s="27"/>
      <c r="C247" s="27"/>
      <c r="D247" s="182" t="s">
        <v>46</v>
      </c>
      <c r="E247" s="56" t="s">
        <v>46</v>
      </c>
      <c r="F247" s="45"/>
      <c r="G247" s="40"/>
      <c r="H247" s="38"/>
    </row>
    <row r="248" spans="1:8" ht="12.75" customHeight="1">
      <c r="A248" s="56" t="s">
        <v>46</v>
      </c>
      <c r="B248" s="67" t="s">
        <v>46</v>
      </c>
      <c r="C248" s="27" t="s">
        <v>46</v>
      </c>
      <c r="D248" s="182"/>
      <c r="E248" s="56" t="s">
        <v>46</v>
      </c>
      <c r="F248" s="45"/>
      <c r="G248" s="40"/>
      <c r="H248" s="38"/>
    </row>
    <row r="249" spans="1:8" ht="12.75" customHeight="1">
      <c r="A249" s="56"/>
      <c r="B249" s="27"/>
      <c r="C249" s="27"/>
      <c r="D249" s="53"/>
      <c r="E249" s="27"/>
      <c r="F249" s="45"/>
      <c r="G249" s="183" t="s">
        <v>46</v>
      </c>
      <c r="H249" s="40" t="s">
        <v>46</v>
      </c>
    </row>
    <row r="250" spans="1:8" ht="12.75" customHeight="1">
      <c r="A250" s="56" t="s">
        <v>46</v>
      </c>
      <c r="B250" s="67" t="s">
        <v>46</v>
      </c>
      <c r="C250" s="27" t="s">
        <v>46</v>
      </c>
      <c r="D250" s="53"/>
      <c r="E250" s="27"/>
      <c r="F250" s="45"/>
      <c r="G250" s="183"/>
      <c r="H250" s="40" t="s">
        <v>46</v>
      </c>
    </row>
    <row r="251" spans="1:8" ht="12.75" customHeight="1">
      <c r="A251" s="56"/>
      <c r="B251" s="27"/>
      <c r="C251" s="27"/>
      <c r="D251" s="182" t="s">
        <v>46</v>
      </c>
      <c r="E251" s="56" t="s">
        <v>46</v>
      </c>
      <c r="F251" s="45"/>
      <c r="G251" s="40"/>
      <c r="H251" s="38"/>
    </row>
    <row r="252" spans="1:8" ht="12.75" customHeight="1">
      <c r="A252" s="56" t="s">
        <v>46</v>
      </c>
      <c r="B252" s="67" t="s">
        <v>46</v>
      </c>
      <c r="C252" s="27" t="s">
        <v>46</v>
      </c>
      <c r="D252" s="182"/>
      <c r="E252" s="56" t="s">
        <v>46</v>
      </c>
      <c r="F252" s="45"/>
      <c r="G252" s="40"/>
      <c r="H252" s="48"/>
    </row>
    <row r="253" spans="1:8" ht="12.75" customHeight="1">
      <c r="A253" s="56"/>
      <c r="B253" s="27"/>
      <c r="C253" s="27"/>
      <c r="D253" s="53"/>
      <c r="E253" s="183" t="s">
        <v>46</v>
      </c>
      <c r="F253" s="56" t="s">
        <v>46</v>
      </c>
      <c r="G253" s="40"/>
      <c r="H253" s="48"/>
    </row>
    <row r="254" spans="1:8" ht="12.75" customHeight="1">
      <c r="A254" s="56" t="s">
        <v>46</v>
      </c>
      <c r="B254" s="67" t="s">
        <v>46</v>
      </c>
      <c r="C254" s="27" t="s">
        <v>46</v>
      </c>
      <c r="D254" s="53"/>
      <c r="E254" s="183"/>
      <c r="F254" s="56" t="s">
        <v>46</v>
      </c>
      <c r="G254" s="40"/>
      <c r="H254" s="48"/>
    </row>
    <row r="255" spans="1:8" ht="12.75" customHeight="1">
      <c r="A255" s="56"/>
      <c r="B255" s="27"/>
      <c r="C255" s="27"/>
      <c r="D255" s="182" t="s">
        <v>46</v>
      </c>
      <c r="E255" s="56" t="s">
        <v>46</v>
      </c>
      <c r="F255" s="45"/>
      <c r="G255" s="40"/>
      <c r="H255" s="48"/>
    </row>
    <row r="256" spans="1:8" ht="12.75" customHeight="1">
      <c r="A256" s="56" t="s">
        <v>46</v>
      </c>
      <c r="B256" s="67" t="s">
        <v>46</v>
      </c>
      <c r="C256" s="27" t="s">
        <v>46</v>
      </c>
      <c r="D256" s="182"/>
      <c r="E256" s="56" t="s">
        <v>46</v>
      </c>
      <c r="F256" s="45"/>
      <c r="G256" s="40"/>
      <c r="H256" s="48"/>
    </row>
    <row r="257" spans="1:8" ht="12.75" customHeight="1">
      <c r="A257" s="56"/>
      <c r="B257" s="27"/>
      <c r="C257" s="27"/>
      <c r="D257" s="53"/>
      <c r="E257" s="27"/>
      <c r="F257" s="183" t="s">
        <v>46</v>
      </c>
      <c r="G257" s="56" t="s">
        <v>46</v>
      </c>
      <c r="H257" s="48"/>
    </row>
    <row r="258" spans="1:8" ht="12.75" customHeight="1">
      <c r="A258" s="56" t="s">
        <v>46</v>
      </c>
      <c r="B258" s="67" t="s">
        <v>46</v>
      </c>
      <c r="C258" s="27" t="s">
        <v>46</v>
      </c>
      <c r="D258" s="53"/>
      <c r="E258" s="27"/>
      <c r="F258" s="183"/>
      <c r="G258" s="56" t="s">
        <v>46</v>
      </c>
      <c r="H258" s="48"/>
    </row>
    <row r="259" spans="1:8" ht="12.75" customHeight="1">
      <c r="A259" s="56"/>
      <c r="B259" s="27"/>
      <c r="C259" s="27"/>
      <c r="D259" s="182" t="s">
        <v>46</v>
      </c>
      <c r="E259" s="56" t="s">
        <v>46</v>
      </c>
      <c r="F259" s="45"/>
      <c r="G259" s="40"/>
      <c r="H259" s="48"/>
    </row>
    <row r="260" spans="1:8" ht="12.75" customHeight="1">
      <c r="A260" s="56" t="s">
        <v>46</v>
      </c>
      <c r="B260" s="67" t="s">
        <v>46</v>
      </c>
      <c r="C260" s="27" t="s">
        <v>46</v>
      </c>
      <c r="D260" s="182"/>
      <c r="E260" s="56" t="s">
        <v>46</v>
      </c>
      <c r="F260" s="45"/>
      <c r="G260" s="40"/>
      <c r="H260" s="48"/>
    </row>
    <row r="261" spans="1:8" ht="12.75" customHeight="1">
      <c r="A261" s="56"/>
      <c r="B261" s="27"/>
      <c r="C261" s="27"/>
      <c r="D261" s="53"/>
      <c r="E261" s="183" t="s">
        <v>46</v>
      </c>
      <c r="F261" s="56" t="s">
        <v>46</v>
      </c>
      <c r="G261" s="40"/>
      <c r="H261" s="48"/>
    </row>
    <row r="262" spans="1:8" ht="12.75" customHeight="1">
      <c r="A262" s="56" t="s">
        <v>46</v>
      </c>
      <c r="B262" s="67" t="s">
        <v>46</v>
      </c>
      <c r="C262" s="27" t="s">
        <v>46</v>
      </c>
      <c r="D262" s="53"/>
      <c r="E262" s="183"/>
      <c r="F262" s="56" t="s">
        <v>46</v>
      </c>
      <c r="G262" s="40"/>
      <c r="H262" s="48"/>
    </row>
    <row r="263" spans="1:8" ht="12.75" customHeight="1">
      <c r="A263" s="56"/>
      <c r="B263" s="27"/>
      <c r="C263" s="27"/>
      <c r="D263" s="182" t="s">
        <v>46</v>
      </c>
      <c r="E263" s="56" t="s">
        <v>46</v>
      </c>
      <c r="F263" s="45"/>
      <c r="G263" s="40"/>
      <c r="H263" s="48"/>
    </row>
    <row r="264" spans="1:8" ht="12.75" customHeight="1">
      <c r="A264" s="56" t="s">
        <v>46</v>
      </c>
      <c r="B264" s="67" t="s">
        <v>46</v>
      </c>
      <c r="C264" s="38" t="s">
        <v>46</v>
      </c>
      <c r="D264" s="182"/>
      <c r="E264" s="56" t="s">
        <v>46</v>
      </c>
      <c r="F264" s="45"/>
      <c r="G264" s="40"/>
      <c r="H264" s="48"/>
    </row>
    <row r="265" spans="1:8" ht="25.5">
      <c r="A265" s="250" t="s">
        <v>46</v>
      </c>
      <c r="B265" s="250"/>
      <c r="C265" s="250"/>
      <c r="D265" s="250"/>
      <c r="E265" s="250"/>
      <c r="F265" s="250"/>
      <c r="G265" s="250"/>
      <c r="H265" s="250"/>
    </row>
    <row r="266" spans="1:8" ht="18.75">
      <c r="A266" s="238" t="s">
        <v>46</v>
      </c>
      <c r="B266" s="238"/>
      <c r="C266" s="238"/>
      <c r="D266" s="238"/>
      <c r="E266" s="238"/>
      <c r="F266" s="238"/>
      <c r="G266" s="238"/>
      <c r="H266" s="238"/>
    </row>
    <row r="267" spans="3:8" ht="15.75">
      <c r="C267" s="21"/>
      <c r="D267" s="23"/>
      <c r="H267" s="62" t="s">
        <v>46</v>
      </c>
    </row>
    <row r="269" spans="3:8" ht="12.75">
      <c r="C269" s="69"/>
      <c r="D269" s="27"/>
      <c r="E269" s="69"/>
      <c r="F269" s="69"/>
      <c r="G269" s="69"/>
      <c r="H269" s="48"/>
    </row>
    <row r="270" spans="1:8" ht="15.75">
      <c r="A270" s="245" t="s">
        <v>46</v>
      </c>
      <c r="B270" s="245"/>
      <c r="C270" s="161" t="s">
        <v>46</v>
      </c>
      <c r="D270" s="27"/>
      <c r="E270" s="69"/>
      <c r="F270" s="69"/>
      <c r="G270" s="69"/>
      <c r="H270" s="48"/>
    </row>
    <row r="271" spans="3:8" ht="12.75">
      <c r="C271" s="69"/>
      <c r="D271" s="27"/>
      <c r="E271" s="69"/>
      <c r="F271" s="69"/>
      <c r="G271" s="69"/>
      <c r="H271" s="48"/>
    </row>
    <row r="272" spans="3:8" ht="12.75">
      <c r="C272" s="69"/>
      <c r="D272" s="27"/>
      <c r="E272" s="69"/>
      <c r="F272" s="69"/>
      <c r="G272" s="69"/>
      <c r="H272" s="48"/>
    </row>
    <row r="273" spans="3:8" ht="12.75">
      <c r="C273" s="69"/>
      <c r="D273" s="27"/>
      <c r="E273" s="69"/>
      <c r="F273" s="69"/>
      <c r="G273" s="69"/>
      <c r="H273" s="48"/>
    </row>
    <row r="274" spans="3:8" ht="12.75">
      <c r="C274" s="69"/>
      <c r="D274" s="27"/>
      <c r="E274" s="69"/>
      <c r="F274" s="69"/>
      <c r="G274" s="69"/>
      <c r="H274" s="48"/>
    </row>
    <row r="275" spans="3:8" ht="12.75">
      <c r="C275" s="69"/>
      <c r="D275" s="27"/>
      <c r="E275" s="69"/>
      <c r="F275" s="69"/>
      <c r="G275" s="69"/>
      <c r="H275" s="48"/>
    </row>
    <row r="276" spans="3:8" ht="15.75">
      <c r="C276" s="69"/>
      <c r="D276" s="249" t="s">
        <v>46</v>
      </c>
      <c r="E276" s="247" t="s">
        <v>46</v>
      </c>
      <c r="F276" s="247"/>
      <c r="G276" s="69"/>
      <c r="H276" s="48"/>
    </row>
    <row r="277" spans="3:8" ht="15.75">
      <c r="C277" s="69"/>
      <c r="D277" s="249"/>
      <c r="E277" s="247" t="s">
        <v>46</v>
      </c>
      <c r="F277" s="247"/>
      <c r="G277" s="69"/>
      <c r="H277" s="48"/>
    </row>
    <row r="278" spans="3:8" ht="12.75">
      <c r="C278" s="69"/>
      <c r="D278" s="27"/>
      <c r="E278" s="69"/>
      <c r="F278" s="69"/>
      <c r="G278" s="69"/>
      <c r="H278" s="48"/>
    </row>
    <row r="279" spans="3:8" ht="12.75">
      <c r="C279" s="69"/>
      <c r="D279" s="27"/>
      <c r="E279" s="69"/>
      <c r="F279" s="69"/>
      <c r="G279" s="69"/>
      <c r="H279" s="48"/>
    </row>
    <row r="280" spans="3:8" ht="12.75">
      <c r="C280" s="69"/>
      <c r="D280" s="27"/>
      <c r="E280" s="69"/>
      <c r="F280" s="69"/>
      <c r="G280" s="69"/>
      <c r="H280" s="48"/>
    </row>
    <row r="281" spans="3:8" ht="12.75">
      <c r="C281" s="69"/>
      <c r="D281" s="27"/>
      <c r="E281" s="69"/>
      <c r="F281" s="69"/>
      <c r="G281" s="69"/>
      <c r="H281" s="48"/>
    </row>
    <row r="282" spans="1:8" ht="15.75">
      <c r="A282" s="245" t="s">
        <v>46</v>
      </c>
      <c r="B282" s="245"/>
      <c r="C282" s="161" t="s">
        <v>46</v>
      </c>
      <c r="D282" s="27"/>
      <c r="E282" s="69"/>
      <c r="F282" s="69"/>
      <c r="G282" s="69"/>
      <c r="H282" s="48"/>
    </row>
    <row r="283" spans="3:8" ht="12.75">
      <c r="C283" s="69"/>
      <c r="D283" s="27"/>
      <c r="E283" s="69"/>
      <c r="F283" s="69"/>
      <c r="G283" s="69"/>
      <c r="H283" s="48"/>
    </row>
    <row r="284" spans="3:8" ht="12.75">
      <c r="C284" s="69"/>
      <c r="D284" s="27"/>
      <c r="E284" s="69"/>
      <c r="F284" s="69"/>
      <c r="G284" s="69"/>
      <c r="H284" s="48"/>
    </row>
    <row r="285" spans="3:8" ht="12.75">
      <c r="C285" s="69"/>
      <c r="D285" s="27"/>
      <c r="E285" s="69"/>
      <c r="F285" s="69"/>
      <c r="G285" s="69"/>
      <c r="H285" s="48"/>
    </row>
    <row r="286" spans="3:8" ht="12.75">
      <c r="C286" s="69"/>
      <c r="D286" s="27"/>
      <c r="E286" s="69"/>
      <c r="F286" s="69"/>
      <c r="G286" s="69"/>
      <c r="H286" s="48"/>
    </row>
    <row r="287" spans="3:8" ht="12.75">
      <c r="C287" s="69"/>
      <c r="D287" s="27"/>
      <c r="E287" s="69"/>
      <c r="F287" s="69"/>
      <c r="G287" s="69"/>
      <c r="H287" s="48"/>
    </row>
    <row r="288" spans="3:8" ht="15.75">
      <c r="C288" s="69"/>
      <c r="D288" s="27"/>
      <c r="E288" s="69"/>
      <c r="F288" s="246" t="s">
        <v>46</v>
      </c>
      <c r="G288" s="247" t="s">
        <v>46</v>
      </c>
      <c r="H288" s="247"/>
    </row>
    <row r="289" spans="3:8" ht="15.75" customHeight="1">
      <c r="C289" s="69"/>
      <c r="D289" s="27"/>
      <c r="E289" s="69"/>
      <c r="F289" s="246"/>
      <c r="G289" s="248" t="s">
        <v>46</v>
      </c>
      <c r="H289" s="248"/>
    </row>
    <row r="290" spans="3:8" ht="12.75">
      <c r="C290" s="69"/>
      <c r="D290" s="27"/>
      <c r="E290" s="69"/>
      <c r="F290" s="69"/>
      <c r="G290" s="69"/>
      <c r="H290" s="48"/>
    </row>
    <row r="291" spans="3:8" ht="12.75">
      <c r="C291" s="69"/>
      <c r="D291" s="27"/>
      <c r="E291" s="69"/>
      <c r="F291" s="69"/>
      <c r="G291" s="69"/>
      <c r="H291" s="48"/>
    </row>
    <row r="292" spans="3:8" ht="12.75">
      <c r="C292" s="69"/>
      <c r="D292" s="27"/>
      <c r="E292" s="69"/>
      <c r="F292" s="69"/>
      <c r="G292" s="69"/>
      <c r="H292" s="48"/>
    </row>
    <row r="293" spans="3:8" ht="12.75">
      <c r="C293" s="69"/>
      <c r="D293" s="27"/>
      <c r="E293" s="69"/>
      <c r="F293" s="69"/>
      <c r="G293" s="69"/>
      <c r="H293" s="48"/>
    </row>
    <row r="294" spans="1:8" ht="15.75">
      <c r="A294" s="245" t="s">
        <v>46</v>
      </c>
      <c r="B294" s="245"/>
      <c r="C294" s="161" t="s">
        <v>46</v>
      </c>
      <c r="D294" s="27"/>
      <c r="E294" s="69"/>
      <c r="F294" s="69"/>
      <c r="G294" s="69"/>
      <c r="H294" s="48"/>
    </row>
    <row r="295" spans="3:8" ht="15.75">
      <c r="C295" s="162"/>
      <c r="D295" s="27"/>
      <c r="E295" s="69"/>
      <c r="F295" s="69"/>
      <c r="G295" s="69"/>
      <c r="H295" s="48"/>
    </row>
    <row r="296" spans="3:8" ht="12.75">
      <c r="C296" s="69"/>
      <c r="D296" s="27"/>
      <c r="E296" s="69"/>
      <c r="F296" s="69"/>
      <c r="G296" s="69"/>
      <c r="H296" s="48"/>
    </row>
    <row r="297" spans="3:8" ht="12.75">
      <c r="C297" s="69"/>
      <c r="D297" s="27"/>
      <c r="E297" s="69"/>
      <c r="F297" s="69"/>
      <c r="G297" s="69"/>
      <c r="H297" s="48"/>
    </row>
    <row r="298" spans="3:8" ht="12.75">
      <c r="C298" s="69"/>
      <c r="D298" s="27"/>
      <c r="E298" s="69"/>
      <c r="F298" s="69"/>
      <c r="G298" s="69"/>
      <c r="H298" s="48"/>
    </row>
    <row r="299" spans="3:8" ht="12.75">
      <c r="C299" s="69"/>
      <c r="D299" s="27"/>
      <c r="E299" s="69"/>
      <c r="F299" s="69"/>
      <c r="G299" s="69"/>
      <c r="H299" s="48"/>
    </row>
    <row r="300" spans="3:8" ht="15.75">
      <c r="C300" s="69"/>
      <c r="D300" s="249" t="s">
        <v>46</v>
      </c>
      <c r="E300" s="247" t="s">
        <v>46</v>
      </c>
      <c r="F300" s="247"/>
      <c r="G300" s="69"/>
      <c r="H300" s="48"/>
    </row>
    <row r="301" spans="3:8" ht="15.75">
      <c r="C301" s="69"/>
      <c r="D301" s="249"/>
      <c r="E301" s="247" t="s">
        <v>46</v>
      </c>
      <c r="F301" s="247"/>
      <c r="G301" s="69"/>
      <c r="H301" s="48"/>
    </row>
    <row r="302" spans="3:8" ht="12.75">
      <c r="C302" s="69"/>
      <c r="D302" s="27"/>
      <c r="E302" s="69"/>
      <c r="F302" s="69"/>
      <c r="G302" s="69"/>
      <c r="H302" s="48"/>
    </row>
    <row r="303" spans="3:8" ht="12.75">
      <c r="C303" s="69"/>
      <c r="D303" s="27"/>
      <c r="E303" s="69"/>
      <c r="F303" s="69"/>
      <c r="G303" s="69"/>
      <c r="H303" s="48"/>
    </row>
    <row r="304" spans="3:8" ht="12.75">
      <c r="C304" s="69"/>
      <c r="D304" s="27"/>
      <c r="E304" s="69"/>
      <c r="F304" s="69"/>
      <c r="G304" s="69"/>
      <c r="H304" s="48"/>
    </row>
    <row r="305" spans="3:8" ht="12.75">
      <c r="C305" s="69"/>
      <c r="D305" s="27"/>
      <c r="E305" s="69"/>
      <c r="F305" s="69"/>
      <c r="G305" s="69"/>
      <c r="H305" s="48"/>
    </row>
    <row r="306" spans="1:8" ht="15.75">
      <c r="A306" s="245" t="s">
        <v>46</v>
      </c>
      <c r="B306" s="245"/>
      <c r="C306" s="161" t="s">
        <v>46</v>
      </c>
      <c r="D306" s="27"/>
      <c r="E306" s="69"/>
      <c r="F306" s="69"/>
      <c r="G306" s="69"/>
      <c r="H306" s="48"/>
    </row>
    <row r="307" spans="3:8" ht="12.75">
      <c r="C307" s="69"/>
      <c r="D307" s="27"/>
      <c r="E307" s="69"/>
      <c r="F307" s="69"/>
      <c r="G307" s="69"/>
      <c r="H307" s="48"/>
    </row>
    <row r="308" spans="3:8" ht="12.75">
      <c r="C308" s="69"/>
      <c r="D308" s="27"/>
      <c r="E308" s="69"/>
      <c r="F308" s="69"/>
      <c r="G308" s="69"/>
      <c r="H308" s="48"/>
    </row>
    <row r="309" spans="3:8" ht="12.75">
      <c r="C309" s="69"/>
      <c r="D309" s="27"/>
      <c r="E309" s="69"/>
      <c r="F309" s="69"/>
      <c r="G309" s="69"/>
      <c r="H309" s="48"/>
    </row>
    <row r="310" spans="3:8" ht="12.75">
      <c r="C310" s="69"/>
      <c r="D310" s="27"/>
      <c r="E310" s="69"/>
      <c r="F310" s="69"/>
      <c r="G310" s="69"/>
      <c r="H310" s="48"/>
    </row>
    <row r="311" spans="3:8" ht="12.75">
      <c r="C311" s="69"/>
      <c r="D311" s="27"/>
      <c r="E311" s="69"/>
      <c r="F311" s="69"/>
      <c r="G311" s="69"/>
      <c r="H311" s="48"/>
    </row>
  </sheetData>
  <sheetProtection formatCells="0" formatColumns="0" formatRows="0" insertColumns="0" insertRows="0" deleteColumns="0" deleteRows="0" sort="0" autoFilter="0" pivotTables="0"/>
  <mergeCells count="156">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E147:E148"/>
    <mergeCell ref="D149:D150"/>
    <mergeCell ref="D151:D152"/>
    <mergeCell ref="E151:F151"/>
    <mergeCell ref="G151:G152"/>
    <mergeCell ref="E152:F152"/>
    <mergeCell ref="D153:D154"/>
    <mergeCell ref="E155:E156"/>
    <mergeCell ref="D157:D158"/>
    <mergeCell ref="F159:F160"/>
    <mergeCell ref="D161:D162"/>
    <mergeCell ref="E163:E164"/>
    <mergeCell ref="D165:D166"/>
    <mergeCell ref="G167:G168"/>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G233:G234"/>
    <mergeCell ref="D235:D236"/>
    <mergeCell ref="E237:E238"/>
    <mergeCell ref="D239:D240"/>
    <mergeCell ref="F241:F242"/>
    <mergeCell ref="D243:D244"/>
    <mergeCell ref="E245:E246"/>
    <mergeCell ref="D247:D248"/>
    <mergeCell ref="G249:G250"/>
    <mergeCell ref="D251:D252"/>
    <mergeCell ref="E253:E254"/>
    <mergeCell ref="D255:D256"/>
    <mergeCell ref="F257:F258"/>
    <mergeCell ref="D259:D260"/>
    <mergeCell ref="E261:E262"/>
    <mergeCell ref="D263:D264"/>
    <mergeCell ref="A265:H265"/>
    <mergeCell ref="A266:H266"/>
    <mergeCell ref="A270:B270"/>
    <mergeCell ref="D276:D277"/>
    <mergeCell ref="E276:F276"/>
    <mergeCell ref="E277:F277"/>
    <mergeCell ref="A306:B306"/>
    <mergeCell ref="A282:B282"/>
    <mergeCell ref="F288:F289"/>
    <mergeCell ref="G288:H288"/>
    <mergeCell ref="G289:H289"/>
    <mergeCell ref="A294:B294"/>
    <mergeCell ref="D300:D301"/>
    <mergeCell ref="E300:F300"/>
    <mergeCell ref="E301:F301"/>
  </mergeCells>
  <conditionalFormatting sqref="G11">
    <cfRule type="expression" priority="67" dxfId="948" stopIfTrue="1">
      <formula>$F$11=63</formula>
    </cfRule>
    <cfRule type="expression" priority="68" dxfId="948" stopIfTrue="1">
      <formula>$F$11=95</formula>
    </cfRule>
  </conditionalFormatting>
  <conditionalFormatting sqref="H19">
    <cfRule type="expression" priority="64" dxfId="948" stopIfTrue="1">
      <formula>$G$19=127</formula>
    </cfRule>
    <cfRule type="expression" priority="65" dxfId="948" stopIfTrue="1">
      <formula>$G$19=87</formula>
    </cfRule>
    <cfRule type="expression" priority="66" dxfId="948" stopIfTrue="1">
      <formula>$G$19=119</formula>
    </cfRule>
  </conditionalFormatting>
  <conditionalFormatting sqref="B20 B22 B24 B26 B28 B30 B32 B34">
    <cfRule type="expression" priority="63" dxfId="223" stopIfTrue="1">
      <formula>$A$20=9</formula>
    </cfRule>
  </conditionalFormatting>
  <conditionalFormatting sqref="C20:D20 C22 C26 C34 C30 C32:D32 C28:D28 C24:D24 E21 F23">
    <cfRule type="expression" priority="62" dxfId="944" stopIfTrue="1">
      <formula>$A$20=9</formula>
    </cfRule>
  </conditionalFormatting>
  <conditionalFormatting sqref="D21:D22 D25:D26 G27 D29:D30 E25 E33 F31 D33:D34">
    <cfRule type="expression" priority="61" dxfId="945" stopIfTrue="1">
      <formula>$A$20=9</formula>
    </cfRule>
  </conditionalFormatting>
  <conditionalFormatting sqref="E22:E24 E30:E32 F24:F30 G21:G26 G12:G18">
    <cfRule type="expression" priority="60" dxfId="942" stopIfTrue="1">
      <formula>$A$20=9</formula>
    </cfRule>
  </conditionalFormatting>
  <conditionalFormatting sqref="E29">
    <cfRule type="expression" priority="59" dxfId="968" stopIfTrue="1">
      <formula>$A$20=9</formula>
    </cfRule>
  </conditionalFormatting>
  <conditionalFormatting sqref="B36 B38 B40 B42 B44 B46 B48 B50 B52 B54 B56 B58 B60 B62 B64 B66">
    <cfRule type="expression" priority="58" dxfId="223" stopIfTrue="1">
      <formula>$A$36=17</formula>
    </cfRule>
  </conditionalFormatting>
  <conditionalFormatting sqref="C38 C42 C46 C50 C54 C58 C62 C66 C36:D36 C40:D40 C44:D44 C48:D48 C52:D52 C56:D56 C60:D60 C64:D64 E37 E45 E53 E61 G43">
    <cfRule type="expression" priority="57" dxfId="944" stopIfTrue="1">
      <formula>$A$36=17</formula>
    </cfRule>
  </conditionalFormatting>
  <conditionalFormatting sqref="D37:D38 H51 G59 F63 F47 E65 E57 E49 E41">
    <cfRule type="expression" priority="56" dxfId="945" stopIfTrue="1">
      <formula>$A$36=17</formula>
    </cfRule>
  </conditionalFormatting>
  <conditionalFormatting sqref="E38:E40 H37:H50 E46 E54 F40:F46 F56:F62 G44:G58 H21:H34 E62">
    <cfRule type="expression" priority="55" dxfId="942" stopIfTrue="1">
      <formula>$A$36=17</formula>
    </cfRule>
  </conditionalFormatting>
  <conditionalFormatting sqref="F39 F55">
    <cfRule type="expression" priority="54" dxfId="968" stopIfTrue="1">
      <formula>$A$36=17</formula>
    </cfRule>
  </conditionalFormatting>
  <conditionalFormatting sqref="H20 H36">
    <cfRule type="expression" priority="53" dxfId="969" stopIfTrue="1">
      <formula>$A$36=17</formula>
    </cfRule>
  </conditionalFormatting>
  <conditionalFormatting sqref="I35">
    <cfRule type="expression" priority="52" dxfId="940" stopIfTrue="1">
      <formula>$A$36=17</formula>
    </cfRule>
  </conditionalFormatting>
  <conditionalFormatting sqref="B70 B72 B74 B76 B78 B80 B82 B84 B86 B88 B90 B92 B94 B96 B98 B100 B102 B132 B106 B112 B104 B116 B118 B120 B114 B124 B126 B128 B130 B122 B108 B110">
    <cfRule type="expression" priority="51" dxfId="22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0" dxfId="944" stopIfTrue="1">
      <formula>$A$70=33</formula>
    </cfRule>
  </conditionalFormatting>
  <conditionalFormatting sqref="E72:E74 H102:H116 E80 E88 E96 E104 E112 E120 F111:F112 G110:G124 F95:F96 E128 G78:G92 F127:F128 H86:H100 F90:F92 F106:F108 F122:F124 F74:F76 F79:F80">
    <cfRule type="expression" priority="49" dxfId="942" stopIfTrue="1">
      <formula>$A$70=33</formula>
    </cfRule>
  </conditionalFormatting>
  <conditionalFormatting sqref="E75 H117 H101 G93 F97 G125 F113 F81 F129 E131 E123 E115 E107 E99 E91 E83">
    <cfRule type="expression" priority="48" dxfId="945" stopIfTrue="1">
      <formula>$A$70=33</formula>
    </cfRule>
  </conditionalFormatting>
  <conditionalFormatting sqref="F121">
    <cfRule type="expression" priority="47" dxfId="968"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6" dxfId="223"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5" dxfId="970" stopIfTrue="1">
      <formula>$A$136=65</formula>
    </cfRule>
  </conditionalFormatting>
  <conditionalFormatting sqref="D137:D138 D141:D142 D145:D146 H183 H167 D157:D158 D161:D162 D165:D166 D169:D170 D173:D174 D177:D178 D181:D182 D185:D186 D189:D190 D193:D194 D197:D198">
    <cfRule type="expression" priority="44" dxfId="945" stopIfTrue="1">
      <formula>$A$136=65</formula>
    </cfRule>
  </conditionalFormatting>
  <conditionalFormatting sqref="E141 E149 F147 E157 G159 E165 F163 E173 G191 F179 E181 E189 E197 F195">
    <cfRule type="expression" priority="43" dxfId="971" stopIfTrue="1">
      <formula>$A$136=65</formula>
    </cfRule>
  </conditionalFormatting>
  <conditionalFormatting sqref="E138:E140 E146:E148 E154:E156 E162:E164 E170:E172 E178:E180 E186:E188 E194:E196 F140:F146 G144:G158 F156:F162 F172:F178 G176:G190 F188:F194 H153:H166 H168:H182">
    <cfRule type="expression" priority="42" dxfId="942" stopIfTrue="1">
      <formula>$A$136=65</formula>
    </cfRule>
  </conditionalFormatting>
  <conditionalFormatting sqref="G175">
    <cfRule type="expression" priority="41" dxfId="972" stopIfTrue="1">
      <formula>$A$136=65</formula>
    </cfRule>
  </conditionalFormatting>
  <conditionalFormatting sqref="H152">
    <cfRule type="expression" priority="40" dxfId="969"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9" dxfId="22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8" dxfId="944"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7" dxfId="945" stopIfTrue="1">
      <formula>$A$202=97</formula>
    </cfRule>
  </conditionalFormatting>
  <conditionalFormatting sqref="H234:H248 F206:F212 G210:G224 F222:F228 F238:F244 G242:G256 F254:F260 H218:H232 E204:E206 E212:E214 E220:E222 E228:E230 E244:E246 E252:E254 E260:E262 E236:E238">
    <cfRule type="expression" priority="36" dxfId="942" stopIfTrue="1">
      <formula>$A$202=97</formula>
    </cfRule>
  </conditionalFormatting>
  <conditionalFormatting sqref="A199:H199 A265:H265">
    <cfRule type="expression" priority="35" dxfId="2" stopIfTrue="1">
      <formula>$A$202=97</formula>
    </cfRule>
  </conditionalFormatting>
  <conditionalFormatting sqref="A67:H67">
    <cfRule type="expression" priority="34" dxfId="2" stopIfTrue="1">
      <formula>$A$70=33</formula>
    </cfRule>
  </conditionalFormatting>
  <conditionalFormatting sqref="D147 B147 B155">
    <cfRule type="expression" priority="33" dxfId="944" stopIfTrue="1">
      <formula>$A$149=1</formula>
    </cfRule>
  </conditionalFormatting>
  <conditionalFormatting sqref="D155">
    <cfRule type="expression" priority="32" dxfId="945" stopIfTrue="1">
      <formula>$A$149=1</formula>
    </cfRule>
  </conditionalFormatting>
  <conditionalFormatting sqref="E151:F151">
    <cfRule type="expression" priority="31" dxfId="948" stopIfTrue="1">
      <formula>$A$149=1</formula>
    </cfRule>
  </conditionalFormatting>
  <conditionalFormatting sqref="D149:D150 D153:D154">
    <cfRule type="expression" priority="29" dxfId="942" stopIfTrue="1">
      <formula>$A$149=1</formula>
    </cfRule>
    <cfRule type="expression" priority="30" dxfId="945" stopIfTrue="1">
      <formula>$A$136=65</formula>
    </cfRule>
  </conditionalFormatting>
  <conditionalFormatting sqref="D151:D152 D148">
    <cfRule type="expression" priority="27" dxfId="942" stopIfTrue="1">
      <formula>$A$149=1</formula>
    </cfRule>
    <cfRule type="expression" priority="28" dxfId="944" stopIfTrue="1">
      <formula>$A$136=65</formula>
    </cfRule>
  </conditionalFormatting>
  <conditionalFormatting sqref="A133:H133">
    <cfRule type="expression" priority="25" dxfId="2" stopIfTrue="1">
      <formula>$A$136=65</formula>
    </cfRule>
    <cfRule type="expression" priority="26" dxfId="2" stopIfTrue="1">
      <formula>$A$132=64</formula>
    </cfRule>
  </conditionalFormatting>
  <conditionalFormatting sqref="D270 D294">
    <cfRule type="expression" priority="23" dxfId="944" stopIfTrue="1">
      <formula>$A$270=273</formula>
    </cfRule>
    <cfRule type="expression" priority="24" dxfId="944" stopIfTrue="1">
      <formula>$A$270=297</formula>
    </cfRule>
  </conditionalFormatting>
  <conditionalFormatting sqref="D282 D306">
    <cfRule type="expression" priority="21" dxfId="945" stopIfTrue="1">
      <formula>$A$270=273</formula>
    </cfRule>
    <cfRule type="expression" priority="22" dxfId="945" stopIfTrue="1">
      <formula>$A$270=297</formula>
    </cfRule>
  </conditionalFormatting>
  <conditionalFormatting sqref="G288:H288">
    <cfRule type="expression" priority="19" dxfId="948" stopIfTrue="1">
      <formula>$A$270=273</formula>
    </cfRule>
    <cfRule type="expression" priority="20" dxfId="948" stopIfTrue="1">
      <formula>$A$270=297</formula>
    </cfRule>
  </conditionalFormatting>
  <conditionalFormatting sqref="D271:D281 D295:D305 F278:F299 E277:F277">
    <cfRule type="expression" priority="17" dxfId="942" stopIfTrue="1">
      <formula>$A$270=273</formula>
    </cfRule>
    <cfRule type="expression" priority="18" dxfId="942" stopIfTrue="1">
      <formula>$A$270=297</formula>
    </cfRule>
  </conditionalFormatting>
  <conditionalFormatting sqref="C155">
    <cfRule type="expression" priority="16" dxfId="973" stopIfTrue="1">
      <formula>$A$149=1</formula>
    </cfRule>
  </conditionalFormatting>
  <conditionalFormatting sqref="E276:F276 C270 C282 C294 C306">
    <cfRule type="expression" priority="14" dxfId="973" stopIfTrue="1">
      <formula>$A$270=273</formula>
    </cfRule>
    <cfRule type="expression" priority="15" dxfId="973" stopIfTrue="1">
      <formula>$A$270=297</formula>
    </cfRule>
  </conditionalFormatting>
  <conditionalFormatting sqref="E300:F300">
    <cfRule type="expression" priority="12" dxfId="974" stopIfTrue="1">
      <formula>$A$270=273</formula>
    </cfRule>
    <cfRule type="expression" priority="13" dxfId="974" stopIfTrue="1">
      <formula>$A$270=297</formula>
    </cfRule>
  </conditionalFormatting>
  <conditionalFormatting sqref="C147">
    <cfRule type="expression" priority="11" dxfId="973" stopIfTrue="1">
      <formula>$A$149=1</formula>
    </cfRule>
  </conditionalFormatting>
  <conditionalFormatting sqref="H35">
    <cfRule type="expression" priority="8" dxfId="975" stopIfTrue="1">
      <formula>$G$35=111</formula>
    </cfRule>
    <cfRule type="expression" priority="9" dxfId="948" stopIfTrue="1">
      <formula>$G$35=143</formula>
    </cfRule>
    <cfRule type="expression" priority="10" dxfId="948" stopIfTrue="1">
      <formula>$G$35=175</formula>
    </cfRule>
  </conditionalFormatting>
  <conditionalFormatting sqref="D41:D42 D45:D46 D49:D50 D53:D54 D57:D58 D61:D62 D65:D66">
    <cfRule type="expression" priority="7" dxfId="945" stopIfTrue="1">
      <formula>$A$36=17</formula>
    </cfRule>
  </conditionalFormatting>
  <conditionalFormatting sqref="E47:E48 E55:E56 E63:E64">
    <cfRule type="expression" priority="6" dxfId="942" stopIfTrue="1">
      <formula>$A$36=17</formula>
    </cfRule>
  </conditionalFormatting>
  <conditionalFormatting sqref="D71:D72 D75:D76 D79:D80 D83:D84 D87:D88 D91:D92 D95:D96 D99:D100 D103:D104 D107:D108 D111:D112 D115:D116 D119:D120 D123:D124 D127:D128 D131:D132">
    <cfRule type="expression" priority="5" dxfId="945" stopIfTrue="1">
      <formula>$A$70=33</formula>
    </cfRule>
  </conditionalFormatting>
  <conditionalFormatting sqref="E81:E82 E89:E90 E105:E106 E113:E114 E121:E122 E129:E130 E97:E98 F77:F78 F93:F94 F109:F110 F125:F126">
    <cfRule type="expression" priority="4" dxfId="942" stopIfTrue="1">
      <formula>$A$70=33</formula>
    </cfRule>
  </conditionalFormatting>
  <conditionalFormatting sqref="G19:G20">
    <cfRule type="cellIs" priority="1" dxfId="967" operator="equal" stopIfTrue="1">
      <formula>87</formula>
    </cfRule>
    <cfRule type="cellIs" priority="2" dxfId="967" operator="equal" stopIfTrue="1">
      <formula>119</formula>
    </cfRule>
    <cfRule type="expression" priority="3" dxfId="942"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rowBreaks count="4" manualBreakCount="4">
    <brk id="66" max="8" man="1"/>
    <brk id="132" max="8" man="1"/>
    <brk id="198" max="8" man="1"/>
    <brk id="264" max="8" man="1"/>
  </rowBreaks>
  <drawing r:id="rId1"/>
</worksheet>
</file>

<file path=xl/worksheets/sheet13.xml><?xml version="1.0" encoding="utf-8"?>
<worksheet xmlns="http://schemas.openxmlformats.org/spreadsheetml/2006/main" xmlns:r="http://schemas.openxmlformats.org/officeDocument/2006/relationships">
  <sheetPr>
    <tabColor indexed="11"/>
  </sheetPr>
  <dimension ref="A1:Z296"/>
  <sheetViews>
    <sheetView showGridLines="0" view="pageBreakPreview" zoomScaleSheetLayoutView="100" zoomScalePageLayoutView="0" workbookViewId="0" topLeftCell="A16">
      <selection activeCell="I56" sqref="I56"/>
    </sheetView>
  </sheetViews>
  <sheetFormatPr defaultColWidth="9.00390625" defaultRowHeight="12.75"/>
  <cols>
    <col min="1" max="1" width="4.625" style="21" customWidth="1"/>
    <col min="2" max="2" width="5.00390625" style="18" customWidth="1"/>
    <col min="3" max="3" width="30.875" style="18" customWidth="1"/>
    <col min="4" max="4" width="4.25390625" style="18" customWidth="1"/>
    <col min="5" max="8" width="17.75390625" style="30" customWidth="1"/>
    <col min="9" max="9" width="1.37890625" style="30" customWidth="1"/>
    <col min="10" max="16384" width="9.125" style="18" customWidth="1"/>
  </cols>
  <sheetData>
    <row r="1" spans="1:26" ht="27" customHeight="1">
      <c r="A1" s="265" t="s">
        <v>39</v>
      </c>
      <c r="B1" s="265"/>
      <c r="C1" s="265"/>
      <c r="D1" s="265"/>
      <c r="E1" s="265"/>
      <c r="F1" s="265"/>
      <c r="G1" s="265"/>
      <c r="H1" s="265"/>
      <c r="I1" s="265"/>
      <c r="J1" s="164"/>
      <c r="K1" s="164"/>
      <c r="L1" s="164"/>
      <c r="M1" s="164"/>
      <c r="N1" s="164"/>
      <c r="O1" s="164"/>
      <c r="P1" s="164"/>
      <c r="Q1" s="164"/>
      <c r="R1" s="164"/>
      <c r="S1" s="164"/>
      <c r="T1" s="164"/>
      <c r="U1" s="164"/>
      <c r="V1" s="164"/>
      <c r="W1" s="164"/>
      <c r="X1" s="164"/>
      <c r="Y1" s="164"/>
      <c r="Z1" s="164"/>
    </row>
    <row r="2" spans="2:12" ht="21" customHeight="1">
      <c r="B2" s="165"/>
      <c r="D2" s="186" t="s">
        <v>975</v>
      </c>
      <c r="E2" s="186"/>
      <c r="F2" s="186"/>
      <c r="J2" s="74"/>
      <c r="K2" s="74"/>
      <c r="L2" s="74"/>
    </row>
    <row r="3" spans="2:9" ht="15" customHeight="1">
      <c r="B3" s="165"/>
      <c r="F3" s="20"/>
      <c r="G3" s="191" t="s">
        <v>41</v>
      </c>
      <c r="H3" s="191"/>
      <c r="I3" s="166"/>
    </row>
    <row r="4" spans="2:9" ht="15.75">
      <c r="B4" s="67">
        <v>1</v>
      </c>
      <c r="C4" s="24" t="s">
        <v>974</v>
      </c>
      <c r="D4" s="167"/>
      <c r="H4" s="31" t="s">
        <v>6</v>
      </c>
      <c r="I4" s="31"/>
    </row>
    <row r="5" spans="1:6" ht="12.75">
      <c r="A5" s="21">
        <v>1</v>
      </c>
      <c r="B5" s="67">
        <v>4</v>
      </c>
      <c r="C5" s="48" t="s">
        <v>973</v>
      </c>
      <c r="D5" s="48"/>
      <c r="E5" s="68" t="s">
        <v>806</v>
      </c>
      <c r="F5" s="68"/>
    </row>
    <row r="6" spans="2:6" ht="12.75">
      <c r="B6" s="67" t="s">
        <v>46</v>
      </c>
      <c r="C6" s="69" t="s">
        <v>47</v>
      </c>
      <c r="D6" s="259">
        <v>1</v>
      </c>
      <c r="E6" s="68" t="s">
        <v>801</v>
      </c>
      <c r="F6" s="68"/>
    </row>
    <row r="7" spans="1:6" ht="12.75">
      <c r="A7" s="21">
        <v>2</v>
      </c>
      <c r="B7" s="67" t="s">
        <v>46</v>
      </c>
      <c r="C7" s="69" t="s">
        <v>47</v>
      </c>
      <c r="D7" s="259"/>
      <c r="E7" s="68" t="s">
        <v>46</v>
      </c>
      <c r="F7" s="68" t="s">
        <v>806</v>
      </c>
    </row>
    <row r="8" spans="2:6" ht="12.75">
      <c r="B8" s="67">
        <v>28</v>
      </c>
      <c r="C8" s="69" t="s">
        <v>972</v>
      </c>
      <c r="D8" s="169"/>
      <c r="E8" s="168">
        <v>17</v>
      </c>
      <c r="F8" s="68" t="s">
        <v>801</v>
      </c>
    </row>
    <row r="9" spans="1:7" ht="12.75">
      <c r="A9" s="21">
        <v>3</v>
      </c>
      <c r="B9" s="67">
        <v>54</v>
      </c>
      <c r="C9" s="69" t="s">
        <v>971</v>
      </c>
      <c r="D9" s="169"/>
      <c r="E9" s="68" t="s">
        <v>786</v>
      </c>
      <c r="F9" s="68" t="s">
        <v>917</v>
      </c>
      <c r="G9" s="68"/>
    </row>
    <row r="10" spans="2:7" ht="12.75">
      <c r="B10" s="67">
        <v>18</v>
      </c>
      <c r="C10" s="69" t="s">
        <v>970</v>
      </c>
      <c r="D10" s="259">
        <v>2</v>
      </c>
      <c r="E10" s="68" t="s">
        <v>781</v>
      </c>
      <c r="F10" s="68"/>
      <c r="G10" s="68"/>
    </row>
    <row r="11" spans="1:7" ht="12.75">
      <c r="A11" s="21">
        <v>4</v>
      </c>
      <c r="B11" s="67">
        <v>23</v>
      </c>
      <c r="C11" s="69" t="s">
        <v>969</v>
      </c>
      <c r="D11" s="259"/>
      <c r="E11" s="68" t="s">
        <v>968</v>
      </c>
      <c r="F11" s="68"/>
      <c r="G11" s="68" t="s">
        <v>806</v>
      </c>
    </row>
    <row r="12" spans="2:8" ht="12.75">
      <c r="B12" s="67">
        <v>27</v>
      </c>
      <c r="C12" s="69" t="s">
        <v>967</v>
      </c>
      <c r="D12" s="169"/>
      <c r="E12" s="68"/>
      <c r="F12" s="259">
        <v>25</v>
      </c>
      <c r="G12" s="68" t="s">
        <v>801</v>
      </c>
      <c r="H12" s="68"/>
    </row>
    <row r="13" spans="1:8" ht="12.75">
      <c r="A13" s="21">
        <v>5</v>
      </c>
      <c r="B13" s="67">
        <v>34</v>
      </c>
      <c r="C13" s="69" t="s">
        <v>966</v>
      </c>
      <c r="D13" s="169"/>
      <c r="E13" s="68" t="s">
        <v>776</v>
      </c>
      <c r="F13" s="259"/>
      <c r="G13" s="68" t="s">
        <v>909</v>
      </c>
      <c r="H13" s="68"/>
    </row>
    <row r="14" spans="2:8" ht="12.75">
      <c r="B14" s="67">
        <v>40</v>
      </c>
      <c r="C14" s="69" t="s">
        <v>965</v>
      </c>
      <c r="D14" s="259">
        <v>3</v>
      </c>
      <c r="E14" s="68" t="s">
        <v>771</v>
      </c>
      <c r="F14" s="68"/>
      <c r="G14" s="68"/>
      <c r="H14" s="68"/>
    </row>
    <row r="15" spans="1:8" ht="12.75">
      <c r="A15" s="21">
        <v>6</v>
      </c>
      <c r="B15" s="67">
        <v>58</v>
      </c>
      <c r="C15" s="69" t="s">
        <v>964</v>
      </c>
      <c r="D15" s="259"/>
      <c r="E15" s="68" t="s">
        <v>963</v>
      </c>
      <c r="F15" s="68" t="s">
        <v>791</v>
      </c>
      <c r="G15" s="68"/>
      <c r="H15" s="68"/>
    </row>
    <row r="16" spans="2:8" ht="12.75">
      <c r="B16" s="67" t="s">
        <v>46</v>
      </c>
      <c r="C16" s="69" t="s">
        <v>47</v>
      </c>
      <c r="D16" s="169"/>
      <c r="E16" s="168">
        <v>18</v>
      </c>
      <c r="F16" s="68" t="s">
        <v>784</v>
      </c>
      <c r="G16" s="68"/>
      <c r="H16" s="68"/>
    </row>
    <row r="17" spans="1:8" ht="12.75">
      <c r="A17" s="21">
        <v>7</v>
      </c>
      <c r="B17" s="67" t="s">
        <v>46</v>
      </c>
      <c r="C17" s="69" t="s">
        <v>47</v>
      </c>
      <c r="D17" s="169"/>
      <c r="E17" s="68" t="s">
        <v>791</v>
      </c>
      <c r="F17" s="68" t="s">
        <v>916</v>
      </c>
      <c r="G17" s="68"/>
      <c r="H17" s="68"/>
    </row>
    <row r="18" spans="2:8" ht="12.75">
      <c r="B18" s="67">
        <v>13</v>
      </c>
      <c r="C18" s="69" t="s">
        <v>962</v>
      </c>
      <c r="D18" s="259">
        <v>4</v>
      </c>
      <c r="E18" s="68" t="s">
        <v>784</v>
      </c>
      <c r="F18" s="68"/>
      <c r="G18" s="68"/>
      <c r="H18" s="56"/>
    </row>
    <row r="19" spans="1:8" ht="12.75">
      <c r="A19" s="21">
        <v>8</v>
      </c>
      <c r="B19" s="67">
        <v>20</v>
      </c>
      <c r="C19" s="69" t="s">
        <v>961</v>
      </c>
      <c r="D19" s="259"/>
      <c r="E19" s="68" t="s">
        <v>46</v>
      </c>
      <c r="F19" s="68"/>
      <c r="G19" s="68"/>
      <c r="H19" s="56" t="s">
        <v>806</v>
      </c>
    </row>
    <row r="20" spans="2:8" ht="12.75">
      <c r="B20" s="50">
        <v>8</v>
      </c>
      <c r="C20" s="69" t="s">
        <v>960</v>
      </c>
      <c r="D20" s="169"/>
      <c r="E20" s="68"/>
      <c r="F20" s="68"/>
      <c r="G20" s="259">
        <v>29</v>
      </c>
      <c r="H20" s="56" t="s">
        <v>801</v>
      </c>
    </row>
    <row r="21" spans="1:9" ht="12.75">
      <c r="A21" s="21">
        <v>9</v>
      </c>
      <c r="B21" s="50">
        <v>26</v>
      </c>
      <c r="C21" s="69" t="s">
        <v>959</v>
      </c>
      <c r="D21" s="169"/>
      <c r="E21" s="68" t="s">
        <v>797</v>
      </c>
      <c r="F21" s="68"/>
      <c r="G21" s="259"/>
      <c r="H21" s="56" t="s">
        <v>906</v>
      </c>
      <c r="I21" s="68"/>
    </row>
    <row r="22" spans="2:9" ht="12.75">
      <c r="B22" s="50" t="s">
        <v>46</v>
      </c>
      <c r="C22" s="69" t="s">
        <v>47</v>
      </c>
      <c r="D22" s="259">
        <v>5</v>
      </c>
      <c r="E22" s="68" t="s">
        <v>777</v>
      </c>
      <c r="F22" s="68"/>
      <c r="G22" s="68"/>
      <c r="H22" s="68"/>
      <c r="I22" s="68"/>
    </row>
    <row r="23" spans="1:9" ht="12.75">
      <c r="A23" s="21">
        <v>10</v>
      </c>
      <c r="B23" s="50" t="s">
        <v>46</v>
      </c>
      <c r="C23" s="69" t="s">
        <v>47</v>
      </c>
      <c r="D23" s="259"/>
      <c r="E23" s="68" t="s">
        <v>46</v>
      </c>
      <c r="F23" s="68" t="s">
        <v>797</v>
      </c>
      <c r="G23" s="68"/>
      <c r="H23" s="68"/>
      <c r="I23" s="68"/>
    </row>
    <row r="24" spans="2:9" ht="12.75">
      <c r="B24" s="50">
        <v>51</v>
      </c>
      <c r="C24" s="69" t="s">
        <v>958</v>
      </c>
      <c r="D24" s="169"/>
      <c r="E24" s="168">
        <v>19</v>
      </c>
      <c r="F24" s="68" t="s">
        <v>777</v>
      </c>
      <c r="G24" s="68"/>
      <c r="H24" s="68"/>
      <c r="I24" s="68"/>
    </row>
    <row r="25" spans="1:9" ht="12.75">
      <c r="A25" s="21">
        <v>11</v>
      </c>
      <c r="B25" s="50">
        <v>57</v>
      </c>
      <c r="C25" s="69" t="s">
        <v>957</v>
      </c>
      <c r="D25" s="169"/>
      <c r="E25" s="68" t="s">
        <v>798</v>
      </c>
      <c r="F25" s="68" t="s">
        <v>915</v>
      </c>
      <c r="G25" s="68"/>
      <c r="H25" s="68"/>
      <c r="I25" s="68"/>
    </row>
    <row r="26" spans="2:9" ht="12.75">
      <c r="B26" s="50">
        <v>7</v>
      </c>
      <c r="C26" s="69" t="s">
        <v>956</v>
      </c>
      <c r="D26" s="259">
        <v>6</v>
      </c>
      <c r="E26" s="68" t="s">
        <v>769</v>
      </c>
      <c r="F26" s="68"/>
      <c r="G26" s="68"/>
      <c r="H26" s="68"/>
      <c r="I26" s="68"/>
    </row>
    <row r="27" spans="1:9" ht="12.75">
      <c r="A27" s="21">
        <v>12</v>
      </c>
      <c r="B27" s="50">
        <v>37</v>
      </c>
      <c r="C27" s="69" t="s">
        <v>955</v>
      </c>
      <c r="D27" s="259"/>
      <c r="E27" s="68" t="s">
        <v>954</v>
      </c>
      <c r="F27" s="68"/>
      <c r="G27" s="68" t="s">
        <v>800</v>
      </c>
      <c r="H27" s="68"/>
      <c r="I27" s="68"/>
    </row>
    <row r="28" spans="2:9" ht="12.75">
      <c r="B28" s="50">
        <v>25</v>
      </c>
      <c r="C28" s="69" t="s">
        <v>953</v>
      </c>
      <c r="D28" s="169"/>
      <c r="E28" s="68"/>
      <c r="F28" s="259">
        <v>26</v>
      </c>
      <c r="G28" s="68" t="s">
        <v>788</v>
      </c>
      <c r="H28" s="68"/>
      <c r="I28" s="68"/>
    </row>
    <row r="29" spans="1:9" ht="12.75">
      <c r="A29" s="21">
        <v>13</v>
      </c>
      <c r="B29" s="50">
        <v>39</v>
      </c>
      <c r="C29" s="69" t="s">
        <v>952</v>
      </c>
      <c r="D29" s="169"/>
      <c r="E29" s="68" t="s">
        <v>778</v>
      </c>
      <c r="F29" s="259"/>
      <c r="G29" s="68" t="s">
        <v>908</v>
      </c>
      <c r="H29" s="68"/>
      <c r="I29" s="68"/>
    </row>
    <row r="30" spans="2:9" ht="12.75">
      <c r="B30" s="50">
        <v>33</v>
      </c>
      <c r="C30" s="69" t="s">
        <v>951</v>
      </c>
      <c r="D30" s="259">
        <v>7</v>
      </c>
      <c r="E30" s="68" t="s">
        <v>768</v>
      </c>
      <c r="F30" s="68"/>
      <c r="G30" s="68"/>
      <c r="H30" s="68"/>
      <c r="I30" s="68"/>
    </row>
    <row r="31" spans="1:9" ht="12.75">
      <c r="A31" s="21">
        <v>14</v>
      </c>
      <c r="B31" s="50">
        <v>50</v>
      </c>
      <c r="C31" s="69" t="s">
        <v>950</v>
      </c>
      <c r="D31" s="259"/>
      <c r="E31" s="68" t="s">
        <v>949</v>
      </c>
      <c r="F31" s="68" t="s">
        <v>800</v>
      </c>
      <c r="G31" s="68"/>
      <c r="H31" s="68"/>
      <c r="I31" s="68"/>
    </row>
    <row r="32" spans="2:9" ht="12.75">
      <c r="B32" s="50" t="s">
        <v>46</v>
      </c>
      <c r="C32" s="69" t="s">
        <v>47</v>
      </c>
      <c r="D32" s="169"/>
      <c r="E32" s="168">
        <v>20</v>
      </c>
      <c r="F32" s="68" t="s">
        <v>788</v>
      </c>
      <c r="G32" s="68"/>
      <c r="H32" s="68"/>
      <c r="I32" s="68"/>
    </row>
    <row r="33" spans="1:9" ht="12.75">
      <c r="A33" s="21">
        <v>15</v>
      </c>
      <c r="B33" s="50" t="s">
        <v>46</v>
      </c>
      <c r="C33" s="69" t="s">
        <v>47</v>
      </c>
      <c r="D33" s="169"/>
      <c r="E33" s="68" t="s">
        <v>800</v>
      </c>
      <c r="F33" s="68" t="s">
        <v>914</v>
      </c>
      <c r="G33" s="68"/>
      <c r="H33" s="68"/>
      <c r="I33" s="68"/>
    </row>
    <row r="34" spans="2:9" ht="12.75">
      <c r="B34" s="50">
        <v>5</v>
      </c>
      <c r="C34" s="48" t="s">
        <v>948</v>
      </c>
      <c r="D34" s="259">
        <v>8</v>
      </c>
      <c r="E34" s="68" t="s">
        <v>788</v>
      </c>
      <c r="F34" s="68"/>
      <c r="G34" s="68"/>
      <c r="H34" s="68"/>
      <c r="I34" s="68"/>
    </row>
    <row r="35" spans="1:10" ht="12.75">
      <c r="A35" s="21">
        <v>16</v>
      </c>
      <c r="B35" s="50">
        <v>16</v>
      </c>
      <c r="C35" s="48" t="s">
        <v>947</v>
      </c>
      <c r="D35" s="259"/>
      <c r="E35" s="56" t="s">
        <v>46</v>
      </c>
      <c r="F35" s="68"/>
      <c r="G35" s="68"/>
      <c r="H35" s="50" t="s">
        <v>806</v>
      </c>
      <c r="I35" s="170"/>
      <c r="J35" s="69"/>
    </row>
    <row r="36" spans="2:10" ht="12.75">
      <c r="B36" s="50">
        <v>3</v>
      </c>
      <c r="C36" s="48" t="s">
        <v>946</v>
      </c>
      <c r="D36" s="169"/>
      <c r="E36" s="56"/>
      <c r="F36" s="68"/>
      <c r="G36" s="183">
        <v>31</v>
      </c>
      <c r="H36" s="50" t="s">
        <v>801</v>
      </c>
      <c r="I36" s="68"/>
      <c r="J36" s="69"/>
    </row>
    <row r="37" spans="1:10" ht="12.75">
      <c r="A37" s="21">
        <v>17</v>
      </c>
      <c r="B37" s="50">
        <v>11</v>
      </c>
      <c r="C37" s="48" t="s">
        <v>945</v>
      </c>
      <c r="D37" s="169"/>
      <c r="E37" s="68" t="s">
        <v>803</v>
      </c>
      <c r="F37" s="68"/>
      <c r="G37" s="183"/>
      <c r="H37" s="68" t="s">
        <v>944</v>
      </c>
      <c r="I37" s="68"/>
      <c r="J37" s="69"/>
    </row>
    <row r="38" spans="2:9" ht="12.75">
      <c r="B38" s="50" t="s">
        <v>46</v>
      </c>
      <c r="C38" s="69" t="s">
        <v>47</v>
      </c>
      <c r="D38" s="259">
        <v>9</v>
      </c>
      <c r="E38" s="68" t="s">
        <v>794</v>
      </c>
      <c r="F38" s="68"/>
      <c r="G38" s="68"/>
      <c r="H38" s="68"/>
      <c r="I38" s="68"/>
    </row>
    <row r="39" spans="1:9" ht="12.75">
      <c r="A39" s="21">
        <v>18</v>
      </c>
      <c r="B39" s="50" t="s">
        <v>46</v>
      </c>
      <c r="C39" s="69" t="s">
        <v>47</v>
      </c>
      <c r="D39" s="259"/>
      <c r="E39" s="56" t="s">
        <v>46</v>
      </c>
      <c r="F39" s="68" t="s">
        <v>803</v>
      </c>
      <c r="G39" s="68"/>
      <c r="H39" s="68"/>
      <c r="I39" s="68"/>
    </row>
    <row r="40" spans="2:9" ht="12.75">
      <c r="B40" s="50">
        <v>32</v>
      </c>
      <c r="C40" s="48" t="s">
        <v>943</v>
      </c>
      <c r="D40" s="169"/>
      <c r="E40" s="168">
        <v>21</v>
      </c>
      <c r="F40" s="68" t="s">
        <v>794</v>
      </c>
      <c r="G40" s="68"/>
      <c r="H40" s="68"/>
      <c r="I40" s="68"/>
    </row>
    <row r="41" spans="1:9" ht="12.75">
      <c r="A41" s="21">
        <v>19</v>
      </c>
      <c r="B41" s="50">
        <v>56</v>
      </c>
      <c r="C41" s="48" t="s">
        <v>942</v>
      </c>
      <c r="D41" s="169"/>
      <c r="E41" s="68" t="s">
        <v>780</v>
      </c>
      <c r="F41" s="68" t="s">
        <v>913</v>
      </c>
      <c r="G41" s="68"/>
      <c r="H41" s="68"/>
      <c r="I41" s="68"/>
    </row>
    <row r="42" spans="2:9" ht="12.75">
      <c r="B42" s="50">
        <v>24</v>
      </c>
      <c r="C42" s="48" t="s">
        <v>941</v>
      </c>
      <c r="D42" s="259">
        <v>10</v>
      </c>
      <c r="E42" s="68" t="s">
        <v>762</v>
      </c>
      <c r="F42" s="68"/>
      <c r="G42" s="68"/>
      <c r="H42" s="68"/>
      <c r="I42" s="68"/>
    </row>
    <row r="43" spans="1:9" ht="12.75">
      <c r="A43" s="21">
        <v>20</v>
      </c>
      <c r="B43" s="50">
        <v>44</v>
      </c>
      <c r="C43" s="48" t="s">
        <v>940</v>
      </c>
      <c r="D43" s="259"/>
      <c r="E43" s="56" t="s">
        <v>939</v>
      </c>
      <c r="F43" s="68"/>
      <c r="G43" s="68" t="s">
        <v>803</v>
      </c>
      <c r="H43" s="68"/>
      <c r="I43" s="68"/>
    </row>
    <row r="44" spans="2:9" ht="12.75">
      <c r="B44" s="50">
        <v>14</v>
      </c>
      <c r="C44" s="48" t="s">
        <v>938</v>
      </c>
      <c r="D44" s="169"/>
      <c r="E44" s="56"/>
      <c r="F44" s="259">
        <v>27</v>
      </c>
      <c r="G44" s="68" t="s">
        <v>794</v>
      </c>
      <c r="H44" s="68"/>
      <c r="I44" s="68"/>
    </row>
    <row r="45" spans="1:9" ht="12.75">
      <c r="A45" s="21">
        <v>21</v>
      </c>
      <c r="B45" s="50">
        <v>48</v>
      </c>
      <c r="C45" s="48" t="s">
        <v>937</v>
      </c>
      <c r="D45" s="169"/>
      <c r="E45" s="68" t="s">
        <v>790</v>
      </c>
      <c r="F45" s="259"/>
      <c r="G45" s="68" t="s">
        <v>137</v>
      </c>
      <c r="H45" s="68"/>
      <c r="I45" s="68"/>
    </row>
    <row r="46" spans="2:9" ht="12.75">
      <c r="B46" s="50">
        <v>49</v>
      </c>
      <c r="C46" s="48" t="s">
        <v>936</v>
      </c>
      <c r="D46" s="259">
        <v>11</v>
      </c>
      <c r="E46" s="68" t="s">
        <v>757</v>
      </c>
      <c r="F46" s="68"/>
      <c r="G46" s="68"/>
      <c r="H46" s="68"/>
      <c r="I46" s="68"/>
    </row>
    <row r="47" spans="1:9" ht="12.75">
      <c r="A47" s="21">
        <v>22</v>
      </c>
      <c r="B47" s="50">
        <v>60</v>
      </c>
      <c r="C47" s="48" t="s">
        <v>935</v>
      </c>
      <c r="D47" s="259"/>
      <c r="E47" s="56" t="s">
        <v>934</v>
      </c>
      <c r="F47" s="68" t="s">
        <v>795</v>
      </c>
      <c r="G47" s="68"/>
      <c r="H47" s="68"/>
      <c r="I47" s="68"/>
    </row>
    <row r="48" spans="2:9" ht="12.75">
      <c r="B48" s="50" t="s">
        <v>46</v>
      </c>
      <c r="C48" s="48" t="s">
        <v>47</v>
      </c>
      <c r="D48" s="169"/>
      <c r="E48" s="168">
        <v>22</v>
      </c>
      <c r="F48" s="68" t="s">
        <v>789</v>
      </c>
      <c r="G48" s="68"/>
      <c r="H48" s="68"/>
      <c r="I48" s="68"/>
    </row>
    <row r="49" spans="1:9" ht="12.75">
      <c r="A49" s="21">
        <v>23</v>
      </c>
      <c r="B49" s="50" t="s">
        <v>46</v>
      </c>
      <c r="C49" s="48" t="s">
        <v>47</v>
      </c>
      <c r="D49" s="169"/>
      <c r="E49" s="68" t="s">
        <v>795</v>
      </c>
      <c r="F49" s="68" t="s">
        <v>912</v>
      </c>
      <c r="G49" s="68"/>
      <c r="H49" s="68"/>
      <c r="I49" s="68"/>
    </row>
    <row r="50" spans="2:9" ht="12.75">
      <c r="B50" s="50">
        <v>9</v>
      </c>
      <c r="C50" s="48" t="s">
        <v>933</v>
      </c>
      <c r="D50" s="259">
        <v>12</v>
      </c>
      <c r="E50" s="68" t="s">
        <v>789</v>
      </c>
      <c r="F50" s="68"/>
      <c r="G50" s="68"/>
      <c r="H50" s="68"/>
      <c r="I50" s="68"/>
    </row>
    <row r="51" spans="1:9" ht="12.75">
      <c r="A51" s="21">
        <v>24</v>
      </c>
      <c r="B51" s="50">
        <v>15</v>
      </c>
      <c r="C51" s="48" t="s">
        <v>932</v>
      </c>
      <c r="D51" s="259"/>
      <c r="E51" s="56" t="s">
        <v>46</v>
      </c>
      <c r="F51" s="68"/>
      <c r="G51" s="68"/>
      <c r="H51" s="56" t="s">
        <v>804</v>
      </c>
      <c r="I51" s="68"/>
    </row>
    <row r="52" spans="2:9" ht="12.75">
      <c r="B52" s="50">
        <v>17</v>
      </c>
      <c r="C52" s="48" t="s">
        <v>931</v>
      </c>
      <c r="D52" s="169"/>
      <c r="E52" s="56"/>
      <c r="F52" s="68"/>
      <c r="G52" s="259">
        <v>30</v>
      </c>
      <c r="H52" s="56" t="s">
        <v>799</v>
      </c>
      <c r="I52" s="68"/>
    </row>
    <row r="53" spans="1:9" ht="12.75">
      <c r="A53" s="21">
        <v>25</v>
      </c>
      <c r="B53" s="50">
        <v>21</v>
      </c>
      <c r="C53" s="48" t="s">
        <v>930</v>
      </c>
      <c r="D53" s="169"/>
      <c r="E53" s="68" t="s">
        <v>787</v>
      </c>
      <c r="F53" s="68"/>
      <c r="G53" s="259"/>
      <c r="H53" s="68" t="s">
        <v>46</v>
      </c>
      <c r="I53" s="68"/>
    </row>
    <row r="54" spans="2:7" ht="12.75">
      <c r="B54" s="50" t="s">
        <v>46</v>
      </c>
      <c r="C54" s="48" t="s">
        <v>47</v>
      </c>
      <c r="D54" s="259">
        <v>13</v>
      </c>
      <c r="E54" s="68" t="s">
        <v>782</v>
      </c>
      <c r="F54" s="68"/>
      <c r="G54" s="68"/>
    </row>
    <row r="55" spans="1:7" ht="12.75">
      <c r="A55" s="21">
        <v>26</v>
      </c>
      <c r="B55" s="50" t="s">
        <v>46</v>
      </c>
      <c r="C55" s="48" t="s">
        <v>47</v>
      </c>
      <c r="D55" s="259"/>
      <c r="E55" s="56" t="s">
        <v>46</v>
      </c>
      <c r="F55" s="68" t="s">
        <v>787</v>
      </c>
      <c r="G55" s="68"/>
    </row>
    <row r="56" spans="2:7" ht="12.75">
      <c r="B56" s="50">
        <v>36</v>
      </c>
      <c r="C56" s="48" t="s">
        <v>929</v>
      </c>
      <c r="D56" s="169"/>
      <c r="E56" s="168">
        <v>23</v>
      </c>
      <c r="F56" s="68" t="s">
        <v>782</v>
      </c>
      <c r="G56" s="68"/>
    </row>
    <row r="57" spans="1:7" ht="12.75">
      <c r="A57" s="21">
        <v>27</v>
      </c>
      <c r="B57" s="50">
        <v>46</v>
      </c>
      <c r="C57" s="48" t="s">
        <v>928</v>
      </c>
      <c r="D57" s="169"/>
      <c r="E57" s="68" t="s">
        <v>793</v>
      </c>
      <c r="F57" s="68" t="s">
        <v>911</v>
      </c>
      <c r="G57" s="68"/>
    </row>
    <row r="58" spans="2:7" ht="12.75">
      <c r="B58" s="50">
        <v>12</v>
      </c>
      <c r="C58" s="48" t="s">
        <v>927</v>
      </c>
      <c r="D58" s="259">
        <v>14</v>
      </c>
      <c r="E58" s="68" t="s">
        <v>764</v>
      </c>
      <c r="F58" s="68"/>
      <c r="G58" s="68"/>
    </row>
    <row r="59" spans="1:7" ht="12.75">
      <c r="A59" s="21">
        <v>28</v>
      </c>
      <c r="B59" s="50">
        <v>41</v>
      </c>
      <c r="C59" s="48" t="s">
        <v>926</v>
      </c>
      <c r="D59" s="259"/>
      <c r="E59" s="56" t="s">
        <v>925</v>
      </c>
      <c r="F59" s="68"/>
      <c r="G59" s="68" t="s">
        <v>804</v>
      </c>
    </row>
    <row r="60" spans="2:7" ht="12.75">
      <c r="B60" s="50">
        <v>19</v>
      </c>
      <c r="C60" s="48" t="s">
        <v>924</v>
      </c>
      <c r="D60" s="169"/>
      <c r="E60" s="56"/>
      <c r="F60" s="259">
        <v>28</v>
      </c>
      <c r="G60" s="68" t="s">
        <v>799</v>
      </c>
    </row>
    <row r="61" spans="1:7" ht="12.75">
      <c r="A61" s="21">
        <v>29</v>
      </c>
      <c r="B61" s="50">
        <v>55</v>
      </c>
      <c r="C61" s="48" t="s">
        <v>923</v>
      </c>
      <c r="D61" s="169"/>
      <c r="E61" s="68" t="s">
        <v>774</v>
      </c>
      <c r="F61" s="259"/>
      <c r="G61" s="68" t="s">
        <v>907</v>
      </c>
    </row>
    <row r="62" spans="2:7" ht="12.75">
      <c r="B62" s="50">
        <v>30</v>
      </c>
      <c r="C62" s="48" t="s">
        <v>922</v>
      </c>
      <c r="D62" s="259">
        <v>15</v>
      </c>
      <c r="E62" s="68" t="s">
        <v>752</v>
      </c>
      <c r="F62" s="68"/>
      <c r="G62" s="68"/>
    </row>
    <row r="63" spans="1:7" ht="12.75">
      <c r="A63" s="21">
        <v>30</v>
      </c>
      <c r="B63" s="50">
        <v>52</v>
      </c>
      <c r="C63" s="48" t="s">
        <v>921</v>
      </c>
      <c r="D63" s="259"/>
      <c r="E63" s="56" t="s">
        <v>920</v>
      </c>
      <c r="F63" s="68" t="s">
        <v>804</v>
      </c>
      <c r="G63" s="68"/>
    </row>
    <row r="64" spans="2:7" ht="12.75">
      <c r="B64" s="50" t="s">
        <v>46</v>
      </c>
      <c r="C64" s="48" t="s">
        <v>47</v>
      </c>
      <c r="D64" s="169"/>
      <c r="E64" s="168">
        <v>24</v>
      </c>
      <c r="F64" s="68" t="s">
        <v>799</v>
      </c>
      <c r="G64" s="68"/>
    </row>
    <row r="65" spans="1:7" ht="12.75">
      <c r="A65" s="21">
        <v>31</v>
      </c>
      <c r="B65" s="50" t="s">
        <v>46</v>
      </c>
      <c r="C65" s="48" t="s">
        <v>47</v>
      </c>
      <c r="D65" s="169"/>
      <c r="E65" s="68" t="s">
        <v>804</v>
      </c>
      <c r="F65" s="68" t="s">
        <v>910</v>
      </c>
      <c r="G65" s="68"/>
    </row>
    <row r="66" spans="2:7" ht="12.75">
      <c r="B66" s="50">
        <v>2</v>
      </c>
      <c r="C66" s="48" t="s">
        <v>919</v>
      </c>
      <c r="D66" s="259">
        <v>16</v>
      </c>
      <c r="E66" s="68" t="s">
        <v>799</v>
      </c>
      <c r="F66" s="68"/>
      <c r="G66" s="68"/>
    </row>
    <row r="67" spans="1:7" ht="12.75">
      <c r="A67" s="21">
        <v>32</v>
      </c>
      <c r="B67" s="50">
        <v>6</v>
      </c>
      <c r="C67" s="48" t="s">
        <v>918</v>
      </c>
      <c r="D67" s="259"/>
      <c r="E67" s="68" t="s">
        <v>46</v>
      </c>
      <c r="F67" s="68"/>
      <c r="G67" s="68"/>
    </row>
    <row r="68" spans="1:9" ht="25.5">
      <c r="A68" s="260" t="s">
        <v>46</v>
      </c>
      <c r="B68" s="260"/>
      <c r="C68" s="260"/>
      <c r="D68" s="260"/>
      <c r="E68" s="260"/>
      <c r="F68" s="260"/>
      <c r="G68" s="260"/>
      <c r="H68" s="260"/>
      <c r="I68" s="260"/>
    </row>
    <row r="69" spans="2:8" ht="18.75">
      <c r="B69" s="165"/>
      <c r="D69" s="186" t="s">
        <v>46</v>
      </c>
      <c r="E69" s="186"/>
      <c r="F69" s="186"/>
      <c r="H69" s="25" t="s">
        <v>46</v>
      </c>
    </row>
    <row r="70" spans="2:8" ht="15" customHeight="1">
      <c r="B70" s="165"/>
      <c r="F70" s="20"/>
      <c r="H70" s="172" t="s">
        <v>46</v>
      </c>
    </row>
    <row r="71" spans="2:4" ht="13.5">
      <c r="B71" s="67" t="s">
        <v>46</v>
      </c>
      <c r="C71" s="24" t="s">
        <v>46</v>
      </c>
      <c r="D71" s="165"/>
    </row>
    <row r="72" spans="1:8" ht="12.75">
      <c r="A72" s="21" t="s">
        <v>46</v>
      </c>
      <c r="B72" s="67" t="s">
        <v>46</v>
      </c>
      <c r="C72" s="48" t="s">
        <v>46</v>
      </c>
      <c r="D72" s="69"/>
      <c r="E72" s="68" t="s">
        <v>46</v>
      </c>
      <c r="F72" s="68"/>
      <c r="G72" s="68"/>
      <c r="H72" s="68"/>
    </row>
    <row r="73" spans="2:8" ht="12.75">
      <c r="B73" s="67" t="s">
        <v>46</v>
      </c>
      <c r="C73" s="48" t="s">
        <v>46</v>
      </c>
      <c r="D73" s="259" t="s">
        <v>46</v>
      </c>
      <c r="E73" s="68" t="s">
        <v>46</v>
      </c>
      <c r="F73" s="68"/>
      <c r="G73" s="68"/>
      <c r="H73" s="68"/>
    </row>
    <row r="74" spans="1:8" ht="12.75">
      <c r="A74" s="21" t="s">
        <v>46</v>
      </c>
      <c r="B74" s="67" t="s">
        <v>46</v>
      </c>
      <c r="C74" s="48" t="s">
        <v>46</v>
      </c>
      <c r="D74" s="259"/>
      <c r="E74" s="68" t="s">
        <v>46</v>
      </c>
      <c r="F74" s="68" t="s">
        <v>46</v>
      </c>
      <c r="G74" s="68"/>
      <c r="H74" s="68"/>
    </row>
    <row r="75" spans="2:8" ht="12.75">
      <c r="B75" s="67" t="s">
        <v>46</v>
      </c>
      <c r="C75" s="48" t="s">
        <v>46</v>
      </c>
      <c r="D75" s="169"/>
      <c r="E75" s="168" t="s">
        <v>46</v>
      </c>
      <c r="F75" s="68" t="s">
        <v>46</v>
      </c>
      <c r="G75" s="68"/>
      <c r="H75" s="68"/>
    </row>
    <row r="76" spans="1:8" ht="12.75">
      <c r="A76" s="21" t="s">
        <v>46</v>
      </c>
      <c r="B76" s="67" t="s">
        <v>46</v>
      </c>
      <c r="C76" s="48" t="s">
        <v>46</v>
      </c>
      <c r="D76" s="169"/>
      <c r="E76" s="68" t="s">
        <v>46</v>
      </c>
      <c r="F76" s="68" t="s">
        <v>46</v>
      </c>
      <c r="G76" s="68"/>
      <c r="H76" s="68"/>
    </row>
    <row r="77" spans="2:8" ht="12.75">
      <c r="B77" s="67" t="s">
        <v>46</v>
      </c>
      <c r="C77" s="48" t="s">
        <v>46</v>
      </c>
      <c r="D77" s="259" t="s">
        <v>46</v>
      </c>
      <c r="E77" s="68" t="s">
        <v>46</v>
      </c>
      <c r="F77" s="68"/>
      <c r="G77" s="68"/>
      <c r="H77" s="68"/>
    </row>
    <row r="78" spans="1:8" ht="12.75">
      <c r="A78" s="21" t="s">
        <v>46</v>
      </c>
      <c r="B78" s="67" t="s">
        <v>46</v>
      </c>
      <c r="C78" s="48" t="s">
        <v>46</v>
      </c>
      <c r="D78" s="259"/>
      <c r="E78" s="68" t="s">
        <v>917</v>
      </c>
      <c r="F78" s="68"/>
      <c r="G78" s="68" t="s">
        <v>46</v>
      </c>
      <c r="H78" s="68"/>
    </row>
    <row r="79" spans="2:8" ht="12.75">
      <c r="B79" s="67" t="s">
        <v>46</v>
      </c>
      <c r="C79" s="48" t="s">
        <v>46</v>
      </c>
      <c r="D79" s="169"/>
      <c r="E79" s="68"/>
      <c r="F79" s="259" t="s">
        <v>46</v>
      </c>
      <c r="G79" s="68" t="s">
        <v>46</v>
      </c>
      <c r="H79" s="68"/>
    </row>
    <row r="80" spans="1:8" ht="12.75">
      <c r="A80" s="21" t="s">
        <v>46</v>
      </c>
      <c r="B80" s="67" t="s">
        <v>46</v>
      </c>
      <c r="C80" s="48" t="s">
        <v>46</v>
      </c>
      <c r="D80" s="169"/>
      <c r="E80" s="68" t="s">
        <v>46</v>
      </c>
      <c r="F80" s="259"/>
      <c r="G80" s="68" t="s">
        <v>46</v>
      </c>
      <c r="H80" s="68"/>
    </row>
    <row r="81" spans="2:8" ht="12.75">
      <c r="B81" s="67" t="s">
        <v>46</v>
      </c>
      <c r="C81" s="48" t="s">
        <v>46</v>
      </c>
      <c r="D81" s="259" t="s">
        <v>46</v>
      </c>
      <c r="E81" s="68" t="s">
        <v>46</v>
      </c>
      <c r="F81" s="68"/>
      <c r="G81" s="68"/>
      <c r="H81" s="68"/>
    </row>
    <row r="82" spans="1:8" ht="12.75">
      <c r="A82" s="21" t="s">
        <v>46</v>
      </c>
      <c r="B82" s="67" t="s">
        <v>46</v>
      </c>
      <c r="C82" s="48" t="s">
        <v>46</v>
      </c>
      <c r="D82" s="259"/>
      <c r="E82" s="68" t="s">
        <v>916</v>
      </c>
      <c r="F82" s="68" t="s">
        <v>46</v>
      </c>
      <c r="G82" s="68"/>
      <c r="H82" s="68"/>
    </row>
    <row r="83" spans="2:8" ht="12.75">
      <c r="B83" s="67" t="s">
        <v>46</v>
      </c>
      <c r="C83" s="48" t="s">
        <v>46</v>
      </c>
      <c r="D83" s="169"/>
      <c r="E83" s="168" t="s">
        <v>46</v>
      </c>
      <c r="F83" s="68" t="s">
        <v>46</v>
      </c>
      <c r="G83" s="68"/>
      <c r="H83" s="68"/>
    </row>
    <row r="84" spans="1:8" ht="12.75">
      <c r="A84" s="21" t="s">
        <v>46</v>
      </c>
      <c r="B84" s="67" t="s">
        <v>46</v>
      </c>
      <c r="C84" s="48" t="s">
        <v>46</v>
      </c>
      <c r="D84" s="169"/>
      <c r="E84" s="68" t="s">
        <v>46</v>
      </c>
      <c r="F84" s="68" t="s">
        <v>46</v>
      </c>
      <c r="G84" s="68"/>
      <c r="H84" s="68"/>
    </row>
    <row r="85" spans="2:8" ht="12.75">
      <c r="B85" s="67" t="s">
        <v>46</v>
      </c>
      <c r="C85" s="48" t="s">
        <v>46</v>
      </c>
      <c r="D85" s="259" t="s">
        <v>46</v>
      </c>
      <c r="E85" s="68" t="s">
        <v>46</v>
      </c>
      <c r="F85" s="68"/>
      <c r="G85" s="68"/>
      <c r="H85" s="56"/>
    </row>
    <row r="86" spans="1:8" ht="12.75">
      <c r="A86" s="21" t="s">
        <v>46</v>
      </c>
      <c r="B86" s="67" t="s">
        <v>46</v>
      </c>
      <c r="C86" s="48" t="s">
        <v>46</v>
      </c>
      <c r="D86" s="259"/>
      <c r="E86" s="68" t="s">
        <v>915</v>
      </c>
      <c r="F86" s="68"/>
      <c r="G86" s="68"/>
      <c r="H86" s="56" t="s">
        <v>46</v>
      </c>
    </row>
    <row r="87" spans="2:8" ht="12.75">
      <c r="B87" s="67" t="s">
        <v>46</v>
      </c>
      <c r="C87" s="48" t="s">
        <v>46</v>
      </c>
      <c r="D87" s="169"/>
      <c r="E87" s="68"/>
      <c r="F87" s="68"/>
      <c r="G87" s="259" t="s">
        <v>46</v>
      </c>
      <c r="H87" s="56" t="s">
        <v>46</v>
      </c>
    </row>
    <row r="88" spans="1:9" ht="12.75">
      <c r="A88" s="21" t="s">
        <v>46</v>
      </c>
      <c r="B88" s="67" t="s">
        <v>46</v>
      </c>
      <c r="C88" s="48" t="s">
        <v>46</v>
      </c>
      <c r="D88" s="169"/>
      <c r="E88" s="68" t="s">
        <v>46</v>
      </c>
      <c r="F88" s="68"/>
      <c r="G88" s="259"/>
      <c r="H88" s="56" t="s">
        <v>46</v>
      </c>
      <c r="I88" s="68"/>
    </row>
    <row r="89" spans="2:9" ht="12.75">
      <c r="B89" s="67" t="s">
        <v>46</v>
      </c>
      <c r="C89" s="48" t="s">
        <v>46</v>
      </c>
      <c r="D89" s="259" t="s">
        <v>46</v>
      </c>
      <c r="E89" s="68" t="s">
        <v>46</v>
      </c>
      <c r="F89" s="68"/>
      <c r="G89" s="68"/>
      <c r="H89" s="68"/>
      <c r="I89" s="68"/>
    </row>
    <row r="90" spans="1:9" ht="12.75">
      <c r="A90" s="21" t="s">
        <v>46</v>
      </c>
      <c r="B90" s="67" t="s">
        <v>46</v>
      </c>
      <c r="C90" s="48" t="s">
        <v>46</v>
      </c>
      <c r="D90" s="259"/>
      <c r="E90" s="68" t="s">
        <v>914</v>
      </c>
      <c r="F90" s="68" t="s">
        <v>46</v>
      </c>
      <c r="G90" s="68"/>
      <c r="H90" s="68"/>
      <c r="I90" s="68"/>
    </row>
    <row r="91" spans="2:9" ht="12.75">
      <c r="B91" s="67" t="s">
        <v>46</v>
      </c>
      <c r="C91" s="48" t="s">
        <v>46</v>
      </c>
      <c r="D91" s="169"/>
      <c r="E91" s="168" t="s">
        <v>46</v>
      </c>
      <c r="F91" s="68" t="s">
        <v>46</v>
      </c>
      <c r="G91" s="68"/>
      <c r="H91" s="68"/>
      <c r="I91" s="68"/>
    </row>
    <row r="92" spans="1:9" ht="12.75">
      <c r="A92" s="21" t="s">
        <v>46</v>
      </c>
      <c r="B92" s="67" t="s">
        <v>46</v>
      </c>
      <c r="C92" s="48" t="s">
        <v>46</v>
      </c>
      <c r="D92" s="169"/>
      <c r="E92" s="68" t="s">
        <v>46</v>
      </c>
      <c r="F92" s="68" t="s">
        <v>46</v>
      </c>
      <c r="G92" s="68"/>
      <c r="H92" s="68"/>
      <c r="I92" s="68"/>
    </row>
    <row r="93" spans="2:9" ht="12.75">
      <c r="B93" s="67" t="s">
        <v>46</v>
      </c>
      <c r="C93" s="48" t="s">
        <v>46</v>
      </c>
      <c r="D93" s="259" t="s">
        <v>46</v>
      </c>
      <c r="E93" s="68" t="s">
        <v>46</v>
      </c>
      <c r="F93" s="68"/>
      <c r="G93" s="68"/>
      <c r="H93" s="68"/>
      <c r="I93" s="68"/>
    </row>
    <row r="94" spans="1:9" ht="12.75">
      <c r="A94" s="21" t="s">
        <v>46</v>
      </c>
      <c r="B94" s="67" t="s">
        <v>46</v>
      </c>
      <c r="C94" s="48" t="s">
        <v>46</v>
      </c>
      <c r="D94" s="259"/>
      <c r="E94" s="68" t="s">
        <v>913</v>
      </c>
      <c r="F94" s="68"/>
      <c r="G94" s="68" t="s">
        <v>46</v>
      </c>
      <c r="H94" s="68"/>
      <c r="I94" s="68"/>
    </row>
    <row r="95" spans="2:9" ht="12.75">
      <c r="B95" s="67" t="s">
        <v>46</v>
      </c>
      <c r="C95" s="48" t="s">
        <v>46</v>
      </c>
      <c r="D95" s="169"/>
      <c r="E95" s="68"/>
      <c r="F95" s="259" t="s">
        <v>46</v>
      </c>
      <c r="G95" s="68" t="s">
        <v>46</v>
      </c>
      <c r="H95" s="68"/>
      <c r="I95" s="68"/>
    </row>
    <row r="96" spans="1:9" ht="12.75">
      <c r="A96" s="21" t="s">
        <v>46</v>
      </c>
      <c r="B96" s="67" t="s">
        <v>46</v>
      </c>
      <c r="C96" s="48" t="s">
        <v>46</v>
      </c>
      <c r="D96" s="169"/>
      <c r="E96" s="68" t="s">
        <v>46</v>
      </c>
      <c r="F96" s="259"/>
      <c r="G96" s="68" t="s">
        <v>46</v>
      </c>
      <c r="H96" s="68"/>
      <c r="I96" s="68"/>
    </row>
    <row r="97" spans="2:9" ht="12.75">
      <c r="B97" s="67" t="s">
        <v>46</v>
      </c>
      <c r="C97" s="48" t="s">
        <v>46</v>
      </c>
      <c r="D97" s="259" t="s">
        <v>46</v>
      </c>
      <c r="E97" s="68" t="s">
        <v>46</v>
      </c>
      <c r="F97" s="68"/>
      <c r="G97" s="68"/>
      <c r="H97" s="68"/>
      <c r="I97" s="68"/>
    </row>
    <row r="98" spans="1:9" ht="12.75">
      <c r="A98" s="21" t="s">
        <v>46</v>
      </c>
      <c r="B98" s="67" t="s">
        <v>46</v>
      </c>
      <c r="C98" s="48" t="s">
        <v>46</v>
      </c>
      <c r="D98" s="259"/>
      <c r="E98" s="68" t="s">
        <v>912</v>
      </c>
      <c r="F98" s="68" t="s">
        <v>46</v>
      </c>
      <c r="G98" s="68"/>
      <c r="H98" s="68"/>
      <c r="I98" s="68"/>
    </row>
    <row r="99" spans="2:9" ht="12.75">
      <c r="B99" s="67" t="s">
        <v>46</v>
      </c>
      <c r="C99" s="48" t="s">
        <v>46</v>
      </c>
      <c r="D99" s="169"/>
      <c r="E99" s="168" t="s">
        <v>46</v>
      </c>
      <c r="F99" s="68" t="s">
        <v>46</v>
      </c>
      <c r="G99" s="68"/>
      <c r="H99" s="68"/>
      <c r="I99" s="68"/>
    </row>
    <row r="100" spans="1:9" ht="12.75">
      <c r="A100" s="21" t="s">
        <v>46</v>
      </c>
      <c r="B100" s="67" t="s">
        <v>46</v>
      </c>
      <c r="C100" s="48" t="s">
        <v>46</v>
      </c>
      <c r="D100" s="169"/>
      <c r="E100" s="68" t="s">
        <v>46</v>
      </c>
      <c r="F100" s="68" t="s">
        <v>46</v>
      </c>
      <c r="G100" s="68"/>
      <c r="H100" s="68"/>
      <c r="I100" s="68"/>
    </row>
    <row r="101" spans="2:9" ht="12.75">
      <c r="B101" s="67" t="s">
        <v>46</v>
      </c>
      <c r="C101" s="48" t="s">
        <v>46</v>
      </c>
      <c r="D101" s="259" t="s">
        <v>46</v>
      </c>
      <c r="E101" s="68" t="s">
        <v>46</v>
      </c>
      <c r="F101" s="68"/>
      <c r="G101" s="68"/>
      <c r="H101" s="68"/>
      <c r="I101" s="68"/>
    </row>
    <row r="102" spans="1:9" ht="12.75">
      <c r="A102" s="21" t="s">
        <v>46</v>
      </c>
      <c r="B102" s="67" t="s">
        <v>46</v>
      </c>
      <c r="C102" s="48" t="s">
        <v>46</v>
      </c>
      <c r="D102" s="259"/>
      <c r="E102" s="56" t="s">
        <v>911</v>
      </c>
      <c r="F102" s="68"/>
      <c r="G102" s="68"/>
      <c r="H102" s="157" t="s">
        <v>46</v>
      </c>
      <c r="I102" s="68"/>
    </row>
    <row r="103" spans="2:9" ht="12.75">
      <c r="B103" s="67" t="s">
        <v>46</v>
      </c>
      <c r="C103" s="48" t="s">
        <v>46</v>
      </c>
      <c r="D103" s="169"/>
      <c r="E103" s="56"/>
      <c r="F103" s="68"/>
      <c r="G103" s="259" t="s">
        <v>46</v>
      </c>
      <c r="H103" s="170" t="s">
        <v>46</v>
      </c>
      <c r="I103" s="68"/>
    </row>
    <row r="104" spans="1:9" ht="12.75">
      <c r="A104" s="21" t="s">
        <v>46</v>
      </c>
      <c r="B104" s="67" t="s">
        <v>46</v>
      </c>
      <c r="C104" s="48" t="s">
        <v>46</v>
      </c>
      <c r="D104" s="169"/>
      <c r="E104" s="68" t="s">
        <v>46</v>
      </c>
      <c r="F104" s="68"/>
      <c r="G104" s="259"/>
      <c r="H104" s="68" t="s">
        <v>46</v>
      </c>
      <c r="I104" s="68"/>
    </row>
    <row r="105" spans="2:9" ht="12.75">
      <c r="B105" s="67" t="s">
        <v>46</v>
      </c>
      <c r="C105" s="48" t="s">
        <v>46</v>
      </c>
      <c r="D105" s="259" t="s">
        <v>46</v>
      </c>
      <c r="E105" s="68" t="s">
        <v>46</v>
      </c>
      <c r="F105" s="68"/>
      <c r="G105" s="68"/>
      <c r="H105" s="68"/>
      <c r="I105" s="68"/>
    </row>
    <row r="106" spans="1:9" ht="12.75">
      <c r="A106" s="21" t="s">
        <v>46</v>
      </c>
      <c r="B106" s="67" t="s">
        <v>46</v>
      </c>
      <c r="C106" s="48" t="s">
        <v>46</v>
      </c>
      <c r="D106" s="259"/>
      <c r="E106" s="56" t="s">
        <v>910</v>
      </c>
      <c r="F106" s="68" t="s">
        <v>46</v>
      </c>
      <c r="G106" s="68"/>
      <c r="H106" s="68"/>
      <c r="I106" s="68"/>
    </row>
    <row r="107" spans="2:9" ht="12.75">
      <c r="B107" s="67" t="s">
        <v>46</v>
      </c>
      <c r="C107" s="48" t="s">
        <v>46</v>
      </c>
      <c r="D107" s="169"/>
      <c r="E107" s="168" t="s">
        <v>46</v>
      </c>
      <c r="F107" s="68" t="s">
        <v>46</v>
      </c>
      <c r="G107" s="68"/>
      <c r="H107" s="68"/>
      <c r="I107" s="68"/>
    </row>
    <row r="108" spans="1:9" ht="12.75">
      <c r="A108" s="21" t="s">
        <v>46</v>
      </c>
      <c r="B108" s="67" t="s">
        <v>46</v>
      </c>
      <c r="C108" s="48" t="s">
        <v>46</v>
      </c>
      <c r="D108" s="169"/>
      <c r="E108" s="68" t="s">
        <v>46</v>
      </c>
      <c r="F108" s="68" t="s">
        <v>46</v>
      </c>
      <c r="G108" s="68"/>
      <c r="H108" s="68"/>
      <c r="I108" s="68"/>
    </row>
    <row r="109" spans="2:9" ht="12.75">
      <c r="B109" s="67" t="s">
        <v>46</v>
      </c>
      <c r="C109" s="48" t="s">
        <v>46</v>
      </c>
      <c r="D109" s="259" t="s">
        <v>46</v>
      </c>
      <c r="E109" s="68" t="s">
        <v>46</v>
      </c>
      <c r="F109" s="68"/>
      <c r="G109" s="68"/>
      <c r="H109" s="68"/>
      <c r="I109" s="68"/>
    </row>
    <row r="110" spans="1:9" ht="12.75">
      <c r="A110" s="21" t="s">
        <v>46</v>
      </c>
      <c r="B110" s="67" t="s">
        <v>46</v>
      </c>
      <c r="C110" s="48" t="s">
        <v>46</v>
      </c>
      <c r="D110" s="259"/>
      <c r="E110" s="56" t="s">
        <v>46</v>
      </c>
      <c r="F110" s="68"/>
      <c r="G110" s="68" t="s">
        <v>46</v>
      </c>
      <c r="H110" s="68"/>
      <c r="I110" s="68"/>
    </row>
    <row r="111" spans="2:9" ht="12.75">
      <c r="B111" s="67" t="s">
        <v>46</v>
      </c>
      <c r="C111" s="48" t="s">
        <v>46</v>
      </c>
      <c r="D111" s="169"/>
      <c r="E111" s="56"/>
      <c r="F111" s="259" t="s">
        <v>46</v>
      </c>
      <c r="G111" s="68" t="s">
        <v>46</v>
      </c>
      <c r="H111" s="68"/>
      <c r="I111" s="68"/>
    </row>
    <row r="112" spans="1:9" ht="12.75">
      <c r="A112" s="21" t="s">
        <v>46</v>
      </c>
      <c r="B112" s="67" t="s">
        <v>46</v>
      </c>
      <c r="C112" s="48" t="s">
        <v>46</v>
      </c>
      <c r="D112" s="169"/>
      <c r="E112" s="68" t="s">
        <v>46</v>
      </c>
      <c r="F112" s="259"/>
      <c r="G112" s="68" t="s">
        <v>46</v>
      </c>
      <c r="H112" s="68"/>
      <c r="I112" s="68"/>
    </row>
    <row r="113" spans="2:9" ht="12.75">
      <c r="B113" s="67" t="s">
        <v>46</v>
      </c>
      <c r="C113" s="48" t="s">
        <v>46</v>
      </c>
      <c r="D113" s="259" t="s">
        <v>46</v>
      </c>
      <c r="E113" s="68" t="s">
        <v>46</v>
      </c>
      <c r="F113" s="68"/>
      <c r="G113" s="68"/>
      <c r="H113" s="68"/>
      <c r="I113" s="68"/>
    </row>
    <row r="114" spans="1:9" ht="12.75">
      <c r="A114" s="21" t="s">
        <v>46</v>
      </c>
      <c r="B114" s="67" t="s">
        <v>46</v>
      </c>
      <c r="C114" s="48" t="s">
        <v>46</v>
      </c>
      <c r="D114" s="259"/>
      <c r="E114" s="56" t="s">
        <v>909</v>
      </c>
      <c r="F114" s="68" t="s">
        <v>46</v>
      </c>
      <c r="G114" s="68"/>
      <c r="H114" s="68"/>
      <c r="I114" s="68"/>
    </row>
    <row r="115" spans="2:9" ht="12.75">
      <c r="B115" s="67" t="s">
        <v>46</v>
      </c>
      <c r="C115" s="48" t="s">
        <v>46</v>
      </c>
      <c r="D115" s="169"/>
      <c r="E115" s="168" t="s">
        <v>46</v>
      </c>
      <c r="F115" s="68" t="s">
        <v>46</v>
      </c>
      <c r="G115" s="68"/>
      <c r="H115" s="68"/>
      <c r="I115" s="68"/>
    </row>
    <row r="116" spans="1:9" ht="12.75">
      <c r="A116" s="21" t="s">
        <v>46</v>
      </c>
      <c r="B116" s="67" t="s">
        <v>46</v>
      </c>
      <c r="C116" s="48" t="s">
        <v>46</v>
      </c>
      <c r="D116" s="169"/>
      <c r="E116" s="68" t="s">
        <v>46</v>
      </c>
      <c r="F116" s="68" t="s">
        <v>46</v>
      </c>
      <c r="G116" s="68"/>
      <c r="H116" s="68"/>
      <c r="I116" s="68"/>
    </row>
    <row r="117" spans="2:9" ht="12.75">
      <c r="B117" s="67" t="s">
        <v>46</v>
      </c>
      <c r="C117" s="48" t="s">
        <v>46</v>
      </c>
      <c r="D117" s="259" t="s">
        <v>46</v>
      </c>
      <c r="E117" s="68" t="s">
        <v>46</v>
      </c>
      <c r="F117" s="68"/>
      <c r="G117" s="68"/>
      <c r="H117" s="68"/>
      <c r="I117" s="68"/>
    </row>
    <row r="118" spans="1:9" ht="12.75">
      <c r="A118" s="21" t="s">
        <v>46</v>
      </c>
      <c r="B118" s="67" t="s">
        <v>46</v>
      </c>
      <c r="C118" s="48" t="s">
        <v>46</v>
      </c>
      <c r="D118" s="259"/>
      <c r="E118" s="56" t="s">
        <v>908</v>
      </c>
      <c r="F118" s="68"/>
      <c r="G118" s="68"/>
      <c r="H118" s="56" t="s">
        <v>46</v>
      </c>
      <c r="I118" s="68"/>
    </row>
    <row r="119" spans="2:9" ht="12.75">
      <c r="B119" s="67" t="s">
        <v>46</v>
      </c>
      <c r="C119" s="48" t="s">
        <v>46</v>
      </c>
      <c r="D119" s="169"/>
      <c r="E119" s="56"/>
      <c r="F119" s="68"/>
      <c r="G119" s="259" t="s">
        <v>46</v>
      </c>
      <c r="H119" s="56" t="s">
        <v>46</v>
      </c>
      <c r="I119" s="68"/>
    </row>
    <row r="120" spans="1:8" ht="12.75">
      <c r="A120" s="21" t="s">
        <v>46</v>
      </c>
      <c r="B120" s="67" t="s">
        <v>46</v>
      </c>
      <c r="C120" s="48" t="s">
        <v>46</v>
      </c>
      <c r="D120" s="169"/>
      <c r="E120" s="68" t="s">
        <v>46</v>
      </c>
      <c r="F120" s="68"/>
      <c r="G120" s="259"/>
      <c r="H120" s="68" t="s">
        <v>46</v>
      </c>
    </row>
    <row r="121" spans="2:8" ht="12.75">
      <c r="B121" s="67" t="s">
        <v>46</v>
      </c>
      <c r="C121" s="48" t="s">
        <v>46</v>
      </c>
      <c r="D121" s="259" t="s">
        <v>46</v>
      </c>
      <c r="E121" s="68" t="s">
        <v>46</v>
      </c>
      <c r="F121" s="68"/>
      <c r="G121" s="68"/>
      <c r="H121" s="68"/>
    </row>
    <row r="122" spans="1:8" ht="12.75">
      <c r="A122" s="21" t="s">
        <v>46</v>
      </c>
      <c r="B122" s="67" t="s">
        <v>46</v>
      </c>
      <c r="C122" s="48" t="s">
        <v>46</v>
      </c>
      <c r="D122" s="259"/>
      <c r="E122" s="56" t="s">
        <v>137</v>
      </c>
      <c r="F122" s="68" t="s">
        <v>46</v>
      </c>
      <c r="G122" s="68"/>
      <c r="H122" s="68"/>
    </row>
    <row r="123" spans="2:8" ht="12.75">
      <c r="B123" s="67" t="s">
        <v>46</v>
      </c>
      <c r="C123" s="48" t="s">
        <v>46</v>
      </c>
      <c r="D123" s="169"/>
      <c r="E123" s="168" t="s">
        <v>46</v>
      </c>
      <c r="F123" s="68" t="s">
        <v>46</v>
      </c>
      <c r="G123" s="68"/>
      <c r="H123" s="68"/>
    </row>
    <row r="124" spans="1:8" ht="12.75">
      <c r="A124" s="21" t="s">
        <v>46</v>
      </c>
      <c r="B124" s="67" t="s">
        <v>46</v>
      </c>
      <c r="C124" s="48" t="s">
        <v>46</v>
      </c>
      <c r="D124" s="169"/>
      <c r="E124" s="68" t="s">
        <v>46</v>
      </c>
      <c r="F124" s="68" t="s">
        <v>46</v>
      </c>
      <c r="G124" s="68"/>
      <c r="H124" s="68"/>
    </row>
    <row r="125" spans="2:8" ht="12.75">
      <c r="B125" s="67" t="s">
        <v>46</v>
      </c>
      <c r="C125" s="48" t="s">
        <v>46</v>
      </c>
      <c r="D125" s="259" t="s">
        <v>46</v>
      </c>
      <c r="E125" s="68" t="s">
        <v>46</v>
      </c>
      <c r="F125" s="68"/>
      <c r="G125" s="68"/>
      <c r="H125" s="68"/>
    </row>
    <row r="126" spans="1:8" ht="12.75">
      <c r="A126" s="21" t="s">
        <v>46</v>
      </c>
      <c r="B126" s="67" t="s">
        <v>46</v>
      </c>
      <c r="C126" s="48" t="s">
        <v>46</v>
      </c>
      <c r="D126" s="259"/>
      <c r="E126" s="56" t="s">
        <v>907</v>
      </c>
      <c r="F126" s="68"/>
      <c r="G126" s="68" t="s">
        <v>46</v>
      </c>
      <c r="H126" s="68"/>
    </row>
    <row r="127" spans="2:8" ht="12.75">
      <c r="B127" s="67" t="s">
        <v>46</v>
      </c>
      <c r="C127" s="48" t="s">
        <v>46</v>
      </c>
      <c r="D127" s="169"/>
      <c r="E127" s="56"/>
      <c r="F127" s="259" t="s">
        <v>46</v>
      </c>
      <c r="G127" s="68" t="s">
        <v>46</v>
      </c>
      <c r="H127" s="68"/>
    </row>
    <row r="128" spans="1:8" ht="12.75">
      <c r="A128" s="21" t="s">
        <v>46</v>
      </c>
      <c r="B128" s="67" t="s">
        <v>46</v>
      </c>
      <c r="C128" s="48" t="s">
        <v>46</v>
      </c>
      <c r="D128" s="169"/>
      <c r="E128" s="68" t="s">
        <v>46</v>
      </c>
      <c r="F128" s="259"/>
      <c r="G128" s="68" t="s">
        <v>46</v>
      </c>
      <c r="H128" s="68"/>
    </row>
    <row r="129" spans="2:8" ht="12.75">
      <c r="B129" s="67" t="s">
        <v>46</v>
      </c>
      <c r="C129" s="48" t="s">
        <v>46</v>
      </c>
      <c r="D129" s="259" t="s">
        <v>46</v>
      </c>
      <c r="E129" s="68" t="s">
        <v>46</v>
      </c>
      <c r="F129" s="68"/>
      <c r="G129" s="68"/>
      <c r="H129" s="68"/>
    </row>
    <row r="130" spans="1:8" ht="12.75">
      <c r="A130" s="21" t="s">
        <v>46</v>
      </c>
      <c r="B130" s="67" t="s">
        <v>46</v>
      </c>
      <c r="C130" s="48" t="s">
        <v>46</v>
      </c>
      <c r="D130" s="259"/>
      <c r="E130" s="56" t="s">
        <v>46</v>
      </c>
      <c r="F130" s="68" t="s">
        <v>46</v>
      </c>
      <c r="G130" s="68"/>
      <c r="H130" s="68"/>
    </row>
    <row r="131" spans="2:8" ht="12.75">
      <c r="B131" s="67" t="s">
        <v>46</v>
      </c>
      <c r="C131" s="48" t="s">
        <v>46</v>
      </c>
      <c r="D131" s="169"/>
      <c r="E131" s="168" t="s">
        <v>46</v>
      </c>
      <c r="F131" s="68" t="s">
        <v>46</v>
      </c>
      <c r="G131" s="68"/>
      <c r="H131" s="68"/>
    </row>
    <row r="132" spans="1:8" ht="12.75">
      <c r="A132" s="21" t="s">
        <v>46</v>
      </c>
      <c r="B132" s="67" t="s">
        <v>46</v>
      </c>
      <c r="C132" s="48" t="s">
        <v>46</v>
      </c>
      <c r="D132" s="169"/>
      <c r="E132" s="68" t="s">
        <v>46</v>
      </c>
      <c r="F132" s="68" t="s">
        <v>46</v>
      </c>
      <c r="G132" s="68"/>
      <c r="H132" s="68"/>
    </row>
    <row r="133" spans="2:8" ht="12.75">
      <c r="B133" s="67" t="s">
        <v>46</v>
      </c>
      <c r="C133" s="48" t="s">
        <v>46</v>
      </c>
      <c r="D133" s="259" t="s">
        <v>46</v>
      </c>
      <c r="E133" s="68" t="s">
        <v>46</v>
      </c>
      <c r="F133" s="68"/>
      <c r="G133" s="68"/>
      <c r="H133" s="68"/>
    </row>
    <row r="134" spans="1:8" ht="12.75">
      <c r="A134" s="21" t="s">
        <v>46</v>
      </c>
      <c r="B134" s="67" t="s">
        <v>46</v>
      </c>
      <c r="C134" s="48" t="s">
        <v>46</v>
      </c>
      <c r="D134" s="259"/>
      <c r="E134" s="68" t="s">
        <v>906</v>
      </c>
      <c r="F134" s="68"/>
      <c r="G134" s="68"/>
      <c r="H134" s="68"/>
    </row>
    <row r="135" spans="1:9" ht="25.5">
      <c r="A135" s="260" t="s">
        <v>46</v>
      </c>
      <c r="B135" s="260"/>
      <c r="C135" s="260"/>
      <c r="D135" s="260"/>
      <c r="E135" s="260"/>
      <c r="F135" s="260"/>
      <c r="G135" s="260"/>
      <c r="H135" s="260"/>
      <c r="I135" s="260"/>
    </row>
    <row r="136" spans="2:8" ht="18.75">
      <c r="B136" s="165"/>
      <c r="D136" s="186" t="s">
        <v>46</v>
      </c>
      <c r="E136" s="186"/>
      <c r="F136" s="186"/>
      <c r="H136" s="25" t="s">
        <v>46</v>
      </c>
    </row>
    <row r="137" spans="2:8" ht="18.75">
      <c r="B137" s="165"/>
      <c r="F137" s="20"/>
      <c r="H137" s="172" t="s">
        <v>46</v>
      </c>
    </row>
    <row r="138" spans="2:4" ht="13.5">
      <c r="B138" s="67"/>
      <c r="C138" s="24"/>
      <c r="D138" s="165"/>
    </row>
    <row r="139" spans="1:8" ht="12.75">
      <c r="A139" s="21" t="s">
        <v>46</v>
      </c>
      <c r="B139" s="67"/>
      <c r="C139" s="48"/>
      <c r="D139" s="69"/>
      <c r="E139" s="68"/>
      <c r="F139" s="68"/>
      <c r="G139" s="68"/>
      <c r="H139" s="68"/>
    </row>
    <row r="140" spans="2:8" ht="12.75">
      <c r="B140" s="67"/>
      <c r="C140" s="48" t="s">
        <v>46</v>
      </c>
      <c r="D140" s="261"/>
      <c r="E140" s="68"/>
      <c r="F140" s="68"/>
      <c r="G140" s="68"/>
      <c r="H140" s="68"/>
    </row>
    <row r="141" spans="1:8" ht="12.75">
      <c r="A141" s="21" t="s">
        <v>46</v>
      </c>
      <c r="B141" s="67"/>
      <c r="C141" s="48" t="s">
        <v>46</v>
      </c>
      <c r="D141" s="261"/>
      <c r="E141" s="155"/>
      <c r="F141" s="68"/>
      <c r="G141" s="68"/>
      <c r="H141" s="68"/>
    </row>
    <row r="142" spans="2:8" ht="12.75">
      <c r="B142" s="67"/>
      <c r="C142" s="48"/>
      <c r="D142" s="169"/>
      <c r="E142" s="61"/>
      <c r="F142" s="68"/>
      <c r="G142" s="68"/>
      <c r="H142" s="68"/>
    </row>
    <row r="143" spans="1:8" ht="12.75">
      <c r="A143" s="21" t="s">
        <v>46</v>
      </c>
      <c r="B143" s="67"/>
      <c r="C143" s="48"/>
      <c r="D143" s="169"/>
      <c r="E143" s="155"/>
      <c r="F143" s="155"/>
      <c r="G143" s="68"/>
      <c r="H143" s="68"/>
    </row>
    <row r="144" spans="2:8" ht="12.75">
      <c r="B144" s="67"/>
      <c r="C144" s="48"/>
      <c r="D144" s="259"/>
      <c r="E144" s="155"/>
      <c r="F144" s="155"/>
      <c r="G144" s="68"/>
      <c r="H144" s="68"/>
    </row>
    <row r="145" spans="1:8" ht="12.75">
      <c r="A145" s="21" t="s">
        <v>46</v>
      </c>
      <c r="B145" s="67"/>
      <c r="C145" s="48"/>
      <c r="D145" s="259"/>
      <c r="E145" s="155" t="s">
        <v>46</v>
      </c>
      <c r="F145" s="68"/>
      <c r="G145" s="68"/>
      <c r="H145" s="68"/>
    </row>
    <row r="146" spans="2:8" ht="12.75">
      <c r="B146" s="67"/>
      <c r="C146" s="48"/>
      <c r="D146" s="169" t="s">
        <v>46</v>
      </c>
      <c r="E146" s="155" t="s">
        <v>46</v>
      </c>
      <c r="F146" s="259"/>
      <c r="G146" s="68"/>
      <c r="H146" s="68"/>
    </row>
    <row r="147" spans="1:8" ht="12.75">
      <c r="A147" s="21" t="s">
        <v>46</v>
      </c>
      <c r="B147" s="67"/>
      <c r="C147" s="48"/>
      <c r="D147" s="169"/>
      <c r="E147" s="155" t="s">
        <v>46</v>
      </c>
      <c r="F147" s="259"/>
      <c r="G147" s="68"/>
      <c r="H147" s="68"/>
    </row>
    <row r="148" spans="2:8" ht="12.75">
      <c r="B148" s="67"/>
      <c r="C148" s="48"/>
      <c r="D148" s="261"/>
      <c r="E148" s="155"/>
      <c r="F148" s="68"/>
      <c r="G148" s="68"/>
      <c r="H148" s="68"/>
    </row>
    <row r="149" spans="1:8" ht="12.75">
      <c r="A149" s="21" t="s">
        <v>46</v>
      </c>
      <c r="B149" s="67"/>
      <c r="C149" s="48"/>
      <c r="D149" s="261"/>
      <c r="E149" s="68"/>
      <c r="F149" s="68"/>
      <c r="G149" s="68"/>
      <c r="H149" s="68"/>
    </row>
    <row r="150" spans="2:8" ht="12.75">
      <c r="B150" s="67"/>
      <c r="C150" s="48" t="s">
        <v>46</v>
      </c>
      <c r="D150" s="169"/>
      <c r="E150" s="168"/>
      <c r="F150" s="68"/>
      <c r="G150" s="68"/>
      <c r="H150" s="68"/>
    </row>
    <row r="151" spans="1:8" ht="12.75">
      <c r="A151" s="21" t="s">
        <v>46</v>
      </c>
      <c r="B151" s="67"/>
      <c r="C151" s="48" t="s">
        <v>46</v>
      </c>
      <c r="D151" s="169"/>
      <c r="E151" s="68"/>
      <c r="F151" s="68"/>
      <c r="G151" s="68"/>
      <c r="H151" s="68"/>
    </row>
    <row r="152" spans="2:8" ht="12.75">
      <c r="B152" s="67"/>
      <c r="C152" s="48"/>
      <c r="D152" s="259"/>
      <c r="E152" s="68"/>
      <c r="F152" s="68"/>
      <c r="G152" s="68"/>
      <c r="H152" s="56"/>
    </row>
    <row r="153" spans="1:8" ht="12.75">
      <c r="A153" s="21" t="s">
        <v>46</v>
      </c>
      <c r="B153" s="67"/>
      <c r="C153" s="48"/>
      <c r="D153" s="259"/>
      <c r="E153" s="68"/>
      <c r="F153" s="68"/>
      <c r="G153" s="68"/>
      <c r="H153" s="56"/>
    </row>
    <row r="154" spans="2:8" ht="12.75">
      <c r="B154" s="67"/>
      <c r="C154" s="48"/>
      <c r="D154" s="169"/>
      <c r="E154" s="68"/>
      <c r="F154" s="68"/>
      <c r="G154" s="259"/>
      <c r="H154" s="56"/>
    </row>
    <row r="155" spans="1:8" ht="12.75">
      <c r="A155" s="21" t="s">
        <v>46</v>
      </c>
      <c r="B155" s="67"/>
      <c r="C155" s="48"/>
      <c r="D155" s="169"/>
      <c r="E155" s="68"/>
      <c r="F155" s="68"/>
      <c r="G155" s="259"/>
      <c r="H155" s="56"/>
    </row>
    <row r="156" spans="2:8" ht="12.75">
      <c r="B156" s="67"/>
      <c r="C156" s="48"/>
      <c r="D156" s="259"/>
      <c r="E156" s="68"/>
      <c r="F156" s="68"/>
      <c r="G156" s="68"/>
      <c r="H156" s="68"/>
    </row>
    <row r="157" spans="1:8" ht="12.75">
      <c r="A157" s="21" t="s">
        <v>46</v>
      </c>
      <c r="B157" s="67"/>
      <c r="C157" s="48"/>
      <c r="D157" s="259"/>
      <c r="E157" s="68"/>
      <c r="F157" s="68"/>
      <c r="G157" s="68"/>
      <c r="H157" s="68"/>
    </row>
    <row r="158" spans="2:8" ht="12.75">
      <c r="B158" s="67"/>
      <c r="C158" s="48"/>
      <c r="D158" s="169"/>
      <c r="E158" s="168"/>
      <c r="F158" s="68"/>
      <c r="G158" s="68"/>
      <c r="H158" s="68"/>
    </row>
    <row r="159" spans="1:8" ht="12.75">
      <c r="A159" s="21" t="s">
        <v>46</v>
      </c>
      <c r="B159" s="67"/>
      <c r="C159" s="48"/>
      <c r="D159" s="169"/>
      <c r="E159" s="68"/>
      <c r="F159" s="68"/>
      <c r="G159" s="68"/>
      <c r="H159" s="68"/>
    </row>
    <row r="160" spans="2:8" ht="12.75">
      <c r="B160" s="67"/>
      <c r="C160" s="48"/>
      <c r="D160" s="259"/>
      <c r="E160" s="68"/>
      <c r="F160" s="68"/>
      <c r="G160" s="68"/>
      <c r="H160" s="68"/>
    </row>
    <row r="161" spans="2:8" ht="12.75">
      <c r="B161" s="67"/>
      <c r="C161" s="48"/>
      <c r="D161" s="259"/>
      <c r="E161" s="68"/>
      <c r="F161" s="68"/>
      <c r="G161" s="68"/>
      <c r="H161" s="68"/>
    </row>
    <row r="162" spans="2:8" ht="12.75">
      <c r="B162" s="67"/>
      <c r="C162" s="48"/>
      <c r="D162" s="169"/>
      <c r="E162" s="68"/>
      <c r="F162" s="259"/>
      <c r="G162" s="68"/>
      <c r="H162" s="68"/>
    </row>
    <row r="163" spans="2:8" ht="12.75">
      <c r="B163" s="67"/>
      <c r="C163" s="48"/>
      <c r="D163" s="169"/>
      <c r="E163" s="68"/>
      <c r="F163" s="259"/>
      <c r="G163" s="68"/>
      <c r="H163" s="68"/>
    </row>
    <row r="164" spans="2:8" ht="12.75">
      <c r="B164" s="67"/>
      <c r="C164" s="48"/>
      <c r="D164" s="259"/>
      <c r="E164" s="68"/>
      <c r="F164" s="68"/>
      <c r="G164" s="68"/>
      <c r="H164" s="68"/>
    </row>
    <row r="165" spans="2:8" ht="12.75">
      <c r="B165" s="67"/>
      <c r="C165" s="48"/>
      <c r="D165" s="259"/>
      <c r="E165" s="68"/>
      <c r="F165" s="68"/>
      <c r="G165" s="68"/>
      <c r="H165" s="68"/>
    </row>
    <row r="166" spans="2:8" ht="12.75">
      <c r="B166" s="67"/>
      <c r="C166" s="48"/>
      <c r="D166" s="169"/>
      <c r="E166" s="168"/>
      <c r="F166" s="68"/>
      <c r="G166" s="68"/>
      <c r="H166" s="68"/>
    </row>
    <row r="167" spans="2:8" ht="12.75">
      <c r="B167" s="67"/>
      <c r="C167" s="48"/>
      <c r="D167" s="169"/>
      <c r="E167" s="68"/>
      <c r="F167" s="68"/>
      <c r="G167" s="68"/>
      <c r="H167" s="68"/>
    </row>
    <row r="168" spans="2:8" ht="12.75">
      <c r="B168" s="67"/>
      <c r="C168" s="48"/>
      <c r="D168" s="259"/>
      <c r="E168" s="68"/>
      <c r="F168" s="68"/>
      <c r="G168" s="68"/>
      <c r="H168" s="68"/>
    </row>
    <row r="169" spans="2:8" ht="12.75">
      <c r="B169" s="67"/>
      <c r="C169" s="48"/>
      <c r="D169" s="259"/>
      <c r="E169" s="68"/>
      <c r="F169" s="68"/>
      <c r="G169" s="68"/>
      <c r="H169" s="157"/>
    </row>
    <row r="170" spans="2:8" ht="12.75">
      <c r="B170" s="67"/>
      <c r="C170" s="48"/>
      <c r="D170" s="169"/>
      <c r="E170" s="68"/>
      <c r="F170" s="68"/>
      <c r="G170" s="246"/>
      <c r="H170" s="170"/>
    </row>
    <row r="171" spans="2:8" ht="12.75">
      <c r="B171" s="67"/>
      <c r="C171" s="48"/>
      <c r="D171" s="169"/>
      <c r="E171" s="68"/>
      <c r="F171" s="68"/>
      <c r="G171" s="246"/>
      <c r="H171" s="68"/>
    </row>
    <row r="172" spans="2:8" ht="12.75">
      <c r="B172" s="67"/>
      <c r="C172" s="48"/>
      <c r="D172" s="259"/>
      <c r="E172" s="68"/>
      <c r="F172" s="68"/>
      <c r="G172" s="68"/>
      <c r="H172" s="68"/>
    </row>
    <row r="173" spans="2:8" ht="12.75">
      <c r="B173" s="67"/>
      <c r="C173" s="48"/>
      <c r="D173" s="259"/>
      <c r="E173" s="68"/>
      <c r="F173" s="68"/>
      <c r="G173" s="68"/>
      <c r="H173" s="68"/>
    </row>
    <row r="174" spans="2:8" ht="12.75">
      <c r="B174" s="67"/>
      <c r="C174" s="48"/>
      <c r="D174" s="169"/>
      <c r="E174" s="168"/>
      <c r="F174" s="68"/>
      <c r="G174" s="68"/>
      <c r="H174" s="68"/>
    </row>
    <row r="175" spans="2:8" ht="12.75">
      <c r="B175" s="67"/>
      <c r="C175" s="48"/>
      <c r="D175" s="169"/>
      <c r="E175" s="68"/>
      <c r="F175" s="68"/>
      <c r="G175" s="68"/>
      <c r="H175" s="68"/>
    </row>
    <row r="176" spans="2:8" ht="12.75">
      <c r="B176" s="67"/>
      <c r="C176" s="48"/>
      <c r="D176" s="259"/>
      <c r="E176" s="68"/>
      <c r="F176" s="68"/>
      <c r="G176" s="68"/>
      <c r="H176" s="68"/>
    </row>
    <row r="177" spans="2:8" ht="12.75">
      <c r="B177" s="67"/>
      <c r="C177" s="48"/>
      <c r="D177" s="259"/>
      <c r="E177" s="68"/>
      <c r="F177" s="68"/>
      <c r="G177" s="68"/>
      <c r="H177" s="68"/>
    </row>
    <row r="178" spans="2:8" ht="12.75">
      <c r="B178" s="67"/>
      <c r="C178" s="48"/>
      <c r="D178" s="169"/>
      <c r="E178" s="68"/>
      <c r="F178" s="259"/>
      <c r="G178" s="68"/>
      <c r="H178" s="68"/>
    </row>
    <row r="179" spans="2:8" ht="12.75">
      <c r="B179" s="67"/>
      <c r="C179" s="48"/>
      <c r="D179" s="169"/>
      <c r="E179" s="68"/>
      <c r="F179" s="259"/>
      <c r="G179" s="68"/>
      <c r="H179" s="68"/>
    </row>
    <row r="180" spans="2:8" ht="12.75">
      <c r="B180" s="67"/>
      <c r="C180" s="48"/>
      <c r="D180" s="259"/>
      <c r="E180" s="68"/>
      <c r="F180" s="68"/>
      <c r="G180" s="68"/>
      <c r="H180" s="68"/>
    </row>
    <row r="181" spans="2:8" ht="12.75">
      <c r="B181" s="67"/>
      <c r="C181" s="48"/>
      <c r="D181" s="259"/>
      <c r="E181" s="68"/>
      <c r="F181" s="68"/>
      <c r="G181" s="68"/>
      <c r="H181" s="68"/>
    </row>
    <row r="182" spans="2:8" ht="12.75">
      <c r="B182" s="67"/>
      <c r="C182" s="48"/>
      <c r="D182" s="169"/>
      <c r="E182" s="168"/>
      <c r="F182" s="68"/>
      <c r="G182" s="68"/>
      <c r="H182" s="68"/>
    </row>
    <row r="183" spans="2:8" ht="12.75">
      <c r="B183" s="67"/>
      <c r="C183" s="48"/>
      <c r="D183" s="169"/>
      <c r="E183" s="68"/>
      <c r="F183" s="68"/>
      <c r="G183" s="68"/>
      <c r="H183" s="68"/>
    </row>
    <row r="184" spans="2:8" ht="12.75">
      <c r="B184" s="67"/>
      <c r="C184" s="48"/>
      <c r="D184" s="259"/>
      <c r="E184" s="68"/>
      <c r="F184" s="68"/>
      <c r="G184" s="68"/>
      <c r="H184" s="68"/>
    </row>
    <row r="185" spans="2:8" ht="12.75">
      <c r="B185" s="67"/>
      <c r="C185" s="48"/>
      <c r="D185" s="259"/>
      <c r="E185" s="68"/>
      <c r="F185" s="68"/>
      <c r="G185" s="68"/>
      <c r="H185" s="56"/>
    </row>
    <row r="186" spans="2:8" ht="12.75">
      <c r="B186" s="67"/>
      <c r="C186" s="48"/>
      <c r="D186" s="169"/>
      <c r="E186" s="68"/>
      <c r="F186" s="68"/>
      <c r="G186" s="259"/>
      <c r="H186" s="56"/>
    </row>
    <row r="187" spans="2:8" ht="12.75">
      <c r="B187" s="67"/>
      <c r="C187" s="48"/>
      <c r="D187" s="169"/>
      <c r="E187" s="68"/>
      <c r="F187" s="68"/>
      <c r="G187" s="259"/>
      <c r="H187" s="68"/>
    </row>
    <row r="188" spans="2:8" ht="12.75">
      <c r="B188" s="67"/>
      <c r="C188" s="48"/>
      <c r="D188" s="259"/>
      <c r="E188" s="68"/>
      <c r="F188" s="68"/>
      <c r="G188" s="68"/>
      <c r="H188" s="68"/>
    </row>
    <row r="189" spans="2:8" ht="12.75">
      <c r="B189" s="67"/>
      <c r="C189" s="48"/>
      <c r="D189" s="259"/>
      <c r="E189" s="68"/>
      <c r="F189" s="68"/>
      <c r="G189" s="68"/>
      <c r="H189" s="68"/>
    </row>
    <row r="190" spans="2:8" ht="12.75">
      <c r="B190" s="67"/>
      <c r="C190" s="48"/>
      <c r="D190" s="169"/>
      <c r="E190" s="168"/>
      <c r="F190" s="68"/>
      <c r="G190" s="68"/>
      <c r="H190" s="68"/>
    </row>
    <row r="191" spans="2:8" ht="12.75">
      <c r="B191" s="67"/>
      <c r="C191" s="48"/>
      <c r="D191" s="169"/>
      <c r="E191" s="68"/>
      <c r="F191" s="68"/>
      <c r="G191" s="68"/>
      <c r="H191" s="68"/>
    </row>
    <row r="192" spans="2:8" ht="12.75">
      <c r="B192" s="67"/>
      <c r="C192" s="48"/>
      <c r="D192" s="259"/>
      <c r="E192" s="68"/>
      <c r="F192" s="68"/>
      <c r="G192" s="68"/>
      <c r="H192" s="68"/>
    </row>
    <row r="193" spans="2:8" ht="12.75">
      <c r="B193" s="67"/>
      <c r="C193" s="48"/>
      <c r="D193" s="259"/>
      <c r="E193" s="68"/>
      <c r="F193" s="68"/>
      <c r="G193" s="68"/>
      <c r="H193" s="68"/>
    </row>
    <row r="194" spans="2:8" ht="12.75">
      <c r="B194" s="67"/>
      <c r="C194" s="48"/>
      <c r="D194" s="169"/>
      <c r="E194" s="68"/>
      <c r="F194" s="259"/>
      <c r="G194" s="68"/>
      <c r="H194" s="68"/>
    </row>
    <row r="195" spans="2:8" ht="12.75">
      <c r="B195" s="67"/>
      <c r="C195" s="48"/>
      <c r="D195" s="169"/>
      <c r="E195" s="68"/>
      <c r="F195" s="259"/>
      <c r="G195" s="68"/>
      <c r="H195" s="68"/>
    </row>
    <row r="196" spans="2:8" ht="12.75">
      <c r="B196" s="67"/>
      <c r="C196" s="48"/>
      <c r="D196" s="259"/>
      <c r="E196" s="68"/>
      <c r="F196" s="68"/>
      <c r="G196" s="68"/>
      <c r="H196" s="68"/>
    </row>
    <row r="197" spans="2:8" ht="12.75">
      <c r="B197" s="67"/>
      <c r="C197" s="48"/>
      <c r="D197" s="259"/>
      <c r="E197" s="68"/>
      <c r="F197" s="68"/>
      <c r="G197" s="68"/>
      <c r="H197" s="68"/>
    </row>
    <row r="198" spans="2:8" ht="12.75">
      <c r="B198" s="67"/>
      <c r="C198" s="48"/>
      <c r="D198" s="169"/>
      <c r="E198" s="168"/>
      <c r="F198" s="68"/>
      <c r="G198" s="68"/>
      <c r="H198" s="68"/>
    </row>
    <row r="199" spans="2:8" ht="12.75">
      <c r="B199" s="67"/>
      <c r="C199" s="48"/>
      <c r="D199" s="169"/>
      <c r="E199" s="68"/>
      <c r="F199" s="68"/>
      <c r="G199" s="68"/>
      <c r="H199" s="68"/>
    </row>
    <row r="200" spans="2:8" ht="12.75">
      <c r="B200" s="67"/>
      <c r="C200" s="48"/>
      <c r="D200" s="259"/>
      <c r="E200" s="68"/>
      <c r="F200" s="68"/>
      <c r="G200" s="68"/>
      <c r="H200" s="68"/>
    </row>
    <row r="201" spans="2:8" ht="12.75">
      <c r="B201" s="67"/>
      <c r="C201" s="48"/>
      <c r="D201" s="259"/>
      <c r="E201" s="68"/>
      <c r="F201" s="68"/>
      <c r="G201" s="68"/>
      <c r="H201" s="68"/>
    </row>
    <row r="202" spans="1:9" ht="25.5">
      <c r="A202" s="260"/>
      <c r="B202" s="260"/>
      <c r="C202" s="260"/>
      <c r="D202" s="260"/>
      <c r="E202" s="260"/>
      <c r="F202" s="260"/>
      <c r="G202" s="260"/>
      <c r="H202" s="260"/>
      <c r="I202" s="260"/>
    </row>
    <row r="203" spans="2:8" ht="18.75">
      <c r="B203" s="165"/>
      <c r="D203" s="186"/>
      <c r="E203" s="186"/>
      <c r="F203" s="186"/>
      <c r="H203" s="25"/>
    </row>
    <row r="204" spans="2:8" ht="18.75">
      <c r="B204" s="165"/>
      <c r="F204" s="20"/>
      <c r="H204" s="172"/>
    </row>
    <row r="205" spans="2:4" ht="13.5">
      <c r="B205" s="67"/>
      <c r="C205" s="24"/>
      <c r="D205" s="165"/>
    </row>
    <row r="206" spans="2:8" ht="12.75">
      <c r="B206" s="67"/>
      <c r="C206" s="48"/>
      <c r="D206" s="69"/>
      <c r="E206" s="68"/>
      <c r="F206" s="68"/>
      <c r="G206" s="68"/>
      <c r="H206" s="68"/>
    </row>
    <row r="207" spans="2:8" ht="12.75">
      <c r="B207" s="67"/>
      <c r="C207" s="48"/>
      <c r="D207" s="259"/>
      <c r="E207" s="68"/>
      <c r="F207" s="68"/>
      <c r="G207" s="68"/>
      <c r="H207" s="68"/>
    </row>
    <row r="208" spans="2:8" ht="12.75">
      <c r="B208" s="67"/>
      <c r="C208" s="48"/>
      <c r="D208" s="259"/>
      <c r="E208" s="68"/>
      <c r="F208" s="68"/>
      <c r="G208" s="68"/>
      <c r="H208" s="68"/>
    </row>
    <row r="209" spans="2:8" ht="12.75">
      <c r="B209" s="67"/>
      <c r="C209" s="48"/>
      <c r="D209" s="169"/>
      <c r="E209" s="168"/>
      <c r="F209" s="68"/>
      <c r="G209" s="68"/>
      <c r="H209" s="68"/>
    </row>
    <row r="210" spans="2:8" ht="12.75">
      <c r="B210" s="67"/>
      <c r="C210" s="48"/>
      <c r="D210" s="169"/>
      <c r="E210" s="68"/>
      <c r="F210" s="68"/>
      <c r="G210" s="68"/>
      <c r="H210" s="68"/>
    </row>
    <row r="211" spans="2:8" ht="12.75">
      <c r="B211" s="67"/>
      <c r="C211" s="48"/>
      <c r="D211" s="259"/>
      <c r="E211" s="68"/>
      <c r="F211" s="68"/>
      <c r="G211" s="68"/>
      <c r="H211" s="68"/>
    </row>
    <row r="212" spans="2:8" ht="12.75">
      <c r="B212" s="67"/>
      <c r="C212" s="48"/>
      <c r="D212" s="259"/>
      <c r="E212" s="68"/>
      <c r="F212" s="68"/>
      <c r="G212" s="68"/>
      <c r="H212" s="68"/>
    </row>
    <row r="213" spans="2:8" ht="12.75">
      <c r="B213" s="67"/>
      <c r="C213" s="48"/>
      <c r="D213" s="169"/>
      <c r="E213" s="68"/>
      <c r="F213" s="259"/>
      <c r="G213" s="68"/>
      <c r="H213" s="68"/>
    </row>
    <row r="214" spans="2:8" ht="12.75">
      <c r="B214" s="67"/>
      <c r="C214" s="48"/>
      <c r="D214" s="169"/>
      <c r="E214" s="68"/>
      <c r="F214" s="259"/>
      <c r="G214" s="68"/>
      <c r="H214" s="68"/>
    </row>
    <row r="215" spans="2:8" ht="12.75">
      <c r="B215" s="67"/>
      <c r="C215" s="48"/>
      <c r="D215" s="259"/>
      <c r="E215" s="68"/>
      <c r="F215" s="68"/>
      <c r="G215" s="68"/>
      <c r="H215" s="68"/>
    </row>
    <row r="216" spans="2:8" ht="12.75">
      <c r="B216" s="67"/>
      <c r="C216" s="48"/>
      <c r="D216" s="259"/>
      <c r="E216" s="68"/>
      <c r="F216" s="68"/>
      <c r="G216" s="68"/>
      <c r="H216" s="68"/>
    </row>
    <row r="217" spans="2:8" ht="12.75">
      <c r="B217" s="67"/>
      <c r="C217" s="48"/>
      <c r="D217" s="169"/>
      <c r="E217" s="168"/>
      <c r="F217" s="68"/>
      <c r="G217" s="68"/>
      <c r="H217" s="68"/>
    </row>
    <row r="218" spans="2:8" ht="12.75">
      <c r="B218" s="67"/>
      <c r="C218" s="48"/>
      <c r="D218" s="169"/>
      <c r="E218" s="68"/>
      <c r="F218" s="68"/>
      <c r="G218" s="68"/>
      <c r="H218" s="68"/>
    </row>
    <row r="219" spans="2:8" ht="12.75">
      <c r="B219" s="67"/>
      <c r="C219" s="48"/>
      <c r="D219" s="259"/>
      <c r="E219" s="68"/>
      <c r="F219" s="68"/>
      <c r="G219" s="68"/>
      <c r="H219" s="56"/>
    </row>
    <row r="220" spans="2:8" ht="12.75">
      <c r="B220" s="67"/>
      <c r="C220" s="48"/>
      <c r="D220" s="259"/>
      <c r="E220" s="68"/>
      <c r="F220" s="68"/>
      <c r="G220" s="68"/>
      <c r="H220" s="56"/>
    </row>
    <row r="221" spans="2:8" ht="12.75">
      <c r="B221" s="67"/>
      <c r="C221" s="48"/>
      <c r="D221" s="169"/>
      <c r="E221" s="68"/>
      <c r="F221" s="68"/>
      <c r="G221" s="259"/>
      <c r="H221" s="56"/>
    </row>
    <row r="222" spans="2:8" ht="12.75">
      <c r="B222" s="67"/>
      <c r="C222" s="48"/>
      <c r="D222" s="169"/>
      <c r="E222" s="68"/>
      <c r="F222" s="68"/>
      <c r="G222" s="259"/>
      <c r="H222" s="56"/>
    </row>
    <row r="223" spans="2:8" ht="12.75">
      <c r="B223" s="67"/>
      <c r="C223" s="48"/>
      <c r="D223" s="259"/>
      <c r="E223" s="68"/>
      <c r="F223" s="68"/>
      <c r="G223" s="68"/>
      <c r="H223" s="68"/>
    </row>
    <row r="224" spans="2:8" ht="12.75">
      <c r="B224" s="67"/>
      <c r="C224" s="48"/>
      <c r="D224" s="259"/>
      <c r="E224" s="68"/>
      <c r="F224" s="68"/>
      <c r="G224" s="68"/>
      <c r="H224" s="68"/>
    </row>
    <row r="225" spans="2:8" ht="12.75">
      <c r="B225" s="67"/>
      <c r="C225" s="48"/>
      <c r="D225" s="169"/>
      <c r="E225" s="168"/>
      <c r="F225" s="68"/>
      <c r="G225" s="68"/>
      <c r="H225" s="68"/>
    </row>
    <row r="226" spans="2:8" ht="12.75">
      <c r="B226" s="67"/>
      <c r="C226" s="48"/>
      <c r="D226" s="169"/>
      <c r="E226" s="68"/>
      <c r="F226" s="68"/>
      <c r="G226" s="68"/>
      <c r="H226" s="68"/>
    </row>
    <row r="227" spans="2:8" ht="12.75">
      <c r="B227" s="67"/>
      <c r="C227" s="48"/>
      <c r="D227" s="259"/>
      <c r="E227" s="68"/>
      <c r="F227" s="68"/>
      <c r="G227" s="68"/>
      <c r="H227" s="68"/>
    </row>
    <row r="228" spans="2:8" ht="12.75">
      <c r="B228" s="67"/>
      <c r="C228" s="48"/>
      <c r="D228" s="259"/>
      <c r="E228" s="68"/>
      <c r="F228" s="68"/>
      <c r="G228" s="68"/>
      <c r="H228" s="68"/>
    </row>
    <row r="229" spans="2:8" ht="12.75">
      <c r="B229" s="67"/>
      <c r="C229" s="48"/>
      <c r="D229" s="169"/>
      <c r="E229" s="68"/>
      <c r="F229" s="259"/>
      <c r="G229" s="68"/>
      <c r="H229" s="68"/>
    </row>
    <row r="230" spans="2:8" ht="12.75">
      <c r="B230" s="67"/>
      <c r="C230" s="48"/>
      <c r="D230" s="169"/>
      <c r="E230" s="68"/>
      <c r="F230" s="259"/>
      <c r="G230" s="68"/>
      <c r="H230" s="68"/>
    </row>
    <row r="231" spans="2:8" ht="12.75">
      <c r="B231" s="67"/>
      <c r="C231" s="48"/>
      <c r="D231" s="259"/>
      <c r="E231" s="68"/>
      <c r="F231" s="68"/>
      <c r="G231" s="68"/>
      <c r="H231" s="68"/>
    </row>
    <row r="232" spans="2:8" ht="12.75">
      <c r="B232" s="67"/>
      <c r="C232" s="48"/>
      <c r="D232" s="259"/>
      <c r="E232" s="68"/>
      <c r="F232" s="68"/>
      <c r="G232" s="68"/>
      <c r="H232" s="68"/>
    </row>
    <row r="233" spans="2:8" ht="12.75">
      <c r="B233" s="67"/>
      <c r="C233" s="48"/>
      <c r="D233" s="169"/>
      <c r="E233" s="168"/>
      <c r="F233" s="68"/>
      <c r="G233" s="68"/>
      <c r="H233" s="68"/>
    </row>
    <row r="234" spans="2:8" ht="12.75">
      <c r="B234" s="67"/>
      <c r="C234" s="48"/>
      <c r="D234" s="169"/>
      <c r="E234" s="68"/>
      <c r="F234" s="68"/>
      <c r="G234" s="68"/>
      <c r="H234" s="68"/>
    </row>
    <row r="235" spans="2:8" ht="12.75">
      <c r="B235" s="67"/>
      <c r="C235" s="48"/>
      <c r="D235" s="259"/>
      <c r="E235" s="68"/>
      <c r="F235" s="68"/>
      <c r="G235" s="68"/>
      <c r="H235" s="68"/>
    </row>
    <row r="236" spans="2:8" ht="12.75">
      <c r="B236" s="67"/>
      <c r="C236" s="48"/>
      <c r="D236" s="259"/>
      <c r="E236" s="68"/>
      <c r="F236" s="68"/>
      <c r="G236" s="68"/>
      <c r="H236" s="157"/>
    </row>
    <row r="237" spans="2:8" ht="12.75">
      <c r="B237" s="67"/>
      <c r="C237" s="48"/>
      <c r="D237" s="169"/>
      <c r="E237" s="68"/>
      <c r="F237" s="68"/>
      <c r="G237" s="246"/>
      <c r="H237" s="170"/>
    </row>
    <row r="238" spans="2:8" ht="12.75">
      <c r="B238" s="67"/>
      <c r="C238" s="48"/>
      <c r="D238" s="169"/>
      <c r="E238" s="68"/>
      <c r="F238" s="68"/>
      <c r="G238" s="246"/>
      <c r="H238" s="68"/>
    </row>
    <row r="239" spans="2:8" ht="12.75">
      <c r="B239" s="67"/>
      <c r="C239" s="48"/>
      <c r="D239" s="259"/>
      <c r="E239" s="68"/>
      <c r="F239" s="68"/>
      <c r="G239" s="68"/>
      <c r="H239" s="68"/>
    </row>
    <row r="240" spans="2:8" ht="12.75">
      <c r="B240" s="67"/>
      <c r="C240" s="48"/>
      <c r="D240" s="259"/>
      <c r="E240" s="68"/>
      <c r="F240" s="68"/>
      <c r="G240" s="68"/>
      <c r="H240" s="68"/>
    </row>
    <row r="241" spans="2:8" ht="12.75">
      <c r="B241" s="67"/>
      <c r="C241" s="48"/>
      <c r="D241" s="169"/>
      <c r="E241" s="168"/>
      <c r="F241" s="68"/>
      <c r="G241" s="68"/>
      <c r="H241" s="68"/>
    </row>
    <row r="242" spans="2:8" ht="12.75">
      <c r="B242" s="67"/>
      <c r="C242" s="48"/>
      <c r="D242" s="169"/>
      <c r="E242" s="68"/>
      <c r="F242" s="68"/>
      <c r="G242" s="68"/>
      <c r="H242" s="68"/>
    </row>
    <row r="243" spans="2:8" ht="12.75">
      <c r="B243" s="67"/>
      <c r="C243" s="48"/>
      <c r="D243" s="259"/>
      <c r="E243" s="68"/>
      <c r="F243" s="68"/>
      <c r="G243" s="68"/>
      <c r="H243" s="68"/>
    </row>
    <row r="244" spans="2:8" ht="12.75">
      <c r="B244" s="67"/>
      <c r="C244" s="48"/>
      <c r="D244" s="259"/>
      <c r="E244" s="68"/>
      <c r="F244" s="68"/>
      <c r="G244" s="68"/>
      <c r="H244" s="68"/>
    </row>
    <row r="245" spans="2:8" ht="12.75">
      <c r="B245" s="67"/>
      <c r="C245" s="48"/>
      <c r="D245" s="169"/>
      <c r="E245" s="68"/>
      <c r="F245" s="259"/>
      <c r="G245" s="68"/>
      <c r="H245" s="68"/>
    </row>
    <row r="246" spans="2:8" ht="12.75">
      <c r="B246" s="67"/>
      <c r="C246" s="48"/>
      <c r="D246" s="169"/>
      <c r="E246" s="68"/>
      <c r="F246" s="259"/>
      <c r="G246" s="68"/>
      <c r="H246" s="68"/>
    </row>
    <row r="247" spans="2:8" ht="12.75">
      <c r="B247" s="67"/>
      <c r="C247" s="48"/>
      <c r="D247" s="259"/>
      <c r="E247" s="68"/>
      <c r="F247" s="68"/>
      <c r="G247" s="68"/>
      <c r="H247" s="68"/>
    </row>
    <row r="248" spans="2:8" ht="12.75">
      <c r="B248" s="67"/>
      <c r="C248" s="48"/>
      <c r="D248" s="259"/>
      <c r="E248" s="68"/>
      <c r="F248" s="68"/>
      <c r="G248" s="68"/>
      <c r="H248" s="68"/>
    </row>
    <row r="249" spans="2:8" ht="12.75">
      <c r="B249" s="67"/>
      <c r="C249" s="48"/>
      <c r="D249" s="169"/>
      <c r="E249" s="168"/>
      <c r="F249" s="68"/>
      <c r="G249" s="68"/>
      <c r="H249" s="68"/>
    </row>
    <row r="250" spans="2:8" ht="12.75">
      <c r="B250" s="67"/>
      <c r="C250" s="48"/>
      <c r="D250" s="169"/>
      <c r="E250" s="68"/>
      <c r="F250" s="68"/>
      <c r="G250" s="68"/>
      <c r="H250" s="68"/>
    </row>
    <row r="251" spans="2:8" ht="12.75">
      <c r="B251" s="67"/>
      <c r="C251" s="48"/>
      <c r="D251" s="259"/>
      <c r="E251" s="68"/>
      <c r="F251" s="68"/>
      <c r="G251" s="68"/>
      <c r="H251" s="68"/>
    </row>
    <row r="252" spans="2:8" ht="12.75">
      <c r="B252" s="67"/>
      <c r="C252" s="48"/>
      <c r="D252" s="259"/>
      <c r="E252" s="68"/>
      <c r="F252" s="68"/>
      <c r="G252" s="68"/>
      <c r="H252" s="56"/>
    </row>
    <row r="253" spans="2:8" ht="12.75">
      <c r="B253" s="67"/>
      <c r="C253" s="48"/>
      <c r="D253" s="169"/>
      <c r="E253" s="68"/>
      <c r="F253" s="68"/>
      <c r="G253" s="259"/>
      <c r="H253" s="56"/>
    </row>
    <row r="254" spans="2:8" ht="12.75">
      <c r="B254" s="67"/>
      <c r="C254" s="48"/>
      <c r="D254" s="169"/>
      <c r="E254" s="68"/>
      <c r="F254" s="68"/>
      <c r="G254" s="259"/>
      <c r="H254" s="68"/>
    </row>
    <row r="255" spans="2:8" ht="12.75">
      <c r="B255" s="67"/>
      <c r="C255" s="48"/>
      <c r="D255" s="259"/>
      <c r="E255" s="68"/>
      <c r="F255" s="68"/>
      <c r="G255" s="68"/>
      <c r="H255" s="68"/>
    </row>
    <row r="256" spans="2:8" ht="12.75">
      <c r="B256" s="67"/>
      <c r="C256" s="48"/>
      <c r="D256" s="259"/>
      <c r="E256" s="68"/>
      <c r="F256" s="68"/>
      <c r="G256" s="68"/>
      <c r="H256" s="68"/>
    </row>
    <row r="257" spans="2:8" ht="12.75">
      <c r="B257" s="67"/>
      <c r="C257" s="48"/>
      <c r="D257" s="169"/>
      <c r="E257" s="168"/>
      <c r="F257" s="68"/>
      <c r="G257" s="68"/>
      <c r="H257" s="68"/>
    </row>
    <row r="258" spans="2:8" ht="12.75">
      <c r="B258" s="67"/>
      <c r="C258" s="48"/>
      <c r="D258" s="169"/>
      <c r="E258" s="68"/>
      <c r="F258" s="68"/>
      <c r="G258" s="68"/>
      <c r="H258" s="68"/>
    </row>
    <row r="259" spans="2:8" ht="12.75">
      <c r="B259" s="67"/>
      <c r="C259" s="48"/>
      <c r="D259" s="259"/>
      <c r="E259" s="68"/>
      <c r="F259" s="68"/>
      <c r="G259" s="68"/>
      <c r="H259" s="68"/>
    </row>
    <row r="260" spans="2:8" ht="12.75">
      <c r="B260" s="67"/>
      <c r="C260" s="48"/>
      <c r="D260" s="259"/>
      <c r="E260" s="68"/>
      <c r="F260" s="68"/>
      <c r="G260" s="68"/>
      <c r="H260" s="68"/>
    </row>
    <row r="261" spans="2:8" ht="12.75">
      <c r="B261" s="67"/>
      <c r="C261" s="48"/>
      <c r="D261" s="169"/>
      <c r="E261" s="68"/>
      <c r="F261" s="259"/>
      <c r="G261" s="68"/>
      <c r="H261" s="68"/>
    </row>
    <row r="262" spans="2:8" ht="12.75">
      <c r="B262" s="67"/>
      <c r="C262" s="48"/>
      <c r="D262" s="169"/>
      <c r="E262" s="68"/>
      <c r="F262" s="259"/>
      <c r="G262" s="68"/>
      <c r="H262" s="68"/>
    </row>
    <row r="263" spans="2:8" ht="12.75">
      <c r="B263" s="67"/>
      <c r="C263" s="48"/>
      <c r="D263" s="259"/>
      <c r="E263" s="68"/>
      <c r="F263" s="68"/>
      <c r="G263" s="68"/>
      <c r="H263" s="68"/>
    </row>
    <row r="264" spans="2:8" ht="12.75">
      <c r="B264" s="67"/>
      <c r="C264" s="48"/>
      <c r="D264" s="259"/>
      <c r="E264" s="68"/>
      <c r="F264" s="68"/>
      <c r="G264" s="68"/>
      <c r="H264" s="68"/>
    </row>
    <row r="265" spans="2:8" ht="12.75">
      <c r="B265" s="67"/>
      <c r="C265" s="48"/>
      <c r="D265" s="169"/>
      <c r="E265" s="168"/>
      <c r="F265" s="68"/>
      <c r="G265" s="68"/>
      <c r="H265" s="68"/>
    </row>
    <row r="266" spans="1:8" ht="12.75">
      <c r="A266" s="21" t="s">
        <v>46</v>
      </c>
      <c r="B266" s="67" t="s">
        <v>46</v>
      </c>
      <c r="C266" s="48" t="s">
        <v>46</v>
      </c>
      <c r="D266" s="169"/>
      <c r="E266" s="68" t="s">
        <v>46</v>
      </c>
      <c r="F266" s="68" t="s">
        <v>46</v>
      </c>
      <c r="G266" s="68"/>
      <c r="H266" s="68"/>
    </row>
    <row r="267" spans="2:8" ht="12.75">
      <c r="B267" s="67" t="s">
        <v>46</v>
      </c>
      <c r="C267" s="48" t="s">
        <v>46</v>
      </c>
      <c r="D267" s="259" t="s">
        <v>46</v>
      </c>
      <c r="E267" s="68" t="s">
        <v>46</v>
      </c>
      <c r="F267" s="68"/>
      <c r="G267" s="68"/>
      <c r="H267" s="68"/>
    </row>
    <row r="268" spans="1:8" ht="12.75">
      <c r="A268" s="21" t="s">
        <v>46</v>
      </c>
      <c r="B268" s="67" t="s">
        <v>46</v>
      </c>
      <c r="C268" s="48" t="s">
        <v>46</v>
      </c>
      <c r="D268" s="259"/>
      <c r="E268" s="68" t="s">
        <v>46</v>
      </c>
      <c r="F268" s="68"/>
      <c r="G268" s="68"/>
      <c r="H268" s="68"/>
    </row>
    <row r="270" spans="1:9" ht="25.5">
      <c r="A270" s="250" t="s">
        <v>46</v>
      </c>
      <c r="B270" s="250"/>
      <c r="C270" s="250"/>
      <c r="D270" s="250"/>
      <c r="E270" s="250"/>
      <c r="F270" s="250"/>
      <c r="G270" s="250"/>
      <c r="H270" s="250"/>
      <c r="I270" s="250"/>
    </row>
    <row r="271" ht="18.75" customHeight="1"/>
    <row r="272" spans="4:8" ht="18.75">
      <c r="D272" s="186" t="s">
        <v>46</v>
      </c>
      <c r="E272" s="186"/>
      <c r="F272" s="186"/>
      <c r="H272" s="25" t="s">
        <v>46</v>
      </c>
    </row>
    <row r="273" ht="18" customHeight="1">
      <c r="H273" s="172" t="s">
        <v>46</v>
      </c>
    </row>
    <row r="274" ht="18" customHeight="1"/>
    <row r="275" ht="18" customHeight="1"/>
    <row r="276" ht="18" customHeight="1"/>
    <row r="277" ht="18" customHeight="1">
      <c r="C277" s="121" t="s">
        <v>46</v>
      </c>
    </row>
    <row r="278" spans="1:3" ht="18" customHeight="1">
      <c r="A278" s="245" t="s">
        <v>46</v>
      </c>
      <c r="B278" s="245"/>
      <c r="C278" s="121" t="s">
        <v>46</v>
      </c>
    </row>
    <row r="279" ht="18" customHeight="1"/>
    <row r="280" ht="18" customHeight="1">
      <c r="E280" s="173" t="s">
        <v>46</v>
      </c>
    </row>
    <row r="281" spans="4:5" ht="18" customHeight="1">
      <c r="D281" s="258" t="s">
        <v>46</v>
      </c>
      <c r="E281" s="161" t="s">
        <v>46</v>
      </c>
    </row>
    <row r="282" spans="4:5" ht="18" customHeight="1">
      <c r="D282" s="258"/>
      <c r="E282" s="174" t="s">
        <v>46</v>
      </c>
    </row>
    <row r="283" ht="18" customHeight="1">
      <c r="C283" s="121" t="s">
        <v>46</v>
      </c>
    </row>
    <row r="284" spans="1:3" ht="18" customHeight="1">
      <c r="A284" s="245" t="s">
        <v>46</v>
      </c>
      <c r="B284" s="245"/>
      <c r="C284" s="121" t="s">
        <v>46</v>
      </c>
    </row>
    <row r="285" ht="18" customHeight="1"/>
    <row r="286" ht="18" customHeight="1">
      <c r="F286" s="121" t="s">
        <v>46</v>
      </c>
    </row>
    <row r="287" spans="5:6" ht="18" customHeight="1">
      <c r="E287" s="264" t="s">
        <v>46</v>
      </c>
      <c r="F287" s="121" t="s">
        <v>46</v>
      </c>
    </row>
    <row r="288" spans="5:6" ht="18" customHeight="1">
      <c r="E288" s="264"/>
      <c r="F288" s="174" t="s">
        <v>46</v>
      </c>
    </row>
    <row r="289" ht="18" customHeight="1">
      <c r="C289" s="121" t="s">
        <v>46</v>
      </c>
    </row>
    <row r="290" spans="1:3" ht="18" customHeight="1">
      <c r="A290" s="245" t="s">
        <v>46</v>
      </c>
      <c r="B290" s="245"/>
      <c r="C290" s="121" t="s">
        <v>46</v>
      </c>
    </row>
    <row r="291" ht="18" customHeight="1"/>
    <row r="292" ht="18" customHeight="1">
      <c r="E292" s="173" t="s">
        <v>46</v>
      </c>
    </row>
    <row r="293" spans="4:5" ht="18" customHeight="1">
      <c r="D293" s="258" t="s">
        <v>46</v>
      </c>
      <c r="E293" s="173" t="s">
        <v>46</v>
      </c>
    </row>
    <row r="294" spans="4:5" ht="18" customHeight="1">
      <c r="D294" s="258"/>
      <c r="E294" s="174" t="s">
        <v>46</v>
      </c>
    </row>
    <row r="295" ht="18" customHeight="1">
      <c r="C295" s="121" t="s">
        <v>46</v>
      </c>
    </row>
    <row r="296" spans="1:3" ht="18" customHeight="1">
      <c r="A296" s="245" t="s">
        <v>46</v>
      </c>
      <c r="B296" s="245"/>
      <c r="C296" s="121" t="s">
        <v>46</v>
      </c>
    </row>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sheetData>
  <sheetProtection formatCells="0" formatColumns="0" formatRows="0" insertColumns="0" insertRows="0" deleteColumns="0" deleteRows="0" sort="0" autoFilter="0" pivotTables="0"/>
  <mergeCells count="110">
    <mergeCell ref="A1:I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I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F111:F112"/>
    <mergeCell ref="D113:D114"/>
    <mergeCell ref="D117:D118"/>
    <mergeCell ref="G119:G120"/>
    <mergeCell ref="D121:D122"/>
    <mergeCell ref="D125:D126"/>
    <mergeCell ref="F127:F128"/>
    <mergeCell ref="D129:D130"/>
    <mergeCell ref="D133:D134"/>
    <mergeCell ref="A135:I135"/>
    <mergeCell ref="D136:F136"/>
    <mergeCell ref="D140:D141"/>
    <mergeCell ref="D144:D145"/>
    <mergeCell ref="F146:F147"/>
    <mergeCell ref="D148:D149"/>
    <mergeCell ref="D152:D153"/>
    <mergeCell ref="G154:G155"/>
    <mergeCell ref="D156:D157"/>
    <mergeCell ref="D160:D161"/>
    <mergeCell ref="F162:F163"/>
    <mergeCell ref="D164:D165"/>
    <mergeCell ref="D168:D169"/>
    <mergeCell ref="G170:G171"/>
    <mergeCell ref="D172:D173"/>
    <mergeCell ref="D176:D177"/>
    <mergeCell ref="F178:F179"/>
    <mergeCell ref="D180:D181"/>
    <mergeCell ref="D184:D185"/>
    <mergeCell ref="G186:G187"/>
    <mergeCell ref="D188:D189"/>
    <mergeCell ref="D192:D193"/>
    <mergeCell ref="F194:F195"/>
    <mergeCell ref="D196:D197"/>
    <mergeCell ref="D200:D201"/>
    <mergeCell ref="A202:I202"/>
    <mergeCell ref="D203:F203"/>
    <mergeCell ref="D207:D208"/>
    <mergeCell ref="D211:D212"/>
    <mergeCell ref="F213:F214"/>
    <mergeCell ref="D215:D216"/>
    <mergeCell ref="D219:D220"/>
    <mergeCell ref="G221:G222"/>
    <mergeCell ref="D223:D224"/>
    <mergeCell ref="D227:D228"/>
    <mergeCell ref="F229:F230"/>
    <mergeCell ref="D231:D232"/>
    <mergeCell ref="D235:D236"/>
    <mergeCell ref="G237:G238"/>
    <mergeCell ref="D239:D240"/>
    <mergeCell ref="D243:D244"/>
    <mergeCell ref="F245:F246"/>
    <mergeCell ref="D247:D248"/>
    <mergeCell ref="D251:D252"/>
    <mergeCell ref="G253:G254"/>
    <mergeCell ref="D255:D256"/>
    <mergeCell ref="D259:D260"/>
    <mergeCell ref="F261:F262"/>
    <mergeCell ref="D263:D264"/>
    <mergeCell ref="D267:D268"/>
    <mergeCell ref="A270:I270"/>
    <mergeCell ref="D293:D294"/>
    <mergeCell ref="A296:B296"/>
    <mergeCell ref="D272:F272"/>
    <mergeCell ref="A278:B278"/>
    <mergeCell ref="D281:D282"/>
    <mergeCell ref="A284:B284"/>
    <mergeCell ref="E287:E288"/>
    <mergeCell ref="A290:B290"/>
  </mergeCells>
  <conditionalFormatting sqref="C290:D290">
    <cfRule type="expression" priority="185" dxfId="944" stopIfTrue="1">
      <formula>$A$290=123</formula>
    </cfRule>
  </conditionalFormatting>
  <conditionalFormatting sqref="C296">
    <cfRule type="expression" priority="184" dxfId="944" stopIfTrue="1">
      <formula>$A$296=124</formula>
    </cfRule>
  </conditionalFormatting>
  <conditionalFormatting sqref="H13:H18">
    <cfRule type="expression" priority="183" dxfId="940" stopIfTrue="1">
      <formula>$A$21=9</formula>
    </cfRule>
  </conditionalFormatting>
  <conditionalFormatting sqref="G19 F25:F27 E23:E25 E31:E33 F30:F31">
    <cfRule type="expression" priority="182" dxfId="942" stopIfTrue="1">
      <formula>$A$21=9</formula>
    </cfRule>
  </conditionalFormatting>
  <conditionalFormatting sqref="B20:B23">
    <cfRule type="expression" priority="181" dxfId="12" stopIfTrue="1">
      <formula>$A$21=9</formula>
    </cfRule>
  </conditionalFormatting>
  <conditionalFormatting sqref="E30 C23 C25 C27 C29 C31 C33 C21 F24 G28 E22">
    <cfRule type="expression" priority="180" dxfId="944" stopIfTrue="1">
      <formula>$A$21=9</formula>
    </cfRule>
  </conditionalFormatting>
  <conditionalFormatting sqref="F32 E26 E34">
    <cfRule type="expression" priority="179" dxfId="945" stopIfTrue="1">
      <formula>$A$21=9</formula>
    </cfRule>
  </conditionalFormatting>
  <conditionalFormatting sqref="B24:B27">
    <cfRule type="expression" priority="178" dxfId="2" stopIfTrue="1">
      <formula>$A$25=11</formula>
    </cfRule>
  </conditionalFormatting>
  <conditionalFormatting sqref="B28:B31">
    <cfRule type="expression" priority="177" dxfId="12" stopIfTrue="1">
      <formula>$A$29=13</formula>
    </cfRule>
  </conditionalFormatting>
  <conditionalFormatting sqref="B32:B35">
    <cfRule type="expression" priority="176" dxfId="2" stopIfTrue="1">
      <formula>$A$33=15</formula>
    </cfRule>
  </conditionalFormatting>
  <conditionalFormatting sqref="G20:G21">
    <cfRule type="cellIs" priority="175" dxfId="976" operator="equal" stopIfTrue="1">
      <formula>15</formula>
    </cfRule>
  </conditionalFormatting>
  <conditionalFormatting sqref="B36:B39 D36:D37 C36">
    <cfRule type="expression" priority="174" dxfId="12" stopIfTrue="1">
      <formula>$A$37=17</formula>
    </cfRule>
  </conditionalFormatting>
  <conditionalFormatting sqref="B40:B43">
    <cfRule type="expression" priority="173" dxfId="2" stopIfTrue="1">
      <formula>$A$41=19</formula>
    </cfRule>
  </conditionalFormatting>
  <conditionalFormatting sqref="B44:B47">
    <cfRule type="expression" priority="172" dxfId="12" stopIfTrue="1">
      <formula>$A$45=21</formula>
    </cfRule>
  </conditionalFormatting>
  <conditionalFormatting sqref="B48:B51">
    <cfRule type="expression" priority="171" dxfId="2" stopIfTrue="1">
      <formula>$A$49=23</formula>
    </cfRule>
  </conditionalFormatting>
  <conditionalFormatting sqref="B52:B55">
    <cfRule type="expression" priority="170" dxfId="12" stopIfTrue="1">
      <formula>$A$53=25</formula>
    </cfRule>
  </conditionalFormatting>
  <conditionalFormatting sqref="B56:B59">
    <cfRule type="expression" priority="169" dxfId="2" stopIfTrue="1">
      <formula>$A$57=27</formula>
    </cfRule>
  </conditionalFormatting>
  <conditionalFormatting sqref="B60:B63">
    <cfRule type="expression" priority="168" dxfId="12" stopIfTrue="1">
      <formula>$A$61=29</formula>
    </cfRule>
  </conditionalFormatting>
  <conditionalFormatting sqref="B64:B67 C66:C67">
    <cfRule type="expression" priority="167" dxfId="2" stopIfTrue="1">
      <formula>$A$65=31</formula>
    </cfRule>
  </conditionalFormatting>
  <conditionalFormatting sqref="C34">
    <cfRule type="expression" priority="166" dxfId="2" stopIfTrue="1">
      <formula>$A$35=16</formula>
    </cfRule>
  </conditionalFormatting>
  <conditionalFormatting sqref="C35">
    <cfRule type="expression" priority="165" dxfId="962" stopIfTrue="1">
      <formula>$A$35=16</formula>
    </cfRule>
  </conditionalFormatting>
  <conditionalFormatting sqref="C39 C41 C43 C45 C47 C49 C51 C53 C55 C57 C59 C61 C63 C65 E38 G44 E46 F56 E54 F40 E62">
    <cfRule type="expression" priority="164" dxfId="944" stopIfTrue="1">
      <formula>$A$37=17</formula>
    </cfRule>
  </conditionalFormatting>
  <conditionalFormatting sqref="C37">
    <cfRule type="expression" priority="163" dxfId="961" stopIfTrue="1">
      <formula>$A$37=17</formula>
    </cfRule>
  </conditionalFormatting>
  <conditionalFormatting sqref="E42 E50 E58 E66 F64 F48 H52 G60">
    <cfRule type="expression" priority="162" dxfId="945" stopIfTrue="1">
      <formula>$A$37=17</formula>
    </cfRule>
  </conditionalFormatting>
  <conditionalFormatting sqref="F62:F63 H37:H51 F41:F43 E47:F47 F57:F59 G45:G51 E39:E41 E48:E49 E55:E57 E63:E65 F46 G54:G59 H29:H34">
    <cfRule type="expression" priority="161" dxfId="942" stopIfTrue="1">
      <formula>$A$37=17</formula>
    </cfRule>
  </conditionalFormatting>
  <conditionalFormatting sqref="H28">
    <cfRule type="expression" priority="159" dxfId="964" stopIfTrue="1">
      <formula>$A$37=17</formula>
    </cfRule>
    <cfRule type="expression" priority="160" dxfId="940" stopIfTrue="1">
      <formula>$A$21=9</formula>
    </cfRule>
  </conditionalFormatting>
  <conditionalFormatting sqref="H21">
    <cfRule type="expression" priority="157" dxfId="977" stopIfTrue="1">
      <formula>$A$37=17</formula>
    </cfRule>
    <cfRule type="expression" priority="158" dxfId="978" stopIfTrue="1">
      <formula>$A$21=9</formula>
    </cfRule>
  </conditionalFormatting>
  <conditionalFormatting sqref="H22:H27">
    <cfRule type="expression" priority="155" dxfId="964" stopIfTrue="1">
      <formula>$A$37=17</formula>
    </cfRule>
    <cfRule type="expression" priority="156" dxfId="965" stopIfTrue="1">
      <formula>$A$21=9</formula>
    </cfRule>
  </conditionalFormatting>
  <conditionalFormatting sqref="B71:B74 C71:D71 D72 D104 C103:D103">
    <cfRule type="expression" priority="154" dxfId="12" stopIfTrue="1">
      <formula>$A$72=33</formula>
    </cfRule>
  </conditionalFormatting>
  <conditionalFormatting sqref="B75:B78">
    <cfRule type="expression" priority="153" dxfId="2" stopIfTrue="1">
      <formula>$A$76=35</formula>
    </cfRule>
  </conditionalFormatting>
  <conditionalFormatting sqref="B79:B82">
    <cfRule type="expression" priority="152" dxfId="12" stopIfTrue="1">
      <formula>$A$80=37</formula>
    </cfRule>
  </conditionalFormatting>
  <conditionalFormatting sqref="B83:B86">
    <cfRule type="expression" priority="151" dxfId="2" stopIfTrue="1">
      <formula>$A$84=39</formula>
    </cfRule>
  </conditionalFormatting>
  <conditionalFormatting sqref="B87:B90">
    <cfRule type="expression" priority="150" dxfId="12" stopIfTrue="1">
      <formula>$A$88=41</formula>
    </cfRule>
  </conditionalFormatting>
  <conditionalFormatting sqref="B91:B94">
    <cfRule type="expression" priority="149" dxfId="2" stopIfTrue="1">
      <formula>$A$92=43</formula>
    </cfRule>
  </conditionalFormatting>
  <conditionalFormatting sqref="B95:B98">
    <cfRule type="expression" priority="148" dxfId="12" stopIfTrue="1">
      <formula>$A$96=45</formula>
    </cfRule>
  </conditionalFormatting>
  <conditionalFormatting sqref="B99:B102">
    <cfRule type="expression" priority="147" dxfId="2" stopIfTrue="1">
      <formula>$A$100=47</formula>
    </cfRule>
  </conditionalFormatting>
  <conditionalFormatting sqref="B103:B106">
    <cfRule type="expression" priority="146" dxfId="12" stopIfTrue="1">
      <formula>$A$104=49</formula>
    </cfRule>
  </conditionalFormatting>
  <conditionalFormatting sqref="B107:B110">
    <cfRule type="expression" priority="145" dxfId="2" stopIfTrue="1">
      <formula>$A$108=51</formula>
    </cfRule>
  </conditionalFormatting>
  <conditionalFormatting sqref="B111:B114">
    <cfRule type="expression" priority="144" dxfId="12" stopIfTrue="1">
      <formula>$A$112=53</formula>
    </cfRule>
  </conditionalFormatting>
  <conditionalFormatting sqref="B115:B118">
    <cfRule type="expression" priority="143" dxfId="2" stopIfTrue="1">
      <formula>$A$116=55</formula>
    </cfRule>
  </conditionalFormatting>
  <conditionalFormatting sqref="B119:B122">
    <cfRule type="expression" priority="142" dxfId="12" stopIfTrue="1">
      <formula>$A$120=57</formula>
    </cfRule>
  </conditionalFormatting>
  <conditionalFormatting sqref="B123:B126">
    <cfRule type="expression" priority="141" dxfId="2" stopIfTrue="1">
      <formula>$A$124=59</formula>
    </cfRule>
  </conditionalFormatting>
  <conditionalFormatting sqref="B127:B130">
    <cfRule type="expression" priority="140" dxfId="12" stopIfTrue="1">
      <formula>$A$128=61</formula>
    </cfRule>
  </conditionalFormatting>
  <conditionalFormatting sqref="B131:B134">
    <cfRule type="expression" priority="139" dxfId="2"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38" dxfId="944" stopIfTrue="1">
      <formula>$A$72=33</formula>
    </cfRule>
  </conditionalFormatting>
  <conditionalFormatting sqref="D121:D122 D73:D74 D77:D78 D81:D82 D85:D86 D89:D90 D93:D94 D97:D98 D129:D130 D105:D106 D109:D110 D113:D114 D117:D118 D125:D126">
    <cfRule type="expression" priority="137" dxfId="963"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36" dxfId="942" stopIfTrue="1">
      <formula>$A$72=33</formula>
    </cfRule>
  </conditionalFormatting>
  <conditionalFormatting sqref="E77 E85 F83 E93 E101 E109 E117 F99 F115 E125 E133 F131 G95 G127 H103 H119">
    <cfRule type="expression" priority="135" dxfId="945" stopIfTrue="1">
      <formula>$A$72=33</formula>
    </cfRule>
  </conditionalFormatting>
  <conditionalFormatting sqref="G237:G238 G170:G171 A151">
    <cfRule type="cellIs" priority="134" dxfId="976" operator="equal" stopIfTrue="1">
      <formula>62</formula>
    </cfRule>
  </conditionalFormatting>
  <conditionalFormatting sqref="C72 C104">
    <cfRule type="expression" priority="133" dxfId="961" stopIfTrue="1">
      <formula>$A$72=33</formula>
    </cfRule>
  </conditionalFormatting>
  <conditionalFormatting sqref="C102 C134">
    <cfRule type="expression" priority="132" dxfId="962" stopIfTrue="1">
      <formula>$A$72=33</formula>
    </cfRule>
  </conditionalFormatting>
  <conditionalFormatting sqref="C101 C133 A68:I68">
    <cfRule type="expression" priority="131" dxfId="2" stopIfTrue="1">
      <formula>$A$72=33</formula>
    </cfRule>
  </conditionalFormatting>
  <conditionalFormatting sqref="D38:D39 D42:D43 D46:D47 D50:D51 D54:D55 D58:D59 D62:D63">
    <cfRule type="expression" priority="130" dxfId="963" stopIfTrue="1">
      <formula>$A$37=17</formula>
    </cfRule>
  </conditionalFormatting>
  <conditionalFormatting sqref="D22:D23 D26:D27 D30:D31">
    <cfRule type="expression" priority="129" dxfId="963" stopIfTrue="1">
      <formula>$A$21=9</formula>
    </cfRule>
  </conditionalFormatting>
  <conditionalFormatting sqref="D34:D35">
    <cfRule type="expression" priority="128" dxfId="979" stopIfTrue="1">
      <formula>$A$21=9</formula>
    </cfRule>
  </conditionalFormatting>
  <conditionalFormatting sqref="D66:D67">
    <cfRule type="expression" priority="127" dxfId="979" stopIfTrue="1">
      <formula>$A$37=17</formula>
    </cfRule>
  </conditionalFormatting>
  <conditionalFormatting sqref="D133:D134 D101:D102">
    <cfRule type="expression" priority="126" dxfId="979" stopIfTrue="1">
      <formula>$A$72=33</formula>
    </cfRule>
  </conditionalFormatting>
  <conditionalFormatting sqref="F28:F29">
    <cfRule type="expression" priority="125" dxfId="942" stopIfTrue="1">
      <formula>$A$21=9</formula>
    </cfRule>
  </conditionalFormatting>
  <conditionalFormatting sqref="F44:F45 F60:F61 G52:G53">
    <cfRule type="expression" priority="124" dxfId="942" stopIfTrue="1">
      <formula>$A$37=17</formula>
    </cfRule>
  </conditionalFormatting>
  <conditionalFormatting sqref="F79:F80 F95:F96 F111:F112 F127:F128 G87:G88 G119:G120">
    <cfRule type="expression" priority="123" dxfId="942" stopIfTrue="1">
      <formula>$A$72=33</formula>
    </cfRule>
  </conditionalFormatting>
  <conditionalFormatting sqref="H20">
    <cfRule type="expression" priority="121" dxfId="980" stopIfTrue="1">
      <formula>$G$20=15</formula>
    </cfRule>
    <cfRule type="expression" priority="122" dxfId="940" stopIfTrue="1">
      <formula>$A$21=9</formula>
    </cfRule>
  </conditionalFormatting>
  <conditionalFormatting sqref="H19">
    <cfRule type="expression" priority="120" dxfId="981" stopIfTrue="1">
      <formula>$G$20=15</formula>
    </cfRule>
  </conditionalFormatting>
  <conditionalFormatting sqref="H35">
    <cfRule type="expression" priority="118" dxfId="982" stopIfTrue="1">
      <formula>$A$72=33</formula>
    </cfRule>
    <cfRule type="expression" priority="119" dxfId="983" stopIfTrue="1">
      <formula>$G$36=31</formula>
    </cfRule>
  </conditionalFormatting>
  <conditionalFormatting sqref="H36">
    <cfRule type="expression" priority="116" dxfId="971" stopIfTrue="1">
      <formula>$A$72=33</formula>
    </cfRule>
    <cfRule type="expression" priority="117" dxfId="975" stopIfTrue="1">
      <formula>$G$36=31</formula>
    </cfRule>
  </conditionalFormatting>
  <conditionalFormatting sqref="C139 C171 C206 C238">
    <cfRule type="expression" priority="115" dxfId="961" stopIfTrue="1">
      <formula>$A$139=65</formula>
    </cfRule>
  </conditionalFormatting>
  <conditionalFormatting sqref="H221 C143 C145 C147 G245 G213 C153 C155 C157 C159 C161 C163 C165 C167 C173 C175 C177 C179 C181 C183 C185 C187 C189 C191 C193 C195 C197 C199 C208 C210 C212 C214 C216 C218 C220 C222 C224 C226 C228 C230 C232 C234 C240 C242 C244 C246 C248 C250 C252 C254 C256 C258 C260 C262 C264 C266 E140 E148 E156 E164 E172 E180 E188 E196 E207 E215 E223 E231 E239 E247 E255 E263 F142 F158 F174 F190 F209 F225 F241 F257 G146 G178 H154">
    <cfRule type="expression" priority="114" dxfId="944" stopIfTrue="1">
      <formula>$A$139=65</formula>
    </cfRule>
  </conditionalFormatting>
  <conditionalFormatting sqref="C169 C201 C236 C268">
    <cfRule type="expression" priority="113" dxfId="962" stopIfTrue="1">
      <formula>$A$139=65</formula>
    </cfRule>
  </conditionalFormatting>
  <conditionalFormatting sqref="D263:D264 D255:D256 D259:D260 D152:D153 D156:D157 D160:D161 D164:D165 D172:D173 D176:D177 D180:D181 D184:D185 D188:D189 D192:D193 D196:D197 D207:D208 D211:D212 D215:D216 D219:D220 D223:D224 D227:D228 D231:D232 D239:D240 D243:D244 D247:D248 D251:D252">
    <cfRule type="expression" priority="112" dxfId="963" stopIfTrue="1">
      <formula>$A$139=65</formula>
    </cfRule>
  </conditionalFormatting>
  <conditionalFormatting sqref="D168:D169 D200:D201 D267:D268 D235:D236">
    <cfRule type="expression" priority="111" dxfId="979" stopIfTrue="1">
      <formula>$A$139=65</formula>
    </cfRule>
  </conditionalFormatting>
  <conditionalFormatting sqref="E267 E259 E251 E243 E235 E227 E219 E211 E200 E192 E184 E176 E168 E160 E152 H186 F265 F249 F233 F217 F198 F182 F166 F150 G162 G194 H170 G229 G261 H253 H237 E144">
    <cfRule type="expression" priority="110" dxfId="945" stopIfTrue="1">
      <formula>$A$139=65</formula>
    </cfRule>
  </conditionalFormatting>
  <conditionalFormatting sqref="E264:E266 E256:E258 E248:E250 E240:E242 E232:E234 E224:E226 E216:E218 E208:E210 E197:E199 E189:E191 E181:E183 E173:E175 E165:E167 E157:E159 E149:E151 E141:E143 F143:F145 F148:F149 F159:F161 F164:F165 F175:F177 F180:F181 F191:F193 F196:F197 F210:F212 F215:F216 F226:F228 F231:F232 F242:F244 F247:F248 F258:F260 F263:F264 G147:G153 G156:G161 G179:G185 G188:G193 H155:H169 H171:H185 G214:G220 G223:G228 G246:G252 G255:G260 H222:H236 H238:H252">
    <cfRule type="expression" priority="109" dxfId="942" stopIfTrue="1">
      <formula>$A$139=65</formula>
    </cfRule>
  </conditionalFormatting>
  <conditionalFormatting sqref="F146:F147 F162:F163 F178:F179 F194:F195 F213:F214 F229:F230 F245:F246 F261:F262 G186:G187 G154:G155 G221:G222 G253:G254">
    <cfRule type="expression" priority="108" dxfId="942" stopIfTrue="1">
      <formula>$A$139=65</formula>
    </cfRule>
  </conditionalFormatting>
  <conditionalFormatting sqref="C138 D138:D139 C170 D170:D171 C205 D205:D206 C237:D237 D238 B138:B139">
    <cfRule type="expression" priority="107" dxfId="12" stopIfTrue="1">
      <formula>$A$139=65</formula>
    </cfRule>
  </conditionalFormatting>
  <conditionalFormatting sqref="B142:B145">
    <cfRule type="expression" priority="106" dxfId="2" stopIfTrue="1">
      <formula>$A$143=67</formula>
    </cfRule>
  </conditionalFormatting>
  <conditionalFormatting sqref="B146:B147">
    <cfRule type="expression" priority="105" dxfId="12" stopIfTrue="1">
      <formula>$A$147=69</formula>
    </cfRule>
  </conditionalFormatting>
  <conditionalFormatting sqref="B150 B152:B153">
    <cfRule type="expression" priority="104" dxfId="2" stopIfTrue="1">
      <formula>$A$151=71</formula>
    </cfRule>
  </conditionalFormatting>
  <conditionalFormatting sqref="B154:B157">
    <cfRule type="expression" priority="103" dxfId="12" stopIfTrue="1">
      <formula>$A$155=73</formula>
    </cfRule>
  </conditionalFormatting>
  <conditionalFormatting sqref="B158:B161">
    <cfRule type="expression" priority="102" dxfId="2" stopIfTrue="1">
      <formula>$A$159=75</formula>
    </cfRule>
  </conditionalFormatting>
  <conditionalFormatting sqref="B162:B165">
    <cfRule type="expression" priority="101" dxfId="12" stopIfTrue="1">
      <formula>$A$163=77</formula>
    </cfRule>
  </conditionalFormatting>
  <conditionalFormatting sqref="B166:B169">
    <cfRule type="expression" priority="100" dxfId="2" stopIfTrue="1">
      <formula>$A$167=79</formula>
    </cfRule>
  </conditionalFormatting>
  <conditionalFormatting sqref="B170:B173">
    <cfRule type="expression" priority="99" dxfId="12" stopIfTrue="1">
      <formula>$A$171=81</formula>
    </cfRule>
  </conditionalFormatting>
  <conditionalFormatting sqref="B174:B177">
    <cfRule type="expression" priority="98" dxfId="2" stopIfTrue="1">
      <formula>$A$175=83</formula>
    </cfRule>
  </conditionalFormatting>
  <conditionalFormatting sqref="B178:B181">
    <cfRule type="expression" priority="97" dxfId="12" stopIfTrue="1">
      <formula>$A$179=85</formula>
    </cfRule>
  </conditionalFormatting>
  <conditionalFormatting sqref="B182:B185">
    <cfRule type="expression" priority="96" dxfId="2" stopIfTrue="1">
      <formula>$A$183=87</formula>
    </cfRule>
  </conditionalFormatting>
  <conditionalFormatting sqref="B186:B189">
    <cfRule type="expression" priority="95" dxfId="12" stopIfTrue="1">
      <formula>$A$187=89</formula>
    </cfRule>
  </conditionalFormatting>
  <conditionalFormatting sqref="B190:B193">
    <cfRule type="expression" priority="94" dxfId="2" stopIfTrue="1">
      <formula>$A$191=91</formula>
    </cfRule>
  </conditionalFormatting>
  <conditionalFormatting sqref="B194:B197">
    <cfRule type="expression" priority="93" dxfId="12" stopIfTrue="1">
      <formula>$A$195=93</formula>
    </cfRule>
  </conditionalFormatting>
  <conditionalFormatting sqref="B198:B201">
    <cfRule type="expression" priority="92" dxfId="2" stopIfTrue="1">
      <formula>$A$199=95</formula>
    </cfRule>
  </conditionalFormatting>
  <conditionalFormatting sqref="B205:B208">
    <cfRule type="expression" priority="91" dxfId="12" stopIfTrue="1">
      <formula>$A$206=97</formula>
    </cfRule>
  </conditionalFormatting>
  <conditionalFormatting sqref="B209:B212">
    <cfRule type="expression" priority="90" dxfId="2" stopIfTrue="1">
      <formula>$A$210=99</formula>
    </cfRule>
  </conditionalFormatting>
  <conditionalFormatting sqref="B213:B216">
    <cfRule type="expression" priority="89" dxfId="12" stopIfTrue="1">
      <formula>$A$214=101</formula>
    </cfRule>
  </conditionalFormatting>
  <conditionalFormatting sqref="B217:B220">
    <cfRule type="expression" priority="88" dxfId="2" stopIfTrue="1">
      <formula>$A$218=103</formula>
    </cfRule>
  </conditionalFormatting>
  <conditionalFormatting sqref="B221:B224">
    <cfRule type="expression" priority="87" dxfId="12" stopIfTrue="1">
      <formula>$A$222=105</formula>
    </cfRule>
  </conditionalFormatting>
  <conditionalFormatting sqref="B225:B228">
    <cfRule type="expression" priority="86" dxfId="2" stopIfTrue="1">
      <formula>$A$226=107</formula>
    </cfRule>
  </conditionalFormatting>
  <conditionalFormatting sqref="B229:B232">
    <cfRule type="expression" priority="85" dxfId="12" stopIfTrue="1">
      <formula>$A$230=109</formula>
    </cfRule>
  </conditionalFormatting>
  <conditionalFormatting sqref="B233:B236">
    <cfRule type="expression" priority="84" dxfId="2" stopIfTrue="1">
      <formula>$A$234=111</formula>
    </cfRule>
  </conditionalFormatting>
  <conditionalFormatting sqref="B237:B240">
    <cfRule type="expression" priority="83" dxfId="12" stopIfTrue="1">
      <formula>$A$238=113</formula>
    </cfRule>
  </conditionalFormatting>
  <conditionalFormatting sqref="B241:B244">
    <cfRule type="expression" priority="82" dxfId="2" stopIfTrue="1">
      <formula>$A$242=115</formula>
    </cfRule>
  </conditionalFormatting>
  <conditionalFormatting sqref="B245:B248">
    <cfRule type="expression" priority="81" dxfId="12" stopIfTrue="1">
      <formula>$A$246=117</formula>
    </cfRule>
  </conditionalFormatting>
  <conditionalFormatting sqref="B249:B252">
    <cfRule type="expression" priority="80" dxfId="2" stopIfTrue="1">
      <formula>$A$250=119</formula>
    </cfRule>
  </conditionalFormatting>
  <conditionalFormatting sqref="B253:B256">
    <cfRule type="expression" priority="79" dxfId="12" stopIfTrue="1">
      <formula>$A$254=121</formula>
    </cfRule>
  </conditionalFormatting>
  <conditionalFormatting sqref="B257:B260">
    <cfRule type="expression" priority="78" dxfId="2" stopIfTrue="1">
      <formula>$A$258=123</formula>
    </cfRule>
  </conditionalFormatting>
  <conditionalFormatting sqref="B261:B264">
    <cfRule type="expression" priority="77" dxfId="12" stopIfTrue="1">
      <formula>$A$262=125</formula>
    </cfRule>
  </conditionalFormatting>
  <conditionalFormatting sqref="B265:B268">
    <cfRule type="expression" priority="76" dxfId="2" stopIfTrue="1">
      <formula>$A$266=127</formula>
    </cfRule>
  </conditionalFormatting>
  <conditionalFormatting sqref="G103:G104">
    <cfRule type="cellIs" priority="74" dxfId="976" operator="equal" stopIfTrue="1">
      <formula>62</formula>
    </cfRule>
    <cfRule type="cellIs" priority="75" dxfId="976" operator="equal" stopIfTrue="1">
      <formula>122</formula>
    </cfRule>
  </conditionalFormatting>
  <conditionalFormatting sqref="G36:G37">
    <cfRule type="cellIs" priority="71" dxfId="976" operator="equal" stopIfTrue="1">
      <formula>121</formula>
    </cfRule>
    <cfRule type="cellIs" priority="72" dxfId="976" operator="equal" stopIfTrue="1">
      <formula>61</formula>
    </cfRule>
    <cfRule type="cellIs" priority="73" dxfId="976" operator="equal" stopIfTrue="1">
      <formula>31</formula>
    </cfRule>
  </conditionalFormatting>
  <conditionalFormatting sqref="C278:D278">
    <cfRule type="expression" priority="70" dxfId="944" stopIfTrue="1">
      <formula>$A$278=121</formula>
    </cfRule>
  </conditionalFormatting>
  <conditionalFormatting sqref="C284">
    <cfRule type="expression" priority="69" dxfId="944" stopIfTrue="1">
      <formula>$A$284=122</formula>
    </cfRule>
  </conditionalFormatting>
  <conditionalFormatting sqref="D279:D283 D293:D294">
    <cfRule type="expression" priority="68" dxfId="942" stopIfTrue="1">
      <formula>$A$278=121</formula>
    </cfRule>
  </conditionalFormatting>
  <conditionalFormatting sqref="E281">
    <cfRule type="expression" priority="67" dxfId="944" stopIfTrue="1">
      <formula>$D$281=125</formula>
    </cfRule>
  </conditionalFormatting>
  <conditionalFormatting sqref="D284">
    <cfRule type="expression" priority="66" dxfId="945" stopIfTrue="1">
      <formula>$A$278=121</formula>
    </cfRule>
  </conditionalFormatting>
  <conditionalFormatting sqref="D291:D292 D295">
    <cfRule type="expression" priority="65" dxfId="942" stopIfTrue="1">
      <formula>$A$290=123</formula>
    </cfRule>
  </conditionalFormatting>
  <conditionalFormatting sqref="D296">
    <cfRule type="expression" priority="64" dxfId="945" stopIfTrue="1">
      <formula>$A$296=124</formula>
    </cfRule>
  </conditionalFormatting>
  <conditionalFormatting sqref="E282:E292">
    <cfRule type="expression" priority="63" dxfId="942" stopIfTrue="1">
      <formula>$D$281=125</formula>
    </cfRule>
  </conditionalFormatting>
  <conditionalFormatting sqref="E293">
    <cfRule type="expression" priority="62" dxfId="945" stopIfTrue="1">
      <formula>$D$293=126</formula>
    </cfRule>
  </conditionalFormatting>
  <conditionalFormatting sqref="F286">
    <cfRule type="expression" priority="61" dxfId="12" stopIfTrue="1">
      <formula>$E$287=127</formula>
    </cfRule>
  </conditionalFormatting>
  <conditionalFormatting sqref="F287">
    <cfRule type="expression" priority="60" dxfId="961" stopIfTrue="1">
      <formula>$E$287=127</formula>
    </cfRule>
  </conditionalFormatting>
  <conditionalFormatting sqref="B140">
    <cfRule type="expression" priority="58" dxfId="12" stopIfTrue="1">
      <formula>$A$139=65</formula>
    </cfRule>
    <cfRule type="expression" priority="59" dxfId="944" stopIfTrue="1">
      <formula>$A$140=61</formula>
    </cfRule>
  </conditionalFormatting>
  <conditionalFormatting sqref="B148">
    <cfRule type="expression" priority="56" dxfId="12" stopIfTrue="1">
      <formula>$A$147=69</formula>
    </cfRule>
    <cfRule type="expression" priority="57" dxfId="944" stopIfTrue="1">
      <formula>$A$148=62</formula>
    </cfRule>
  </conditionalFormatting>
  <conditionalFormatting sqref="B141">
    <cfRule type="expression" priority="54" dxfId="12" stopIfTrue="1">
      <formula>$A$139=65</formula>
    </cfRule>
    <cfRule type="expression" priority="55" dxfId="944" stopIfTrue="1">
      <formula>$A$141=61</formula>
    </cfRule>
  </conditionalFormatting>
  <conditionalFormatting sqref="A141 C140">
    <cfRule type="expression" priority="53" dxfId="976" stopIfTrue="1">
      <formula>$A$141=61</formula>
    </cfRule>
  </conditionalFormatting>
  <conditionalFormatting sqref="D140:D141">
    <cfRule type="expression" priority="51" dxfId="963" stopIfTrue="1">
      <formula>$A$139=65</formula>
    </cfRule>
    <cfRule type="expression" priority="52" dxfId="944" stopIfTrue="1">
      <formula>$A$141=61</formula>
    </cfRule>
  </conditionalFormatting>
  <conditionalFormatting sqref="B149">
    <cfRule type="expression" priority="49" dxfId="12" stopIfTrue="1">
      <formula>$A$147=69</formula>
    </cfRule>
    <cfRule type="expression" priority="50" dxfId="944" stopIfTrue="1">
      <formula>$A$149=62</formula>
    </cfRule>
  </conditionalFormatting>
  <conditionalFormatting sqref="C149">
    <cfRule type="expression" priority="47" dxfId="944" stopIfTrue="1">
      <formula>$A$139=65</formula>
    </cfRule>
    <cfRule type="expression" priority="48" dxfId="944" stopIfTrue="1">
      <formula>$A$149=62</formula>
    </cfRule>
  </conditionalFormatting>
  <conditionalFormatting sqref="B151">
    <cfRule type="expression" priority="45" dxfId="2" stopIfTrue="1">
      <formula>$A$151=71</formula>
    </cfRule>
    <cfRule type="expression" priority="46" dxfId="944" stopIfTrue="1">
      <formula>$A$151=62</formula>
    </cfRule>
  </conditionalFormatting>
  <conditionalFormatting sqref="D151">
    <cfRule type="expression" priority="44" dxfId="945" stopIfTrue="1">
      <formula>$A$151=62</formula>
    </cfRule>
  </conditionalFormatting>
  <conditionalFormatting sqref="C141">
    <cfRule type="expression" priority="42" dxfId="944" stopIfTrue="1">
      <formula>$A$139=65</formula>
    </cfRule>
    <cfRule type="expression" priority="43" dxfId="973" stopIfTrue="1">
      <formula>$A$141=61</formula>
    </cfRule>
  </conditionalFormatting>
  <conditionalFormatting sqref="C151">
    <cfRule type="expression" priority="40" dxfId="944" stopIfTrue="1">
      <formula>$A$139=65</formula>
    </cfRule>
    <cfRule type="expression" priority="41" dxfId="973" stopIfTrue="1">
      <formula>$A$151=62</formula>
    </cfRule>
  </conditionalFormatting>
  <conditionalFormatting sqref="E146">
    <cfRule type="expression" priority="39" dxfId="991" stopIfTrue="1">
      <formula>$D$146=63</formula>
    </cfRule>
  </conditionalFormatting>
  <conditionalFormatting sqref="D142:D143">
    <cfRule type="expression" priority="38" dxfId="943" stopIfTrue="1">
      <formula>$A$141=61</formula>
    </cfRule>
  </conditionalFormatting>
  <conditionalFormatting sqref="D144:D145">
    <cfRule type="expression" priority="36" dxfId="963" stopIfTrue="1">
      <formula>$A$139=65</formula>
    </cfRule>
    <cfRule type="expression" priority="37" dxfId="942" stopIfTrue="1">
      <formula>$A$141=61</formula>
    </cfRule>
  </conditionalFormatting>
  <conditionalFormatting sqref="D147 D150">
    <cfRule type="expression" priority="35" dxfId="942" stopIfTrue="1">
      <formula>$A$141=61</formula>
    </cfRule>
  </conditionalFormatting>
  <conditionalFormatting sqref="D146">
    <cfRule type="expression" priority="34" dxfId="967" stopIfTrue="1">
      <formula>$A$141=61</formula>
    </cfRule>
  </conditionalFormatting>
  <conditionalFormatting sqref="D148:D149">
    <cfRule type="expression" priority="32" dxfId="963" stopIfTrue="1">
      <formula>$A$139=65</formula>
    </cfRule>
    <cfRule type="expression" priority="33" dxfId="943" stopIfTrue="1">
      <formula>$A$141=61</formula>
    </cfRule>
  </conditionalFormatting>
  <conditionalFormatting sqref="E145">
    <cfRule type="expression" priority="31" dxfId="992" stopIfTrue="1">
      <formula>$D$146=63</formula>
    </cfRule>
  </conditionalFormatting>
  <conditionalFormatting sqref="C150">
    <cfRule type="expression" priority="30" dxfId="976" stopIfTrue="1">
      <formula>$A$151=62</formula>
    </cfRule>
  </conditionalFormatting>
  <conditionalFormatting sqref="E147">
    <cfRule type="expression" priority="29" dxfId="976" stopIfTrue="1">
      <formula>$D$146=63</formula>
    </cfRule>
  </conditionalFormatting>
  <conditionalFormatting sqref="C5:D5">
    <cfRule type="expression" priority="28" dxfId="961" stopIfTrue="1">
      <formula>$A$5=1</formula>
    </cfRule>
  </conditionalFormatting>
  <conditionalFormatting sqref="C4:D4 B4:B7">
    <cfRule type="expression" priority="27" dxfId="12" stopIfTrue="1">
      <formula>$A$5=1</formula>
    </cfRule>
  </conditionalFormatting>
  <conditionalFormatting sqref="C7">
    <cfRule type="expression" priority="26" dxfId="944" stopIfTrue="1">
      <formula>$A$7=2</formula>
    </cfRule>
  </conditionalFormatting>
  <conditionalFormatting sqref="D6:D7">
    <cfRule type="expression" priority="25" dxfId="945" stopIfTrue="1">
      <formula>$A$7=2</formula>
    </cfRule>
  </conditionalFormatting>
  <conditionalFormatting sqref="B8:B11">
    <cfRule type="expression" priority="24" dxfId="2" stopIfTrue="1">
      <formula>$A$9=3</formula>
    </cfRule>
  </conditionalFormatting>
  <conditionalFormatting sqref="C9:D9">
    <cfRule type="expression" priority="23" dxfId="944" stopIfTrue="1">
      <formula>$A$9=3</formula>
    </cfRule>
  </conditionalFormatting>
  <conditionalFormatting sqref="G11">
    <cfRule type="expression" priority="22" dxfId="980" stopIfTrue="1">
      <formula>$F$12=7</formula>
    </cfRule>
  </conditionalFormatting>
  <conditionalFormatting sqref="G9:G10 G13:G16">
    <cfRule type="expression" priority="21" dxfId="940" stopIfTrue="1">
      <formula>$F$12=7</formula>
    </cfRule>
  </conditionalFormatting>
  <conditionalFormatting sqref="C13:D13 C15 E14">
    <cfRule type="expression" priority="20" dxfId="944" stopIfTrue="1">
      <formula>$A$13=5</formula>
    </cfRule>
  </conditionalFormatting>
  <conditionalFormatting sqref="D14:D15 F16">
    <cfRule type="expression" priority="19" dxfId="945" stopIfTrue="1">
      <formula>$A$13=5</formula>
    </cfRule>
  </conditionalFormatting>
  <conditionalFormatting sqref="C17:D17 C19">
    <cfRule type="expression" priority="18" dxfId="944" stopIfTrue="1">
      <formula>$A$17=7</formula>
    </cfRule>
  </conditionalFormatting>
  <conditionalFormatting sqref="D18:D19 E18">
    <cfRule type="expression" priority="17" dxfId="945" stopIfTrue="1">
      <formula>$A$17=7</formula>
    </cfRule>
  </conditionalFormatting>
  <conditionalFormatting sqref="C11">
    <cfRule type="expression" priority="16" dxfId="970" stopIfTrue="1">
      <formula>$A$9=3</formula>
    </cfRule>
  </conditionalFormatting>
  <conditionalFormatting sqref="D10:D11">
    <cfRule type="expression" priority="15" dxfId="971" stopIfTrue="1">
      <formula>$A$9=3</formula>
    </cfRule>
  </conditionalFormatting>
  <conditionalFormatting sqref="C10">
    <cfRule type="expression" priority="14" dxfId="13" stopIfTrue="1">
      <formula>$A$9=3</formula>
    </cfRule>
  </conditionalFormatting>
  <conditionalFormatting sqref="B12:B15">
    <cfRule type="expression" priority="13" dxfId="12" stopIfTrue="1">
      <formula>$A$13=5</formula>
    </cfRule>
  </conditionalFormatting>
  <conditionalFormatting sqref="B16:B19">
    <cfRule type="expression" priority="12" dxfId="2" stopIfTrue="1">
      <formula>$A$17=7</formula>
    </cfRule>
  </conditionalFormatting>
  <conditionalFormatting sqref="E6 F8">
    <cfRule type="expression" priority="11" dxfId="944" stopIfTrue="1">
      <formula>$A$5=1</formula>
    </cfRule>
  </conditionalFormatting>
  <conditionalFormatting sqref="E10">
    <cfRule type="expression" priority="10" dxfId="945" stopIfTrue="1">
      <formula>$A$9=3</formula>
    </cfRule>
  </conditionalFormatting>
  <conditionalFormatting sqref="E7:E9">
    <cfRule type="expression" priority="9" dxfId="942" stopIfTrue="1">
      <formula>$A$5=1</formula>
    </cfRule>
  </conditionalFormatting>
  <conditionalFormatting sqref="E15:E17 F9:F11 F14:F15">
    <cfRule type="expression" priority="8" dxfId="942" stopIfTrue="1">
      <formula>$A$13=5</formula>
    </cfRule>
  </conditionalFormatting>
  <conditionalFormatting sqref="F12:F13">
    <cfRule type="cellIs" priority="6" dxfId="976" operator="equal" stopIfTrue="1">
      <formula>7</formula>
    </cfRule>
    <cfRule type="expression" priority="7" dxfId="942" stopIfTrue="1">
      <formula>$A$13=5</formula>
    </cfRule>
  </conditionalFormatting>
  <conditionalFormatting sqref="G12">
    <cfRule type="expression" priority="4" dxfId="946" stopIfTrue="1">
      <formula>$F$12=7</formula>
    </cfRule>
    <cfRule type="expression" priority="5" dxfId="944" stopIfTrue="1">
      <formula>$A$13=5</formula>
    </cfRule>
  </conditionalFormatting>
  <conditionalFormatting sqref="A270:I270">
    <cfRule type="expression" priority="3" dxfId="2" stopIfTrue="1">
      <formula>$A$268=128</formula>
    </cfRule>
  </conditionalFormatting>
  <conditionalFormatting sqref="C67">
    <cfRule type="expression" priority="2" dxfId="987" stopIfTrue="1">
      <formula>$A$37=17</formula>
    </cfRule>
  </conditionalFormatting>
  <conditionalFormatting sqref="A135:I135">
    <cfRule type="expression" priority="1" dxfId="0" stopIfTrue="1">
      <formula>$A$134=64</formula>
    </cfRule>
  </conditionalFormatting>
  <printOptions horizontalCentered="1"/>
  <pageMargins left="0" right="0" top="0.3937007874015748" bottom="0.3937007874015748" header="0" footer="0"/>
  <pageSetup fitToHeight="0" horizontalDpi="300" verticalDpi="300" orientation="portrait" paperSize="9" scale="84" r:id="rId1"/>
  <rowBreaks count="4" manualBreakCount="4">
    <brk id="67" max="8" man="1"/>
    <brk id="134" max="8" man="1"/>
    <brk id="201" max="8" man="1"/>
    <brk id="268" max="8" man="1"/>
  </rowBreaks>
</worksheet>
</file>

<file path=xl/worksheets/sheet14.xml><?xml version="1.0" encoding="utf-8"?>
<worksheet xmlns="http://schemas.openxmlformats.org/spreadsheetml/2006/main" xmlns:r="http://schemas.openxmlformats.org/officeDocument/2006/relationships">
  <dimension ref="C1:I25"/>
  <sheetViews>
    <sheetView tabSelected="1" view="pageBreakPreview" zoomScaleSheetLayoutView="100" zoomScalePageLayoutView="0" workbookViewId="0" topLeftCell="C8">
      <selection activeCell="I21" sqref="I2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3.375" style="0" hidden="1" customWidth="1"/>
    <col min="7" max="7" width="23.75390625" style="0" bestFit="1" customWidth="1"/>
    <col min="8" max="8" width="32.75390625" style="0" bestFit="1" customWidth="1"/>
  </cols>
  <sheetData>
    <row r="1" spans="3:9" ht="30" customHeight="1">
      <c r="C1" s="179" t="s">
        <v>39</v>
      </c>
      <c r="D1" s="179"/>
      <c r="E1" s="179"/>
      <c r="F1" s="179"/>
      <c r="G1" s="179"/>
      <c r="H1" s="179"/>
      <c r="I1" s="179"/>
    </row>
    <row r="2" spans="3:9" ht="30" customHeight="1">
      <c r="C2" s="179" t="s">
        <v>807</v>
      </c>
      <c r="D2" s="179"/>
      <c r="E2" s="179"/>
      <c r="F2" s="179"/>
      <c r="G2" s="179"/>
      <c r="H2" s="179"/>
      <c r="I2" s="179"/>
    </row>
    <row r="3" spans="3:9" ht="30" customHeight="1">
      <c r="C3" s="179" t="s">
        <v>647</v>
      </c>
      <c r="D3" s="179"/>
      <c r="E3" s="179"/>
      <c r="F3" s="179"/>
      <c r="G3" s="179"/>
      <c r="H3" s="179"/>
      <c r="I3" s="179"/>
    </row>
    <row r="4" spans="3:9" ht="30" customHeight="1">
      <c r="C4" s="176"/>
      <c r="D4" s="176"/>
      <c r="E4" s="176"/>
      <c r="F4" s="176"/>
      <c r="G4" s="176"/>
      <c r="H4" s="176"/>
      <c r="I4" s="176"/>
    </row>
    <row r="6" spans="3:8" ht="18.75">
      <c r="C6" s="177" t="s">
        <v>648</v>
      </c>
      <c r="D6" s="177" t="s">
        <v>807</v>
      </c>
      <c r="E6" s="177" t="s">
        <v>649</v>
      </c>
      <c r="F6" s="177">
        <v>1</v>
      </c>
      <c r="G6" s="177" t="s">
        <v>806</v>
      </c>
      <c r="H6" s="177" t="s">
        <v>805</v>
      </c>
    </row>
    <row r="7" spans="3:8" ht="18.75">
      <c r="C7" s="177"/>
      <c r="D7" s="177"/>
      <c r="E7" s="177" t="s">
        <v>650</v>
      </c>
      <c r="F7" s="177">
        <v>5</v>
      </c>
      <c r="G7" s="177" t="s">
        <v>800</v>
      </c>
      <c r="H7" s="177" t="s">
        <v>744</v>
      </c>
    </row>
    <row r="8" spans="3:8" ht="18.75">
      <c r="C8" s="177"/>
      <c r="D8" s="177"/>
      <c r="E8" s="177" t="s">
        <v>651</v>
      </c>
      <c r="F8" s="177">
        <v>9</v>
      </c>
      <c r="G8" s="177" t="s">
        <v>795</v>
      </c>
      <c r="H8" s="177" t="s">
        <v>744</v>
      </c>
    </row>
    <row r="9" spans="3:8" ht="18.75">
      <c r="C9" s="177"/>
      <c r="D9" s="177"/>
      <c r="E9" s="177" t="s">
        <v>651</v>
      </c>
      <c r="F9" s="177">
        <v>7</v>
      </c>
      <c r="G9" s="177" t="s">
        <v>798</v>
      </c>
      <c r="H9" s="177" t="s">
        <v>581</v>
      </c>
    </row>
    <row r="10" spans="3:8" ht="18.75">
      <c r="C10" s="177"/>
      <c r="D10" s="177"/>
      <c r="E10" s="177"/>
      <c r="F10" s="177"/>
      <c r="G10" s="177"/>
      <c r="H10" s="177"/>
    </row>
    <row r="11" spans="3:8" ht="18.75">
      <c r="C11" s="177" t="s">
        <v>652</v>
      </c>
      <c r="D11" s="177" t="s">
        <v>807</v>
      </c>
      <c r="E11" s="177" t="s">
        <v>649</v>
      </c>
      <c r="F11" s="177">
        <v>1</v>
      </c>
      <c r="G11" s="177" t="s">
        <v>806</v>
      </c>
      <c r="H11" s="177" t="s">
        <v>805</v>
      </c>
    </row>
    <row r="12" spans="3:8" ht="18.75">
      <c r="C12" s="177"/>
      <c r="D12" s="177"/>
      <c r="E12" s="177" t="s">
        <v>649</v>
      </c>
      <c r="F12" s="177">
        <v>4</v>
      </c>
      <c r="G12" s="177" t="s">
        <v>801</v>
      </c>
      <c r="H12" s="177" t="s">
        <v>550</v>
      </c>
    </row>
    <row r="13" spans="3:8" ht="18.75">
      <c r="C13" s="177"/>
      <c r="D13" s="177"/>
      <c r="E13" s="177" t="s">
        <v>650</v>
      </c>
      <c r="F13" s="177">
        <v>2</v>
      </c>
      <c r="G13" s="177" t="s">
        <v>804</v>
      </c>
      <c r="H13" s="177" t="s">
        <v>502</v>
      </c>
    </row>
    <row r="14" spans="3:8" ht="18.75">
      <c r="C14" s="177"/>
      <c r="D14" s="177"/>
      <c r="E14" s="177" t="s">
        <v>650</v>
      </c>
      <c r="F14" s="177">
        <v>6</v>
      </c>
      <c r="G14" s="177" t="s">
        <v>799</v>
      </c>
      <c r="H14" s="177" t="s">
        <v>565</v>
      </c>
    </row>
    <row r="15" spans="3:8" ht="18.75">
      <c r="C15" s="177"/>
      <c r="D15" s="177"/>
      <c r="E15" s="177" t="s">
        <v>651</v>
      </c>
      <c r="F15" s="177">
        <v>5</v>
      </c>
      <c r="G15" s="177" t="s">
        <v>800</v>
      </c>
      <c r="H15" s="177" t="s">
        <v>744</v>
      </c>
    </row>
    <row r="16" spans="3:8" ht="18.75">
      <c r="C16" s="177"/>
      <c r="D16" s="177"/>
      <c r="E16" s="177" t="s">
        <v>651</v>
      </c>
      <c r="F16" s="177">
        <v>16</v>
      </c>
      <c r="G16" s="177" t="s">
        <v>788</v>
      </c>
      <c r="H16" s="177" t="s">
        <v>744</v>
      </c>
    </row>
    <row r="17" spans="3:8" ht="18.75">
      <c r="C17" s="177"/>
      <c r="D17" s="177"/>
      <c r="E17" s="177" t="s">
        <v>651</v>
      </c>
      <c r="F17" s="177">
        <v>3</v>
      </c>
      <c r="G17" s="177" t="s">
        <v>803</v>
      </c>
      <c r="H17" s="177" t="s">
        <v>802</v>
      </c>
    </row>
    <row r="18" spans="3:8" ht="18.75">
      <c r="C18" s="177"/>
      <c r="D18" s="177"/>
      <c r="E18" s="177" t="s">
        <v>651</v>
      </c>
      <c r="F18" s="177">
        <v>11</v>
      </c>
      <c r="G18" s="177" t="s">
        <v>794</v>
      </c>
      <c r="H18" s="177" t="s">
        <v>502</v>
      </c>
    </row>
    <row r="19" spans="3:8" ht="18.75">
      <c r="C19" s="177"/>
      <c r="D19" s="177"/>
      <c r="E19" s="177"/>
      <c r="F19" s="177"/>
      <c r="G19" s="177"/>
      <c r="H19" s="177"/>
    </row>
    <row r="20" spans="3:8" ht="18.75">
      <c r="C20" s="177" t="s">
        <v>653</v>
      </c>
      <c r="D20" s="177" t="s">
        <v>807</v>
      </c>
      <c r="E20" s="177" t="s">
        <v>649</v>
      </c>
      <c r="F20" s="177">
        <v>40</v>
      </c>
      <c r="G20" s="177" t="s">
        <v>766</v>
      </c>
      <c r="H20" s="177" t="s">
        <v>765</v>
      </c>
    </row>
    <row r="21" spans="3:8" ht="18.75">
      <c r="C21" s="177"/>
      <c r="D21" s="177"/>
      <c r="E21" s="177" t="s">
        <v>650</v>
      </c>
      <c r="F21" s="177">
        <v>14</v>
      </c>
      <c r="G21" s="177" t="s">
        <v>790</v>
      </c>
      <c r="H21" s="177" t="s">
        <v>756</v>
      </c>
    </row>
    <row r="22" spans="3:8" ht="18.75">
      <c r="C22" s="177"/>
      <c r="D22" s="177"/>
      <c r="E22" s="177"/>
      <c r="F22" s="177"/>
      <c r="G22" s="177"/>
      <c r="H22" s="177"/>
    </row>
    <row r="23" spans="3:8" ht="18.75">
      <c r="C23" s="177"/>
      <c r="D23" s="177"/>
      <c r="E23" s="177"/>
      <c r="F23" s="177"/>
      <c r="G23" s="177"/>
      <c r="H23" s="177"/>
    </row>
    <row r="24" spans="3:8" ht="18.75">
      <c r="C24" s="177"/>
      <c r="D24" s="177"/>
      <c r="E24" s="177"/>
      <c r="F24" s="177"/>
      <c r="G24" s="177"/>
      <c r="H24" s="177"/>
    </row>
    <row r="25" spans="3:8" ht="18.75">
      <c r="C25" s="177"/>
      <c r="D25" s="177"/>
      <c r="E25" s="177"/>
      <c r="F25" s="177"/>
      <c r="G25" s="177"/>
      <c r="H25" s="177"/>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I1" sqref="I1"/>
    </sheetView>
  </sheetViews>
  <sheetFormatPr defaultColWidth="9.00390625" defaultRowHeight="12.75"/>
  <cols>
    <col min="1" max="1" width="4.00390625" style="21" customWidth="1"/>
    <col min="2" max="2" width="4.125" style="22" customWidth="1"/>
    <col min="3" max="3" width="32.625" style="18" customWidth="1"/>
    <col min="4" max="4" width="4.00390625" style="21" customWidth="1"/>
    <col min="5" max="5" width="17.00390625" style="18" customWidth="1"/>
    <col min="6" max="6" width="17.00390625" style="24" customWidth="1"/>
    <col min="7" max="7" width="17.00390625" style="30" customWidth="1"/>
    <col min="8" max="8" width="17.00390625" style="18" customWidth="1"/>
    <col min="9" max="16384" width="9.125" style="18" customWidth="1"/>
  </cols>
  <sheetData>
    <row r="1" spans="1:10" ht="22.5" customHeight="1">
      <c r="A1" s="190" t="s">
        <v>39</v>
      </c>
      <c r="B1" s="190"/>
      <c r="C1" s="190"/>
      <c r="D1" s="190"/>
      <c r="E1" s="190"/>
      <c r="F1" s="190"/>
      <c r="G1" s="190"/>
      <c r="H1" s="190"/>
      <c r="J1" s="19"/>
    </row>
    <row r="2" spans="1:8" ht="18.75">
      <c r="A2" s="186" t="s">
        <v>586</v>
      </c>
      <c r="B2" s="186"/>
      <c r="C2" s="186"/>
      <c r="D2" s="186"/>
      <c r="E2" s="186"/>
      <c r="F2" s="186"/>
      <c r="G2" s="186"/>
      <c r="H2" s="186"/>
    </row>
    <row r="3" spans="3:13" ht="15.75">
      <c r="C3" s="21"/>
      <c r="D3" s="23"/>
      <c r="G3" s="191" t="s">
        <v>41</v>
      </c>
      <c r="H3" s="191"/>
      <c r="I3" s="26"/>
      <c r="J3" s="26"/>
      <c r="K3" s="26"/>
      <c r="L3" s="26"/>
      <c r="M3" s="26"/>
    </row>
    <row r="4" spans="1:10" ht="12.75" customHeight="1">
      <c r="A4" s="27">
        <v>1</v>
      </c>
      <c r="B4" s="28">
        <v>20</v>
      </c>
      <c r="C4" s="29" t="s">
        <v>470</v>
      </c>
      <c r="E4" s="21"/>
      <c r="F4" s="30"/>
      <c r="H4" s="31" t="s">
        <v>6</v>
      </c>
      <c r="J4" s="32"/>
    </row>
    <row r="5" spans="1:8" ht="12.75" customHeight="1">
      <c r="A5" s="27"/>
      <c r="C5" s="21"/>
      <c r="D5" s="187">
        <v>1</v>
      </c>
      <c r="E5" s="33" t="s">
        <v>221</v>
      </c>
      <c r="F5" s="34"/>
      <c r="G5" s="35"/>
      <c r="H5" s="35"/>
    </row>
    <row r="6" spans="1:8" ht="12.75" customHeight="1">
      <c r="A6" s="27">
        <v>2</v>
      </c>
      <c r="B6" s="28" t="s">
        <v>46</v>
      </c>
      <c r="C6" s="36" t="s">
        <v>47</v>
      </c>
      <c r="D6" s="188"/>
      <c r="E6" s="37" t="s">
        <v>46</v>
      </c>
      <c r="F6" s="38"/>
      <c r="H6" s="30"/>
    </row>
    <row r="7" spans="1:8" ht="12.75" customHeight="1">
      <c r="A7" s="27"/>
      <c r="C7" s="21"/>
      <c r="D7" s="39"/>
      <c r="E7" s="189">
        <v>65</v>
      </c>
      <c r="F7" s="40" t="s">
        <v>221</v>
      </c>
      <c r="G7" s="41"/>
      <c r="H7" s="21"/>
    </row>
    <row r="8" spans="1:8" ht="12.75" customHeight="1">
      <c r="A8" s="27">
        <v>3</v>
      </c>
      <c r="B8" s="42"/>
      <c r="C8" s="36" t="s">
        <v>47</v>
      </c>
      <c r="D8" s="39"/>
      <c r="E8" s="189"/>
      <c r="F8" s="40" t="s">
        <v>587</v>
      </c>
      <c r="G8" s="40"/>
      <c r="H8" s="21"/>
    </row>
    <row r="9" spans="1:8" ht="12.75" customHeight="1">
      <c r="A9" s="27"/>
      <c r="C9" s="21"/>
      <c r="D9" s="187">
        <v>2</v>
      </c>
      <c r="E9" s="43" t="s">
        <v>588</v>
      </c>
      <c r="F9" s="40"/>
      <c r="G9" s="40"/>
      <c r="H9" s="21"/>
    </row>
    <row r="10" spans="1:8" ht="12.75" customHeight="1">
      <c r="A10" s="27">
        <v>4</v>
      </c>
      <c r="B10" s="28">
        <v>113</v>
      </c>
      <c r="C10" s="29" t="s">
        <v>371</v>
      </c>
      <c r="D10" s="188"/>
      <c r="E10" s="44" t="s">
        <v>46</v>
      </c>
      <c r="F10" s="40"/>
      <c r="G10" s="40"/>
      <c r="H10" s="21"/>
    </row>
    <row r="11" spans="1:8" ht="12.75" customHeight="1">
      <c r="A11" s="27"/>
      <c r="C11" s="21"/>
      <c r="D11" s="39"/>
      <c r="E11" s="45"/>
      <c r="F11" s="184">
        <v>97</v>
      </c>
      <c r="G11" s="40" t="s">
        <v>221</v>
      </c>
      <c r="H11" s="38"/>
    </row>
    <row r="12" spans="1:8" ht="12.75" customHeight="1">
      <c r="A12" s="27">
        <v>5</v>
      </c>
      <c r="B12" s="28">
        <v>139</v>
      </c>
      <c r="C12" s="29" t="s">
        <v>436</v>
      </c>
      <c r="D12" s="39"/>
      <c r="E12" s="45"/>
      <c r="F12" s="184"/>
      <c r="G12" s="40" t="s">
        <v>589</v>
      </c>
      <c r="H12" s="38"/>
    </row>
    <row r="13" spans="1:8" ht="12.75" customHeight="1">
      <c r="A13" s="27"/>
      <c r="C13" s="21"/>
      <c r="D13" s="187">
        <v>3</v>
      </c>
      <c r="E13" s="33" t="s">
        <v>345</v>
      </c>
      <c r="F13" s="40"/>
      <c r="G13" s="40"/>
      <c r="H13" s="38"/>
    </row>
    <row r="14" spans="1:8" ht="12.75" customHeight="1">
      <c r="A14" s="27">
        <v>6</v>
      </c>
      <c r="B14" s="28">
        <v>89</v>
      </c>
      <c r="C14" s="36" t="s">
        <v>346</v>
      </c>
      <c r="D14" s="188"/>
      <c r="E14" s="37" t="s">
        <v>349</v>
      </c>
      <c r="F14" s="40"/>
      <c r="G14" s="40"/>
      <c r="H14" s="38"/>
    </row>
    <row r="15" spans="1:8" ht="12.75" customHeight="1">
      <c r="A15" s="27"/>
      <c r="C15" s="21"/>
      <c r="D15" s="39"/>
      <c r="E15" s="189">
        <v>66</v>
      </c>
      <c r="F15" s="40" t="s">
        <v>370</v>
      </c>
      <c r="G15" s="40"/>
      <c r="H15" s="38"/>
    </row>
    <row r="16" spans="1:8" ht="12.75" customHeight="1">
      <c r="A16" s="27">
        <v>7</v>
      </c>
      <c r="B16" s="28">
        <v>119</v>
      </c>
      <c r="C16" s="36" t="s">
        <v>388</v>
      </c>
      <c r="D16" s="47"/>
      <c r="E16" s="189"/>
      <c r="F16" s="40" t="s">
        <v>590</v>
      </c>
      <c r="G16" s="40"/>
      <c r="H16" s="38"/>
    </row>
    <row r="17" spans="1:8" ht="12.75" customHeight="1">
      <c r="A17" s="27"/>
      <c r="C17" s="21"/>
      <c r="D17" s="187">
        <v>4</v>
      </c>
      <c r="E17" s="43" t="s">
        <v>370</v>
      </c>
      <c r="F17" s="48"/>
      <c r="G17" s="40"/>
      <c r="H17" s="38"/>
    </row>
    <row r="18" spans="1:8" ht="12.75" customHeight="1">
      <c r="A18" s="27">
        <v>8</v>
      </c>
      <c r="B18" s="28">
        <v>53</v>
      </c>
      <c r="C18" s="29" t="s">
        <v>368</v>
      </c>
      <c r="D18" s="188"/>
      <c r="E18" s="44" t="s">
        <v>591</v>
      </c>
      <c r="F18" s="40"/>
      <c r="G18" s="40"/>
      <c r="H18" s="38"/>
    </row>
    <row r="19" spans="1:8" ht="12.75" customHeight="1">
      <c r="A19" s="27"/>
      <c r="C19" s="21"/>
      <c r="D19" s="39"/>
      <c r="F19" s="49"/>
      <c r="G19" s="184" t="s">
        <v>46</v>
      </c>
      <c r="H19" s="50" t="s">
        <v>46</v>
      </c>
    </row>
    <row r="20" spans="1:8" ht="12.75" customHeight="1">
      <c r="A20" s="27">
        <v>9</v>
      </c>
      <c r="B20" s="28">
        <v>60</v>
      </c>
      <c r="C20" s="29" t="s">
        <v>413</v>
      </c>
      <c r="D20" s="51"/>
      <c r="E20" s="45"/>
      <c r="F20" s="48"/>
      <c r="G20" s="184"/>
      <c r="H20" s="40" t="s">
        <v>46</v>
      </c>
    </row>
    <row r="21" spans="1:8" ht="12.75" customHeight="1">
      <c r="A21" s="27"/>
      <c r="C21" s="52"/>
      <c r="D21" s="187">
        <v>5</v>
      </c>
      <c r="E21" s="33" t="s">
        <v>256</v>
      </c>
      <c r="F21" s="38"/>
      <c r="G21" s="40"/>
      <c r="H21" s="38"/>
    </row>
    <row r="22" spans="1:8" ht="12.75" customHeight="1">
      <c r="A22" s="27">
        <v>10</v>
      </c>
      <c r="B22" s="28" t="s">
        <v>46</v>
      </c>
      <c r="C22" s="36" t="s">
        <v>47</v>
      </c>
      <c r="D22" s="188"/>
      <c r="E22" s="37" t="s">
        <v>46</v>
      </c>
      <c r="F22" s="38"/>
      <c r="G22" s="40"/>
      <c r="H22" s="38"/>
    </row>
    <row r="23" spans="1:8" ht="12.75" customHeight="1">
      <c r="A23" s="27"/>
      <c r="C23" s="27"/>
      <c r="D23" s="53"/>
      <c r="E23" s="189">
        <v>67</v>
      </c>
      <c r="F23" s="49" t="s">
        <v>536</v>
      </c>
      <c r="G23" s="40"/>
      <c r="H23" s="38"/>
    </row>
    <row r="24" spans="1:8" ht="12.75" customHeight="1">
      <c r="A24" s="27">
        <v>11</v>
      </c>
      <c r="B24" s="28">
        <v>94</v>
      </c>
      <c r="C24" s="36" t="s">
        <v>592</v>
      </c>
      <c r="D24" s="53"/>
      <c r="E24" s="189"/>
      <c r="F24" s="54" t="s">
        <v>593</v>
      </c>
      <c r="G24" s="40"/>
      <c r="H24" s="38"/>
    </row>
    <row r="25" spans="1:8" ht="12.75" customHeight="1">
      <c r="A25" s="27"/>
      <c r="C25" s="52"/>
      <c r="D25" s="187">
        <v>6</v>
      </c>
      <c r="E25" s="33" t="s">
        <v>536</v>
      </c>
      <c r="F25" s="55"/>
      <c r="G25" s="40"/>
      <c r="H25" s="38"/>
    </row>
    <row r="26" spans="1:8" ht="12.75" customHeight="1">
      <c r="A26" s="27">
        <v>12</v>
      </c>
      <c r="B26" s="28">
        <v>90</v>
      </c>
      <c r="C26" s="29" t="s">
        <v>343</v>
      </c>
      <c r="D26" s="188"/>
      <c r="E26" s="44" t="s">
        <v>594</v>
      </c>
      <c r="F26" s="38"/>
      <c r="G26" s="40"/>
      <c r="H26" s="38"/>
    </row>
    <row r="27" spans="1:8" ht="12.75" customHeight="1">
      <c r="A27" s="27"/>
      <c r="C27" s="27"/>
      <c r="D27" s="53"/>
      <c r="E27" s="56"/>
      <c r="F27" s="184">
        <v>98</v>
      </c>
      <c r="G27" s="40" t="s">
        <v>536</v>
      </c>
      <c r="H27" s="38"/>
    </row>
    <row r="28" spans="1:8" ht="12.75" customHeight="1">
      <c r="A28" s="27">
        <v>13</v>
      </c>
      <c r="B28" s="28">
        <v>102</v>
      </c>
      <c r="C28" s="29" t="s">
        <v>400</v>
      </c>
      <c r="D28" s="51"/>
      <c r="E28" s="21"/>
      <c r="F28" s="184"/>
      <c r="G28" s="40" t="s">
        <v>595</v>
      </c>
      <c r="H28" s="50"/>
    </row>
    <row r="29" spans="1:8" ht="12.75" customHeight="1">
      <c r="A29" s="27"/>
      <c r="C29" s="57"/>
      <c r="D29" s="187">
        <v>7</v>
      </c>
      <c r="E29" s="33" t="s">
        <v>399</v>
      </c>
      <c r="F29" s="46"/>
      <c r="G29" s="40"/>
      <c r="H29" s="40"/>
    </row>
    <row r="30" spans="1:8" ht="12.75" customHeight="1">
      <c r="A30" s="27">
        <v>14</v>
      </c>
      <c r="B30" s="28">
        <v>98</v>
      </c>
      <c r="C30" s="36" t="s">
        <v>437</v>
      </c>
      <c r="D30" s="188"/>
      <c r="E30" s="44" t="s">
        <v>596</v>
      </c>
      <c r="F30" s="58"/>
      <c r="G30" s="40"/>
      <c r="H30" s="40"/>
    </row>
    <row r="31" spans="1:8" ht="12.75" customHeight="1">
      <c r="A31" s="27"/>
      <c r="C31" s="27"/>
      <c r="D31" s="51"/>
      <c r="E31" s="189">
        <v>68</v>
      </c>
      <c r="F31" s="59" t="s">
        <v>264</v>
      </c>
      <c r="G31" s="40"/>
      <c r="H31" s="40"/>
    </row>
    <row r="32" spans="1:8" ht="12.75" customHeight="1">
      <c r="A32" s="27">
        <v>15</v>
      </c>
      <c r="B32" s="28" t="s">
        <v>46</v>
      </c>
      <c r="C32" s="36" t="s">
        <v>47</v>
      </c>
      <c r="D32" s="51"/>
      <c r="E32" s="189"/>
      <c r="F32" s="54" t="s">
        <v>597</v>
      </c>
      <c r="G32" s="40"/>
      <c r="H32" s="60"/>
    </row>
    <row r="33" spans="1:8" ht="12.75" customHeight="1">
      <c r="A33" s="27"/>
      <c r="C33" s="52"/>
      <c r="D33" s="187">
        <v>8</v>
      </c>
      <c r="E33" s="33" t="s">
        <v>264</v>
      </c>
      <c r="F33" s="58"/>
      <c r="G33" s="40"/>
      <c r="H33" s="40"/>
    </row>
    <row r="34" spans="1:8" ht="12.75" customHeight="1">
      <c r="A34" s="27">
        <v>16</v>
      </c>
      <c r="B34" s="28">
        <v>37</v>
      </c>
      <c r="C34" s="29" t="s">
        <v>406</v>
      </c>
      <c r="D34" s="188"/>
      <c r="E34" s="44" t="s">
        <v>46</v>
      </c>
      <c r="F34" s="46"/>
      <c r="G34" s="40"/>
      <c r="H34" s="40"/>
    </row>
    <row r="35" spans="1:8" ht="15.75" customHeight="1">
      <c r="A35" s="27"/>
      <c r="B35" s="27"/>
      <c r="D35" s="18"/>
      <c r="F35" s="46"/>
      <c r="G35" s="40"/>
      <c r="H35" s="61"/>
    </row>
    <row r="36" spans="1:8" ht="12.75" customHeight="1">
      <c r="A36" s="27">
        <v>17</v>
      </c>
      <c r="B36" s="28">
        <v>35</v>
      </c>
      <c r="C36" s="29" t="s">
        <v>654</v>
      </c>
      <c r="D36" s="39"/>
      <c r="F36" s="48"/>
      <c r="G36" s="40"/>
      <c r="H36" s="61"/>
    </row>
    <row r="37" spans="1:8" ht="12.75" customHeight="1">
      <c r="A37" s="27"/>
      <c r="B37" s="27"/>
      <c r="C37" s="57"/>
      <c r="D37" s="187">
        <v>9</v>
      </c>
      <c r="E37" s="33" t="s">
        <v>135</v>
      </c>
      <c r="F37" s="48"/>
      <c r="G37" s="40"/>
      <c r="H37" s="40"/>
    </row>
    <row r="38" spans="1:8" ht="12.75" customHeight="1">
      <c r="A38" s="27">
        <v>18</v>
      </c>
      <c r="B38" s="28" t="s">
        <v>46</v>
      </c>
      <c r="C38" s="36" t="s">
        <v>47</v>
      </c>
      <c r="D38" s="188"/>
      <c r="E38" s="44" t="s">
        <v>46</v>
      </c>
      <c r="F38" s="58"/>
      <c r="G38" s="40"/>
      <c r="H38" s="40"/>
    </row>
    <row r="39" spans="1:8" ht="12.75" customHeight="1">
      <c r="A39" s="27"/>
      <c r="B39" s="27"/>
      <c r="D39" s="18"/>
      <c r="E39" s="189">
        <v>69</v>
      </c>
      <c r="F39" s="49" t="s">
        <v>135</v>
      </c>
      <c r="G39" s="40"/>
      <c r="H39" s="40"/>
    </row>
    <row r="40" spans="1:8" ht="12.75" customHeight="1">
      <c r="A40" s="27">
        <v>19</v>
      </c>
      <c r="B40" s="28">
        <v>123</v>
      </c>
      <c r="C40" s="36" t="s">
        <v>392</v>
      </c>
      <c r="D40" s="53"/>
      <c r="E40" s="189"/>
      <c r="F40" s="54" t="s">
        <v>655</v>
      </c>
      <c r="G40" s="40"/>
      <c r="H40" s="40"/>
    </row>
    <row r="41" spans="1:8" ht="12.75" customHeight="1">
      <c r="A41" s="27"/>
      <c r="B41" s="27"/>
      <c r="C41" s="52"/>
      <c r="D41" s="187">
        <v>10</v>
      </c>
      <c r="E41" s="33" t="s">
        <v>391</v>
      </c>
      <c r="F41" s="58"/>
      <c r="G41" s="40"/>
      <c r="H41" s="40"/>
    </row>
    <row r="42" spans="1:8" ht="12.75" customHeight="1">
      <c r="A42" s="27">
        <v>20</v>
      </c>
      <c r="B42" s="28">
        <v>103</v>
      </c>
      <c r="C42" s="29" t="s">
        <v>296</v>
      </c>
      <c r="D42" s="188"/>
      <c r="E42" s="44" t="s">
        <v>656</v>
      </c>
      <c r="F42" s="46"/>
      <c r="G42" s="40"/>
      <c r="H42" s="40"/>
    </row>
    <row r="43" spans="1:8" ht="12.75" customHeight="1">
      <c r="A43" s="27"/>
      <c r="B43" s="27"/>
      <c r="C43" s="27"/>
      <c r="D43" s="53"/>
      <c r="E43" s="27"/>
      <c r="F43" s="184">
        <v>99</v>
      </c>
      <c r="G43" s="40" t="s">
        <v>135</v>
      </c>
      <c r="H43" s="40"/>
    </row>
    <row r="44" spans="1:8" ht="12.75" customHeight="1">
      <c r="A44" s="27">
        <v>21</v>
      </c>
      <c r="B44" s="28">
        <v>78</v>
      </c>
      <c r="C44" s="29" t="s">
        <v>377</v>
      </c>
      <c r="D44" s="53"/>
      <c r="E44" s="27"/>
      <c r="F44" s="184"/>
      <c r="G44" s="40" t="s">
        <v>657</v>
      </c>
      <c r="H44" s="40"/>
    </row>
    <row r="45" spans="1:8" ht="12.75" customHeight="1">
      <c r="A45" s="27"/>
      <c r="B45" s="27"/>
      <c r="C45" s="52"/>
      <c r="D45" s="187">
        <v>11</v>
      </c>
      <c r="E45" s="33" t="s">
        <v>143</v>
      </c>
      <c r="F45" s="46"/>
      <c r="G45" s="40"/>
      <c r="H45" s="40"/>
    </row>
    <row r="46" spans="1:8" ht="12.75" customHeight="1">
      <c r="A46" s="27">
        <v>22</v>
      </c>
      <c r="B46" s="42"/>
      <c r="C46" s="36" t="s">
        <v>47</v>
      </c>
      <c r="D46" s="188"/>
      <c r="E46" s="44" t="s">
        <v>46</v>
      </c>
      <c r="F46" s="58"/>
      <c r="G46" s="40"/>
      <c r="H46" s="40"/>
    </row>
    <row r="47" spans="1:8" ht="12.75" customHeight="1">
      <c r="A47" s="27"/>
      <c r="B47" s="27"/>
      <c r="C47" s="27"/>
      <c r="D47" s="53"/>
      <c r="E47" s="189">
        <v>70</v>
      </c>
      <c r="F47" s="59" t="s">
        <v>108</v>
      </c>
      <c r="G47" s="40"/>
      <c r="H47" s="40"/>
    </row>
    <row r="48" spans="1:8" ht="12.75" customHeight="1">
      <c r="A48" s="27">
        <v>23</v>
      </c>
      <c r="B48" s="28" t="s">
        <v>46</v>
      </c>
      <c r="C48" s="36" t="s">
        <v>47</v>
      </c>
      <c r="D48" s="53"/>
      <c r="E48" s="189"/>
      <c r="F48" s="54" t="s">
        <v>658</v>
      </c>
      <c r="G48" s="40"/>
      <c r="H48" s="40"/>
    </row>
    <row r="49" spans="1:8" ht="12.75" customHeight="1">
      <c r="A49" s="27"/>
      <c r="B49" s="27"/>
      <c r="C49" s="52"/>
      <c r="D49" s="187">
        <v>12</v>
      </c>
      <c r="E49" s="33" t="s">
        <v>108</v>
      </c>
      <c r="F49" s="58"/>
      <c r="G49" s="40"/>
      <c r="H49" s="40"/>
    </row>
    <row r="50" spans="1:8" ht="12.75" customHeight="1">
      <c r="A50" s="27">
        <v>24</v>
      </c>
      <c r="B50" s="28">
        <v>56</v>
      </c>
      <c r="C50" s="29" t="s">
        <v>405</v>
      </c>
      <c r="D50" s="188"/>
      <c r="E50" s="44" t="s">
        <v>46</v>
      </c>
      <c r="F50" s="46"/>
      <c r="G50" s="40"/>
      <c r="H50" s="40"/>
    </row>
    <row r="51" spans="1:8" ht="12.75" customHeight="1">
      <c r="A51" s="27"/>
      <c r="B51" s="27"/>
      <c r="C51" s="27"/>
      <c r="D51" s="53"/>
      <c r="E51" s="27"/>
      <c r="F51" s="46"/>
      <c r="G51" s="184" t="s">
        <v>46</v>
      </c>
      <c r="H51" s="50" t="s">
        <v>46</v>
      </c>
    </row>
    <row r="52" spans="1:8" ht="12.75" customHeight="1">
      <c r="A52" s="27">
        <v>25</v>
      </c>
      <c r="B52" s="28">
        <v>46</v>
      </c>
      <c r="C52" s="29" t="s">
        <v>365</v>
      </c>
      <c r="D52" s="53"/>
      <c r="E52" s="27"/>
      <c r="F52" s="46"/>
      <c r="G52" s="184"/>
      <c r="H52" s="40" t="s">
        <v>46</v>
      </c>
    </row>
    <row r="53" spans="1:8" ht="12.75" customHeight="1">
      <c r="A53" s="27"/>
      <c r="B53" s="27"/>
      <c r="C53" s="52"/>
      <c r="D53" s="187">
        <v>13</v>
      </c>
      <c r="E53" s="33" t="s">
        <v>164</v>
      </c>
      <c r="F53" s="46"/>
      <c r="G53" s="40"/>
      <c r="H53" s="40"/>
    </row>
    <row r="54" spans="1:8" ht="12.75" customHeight="1">
      <c r="A54" s="27">
        <v>26</v>
      </c>
      <c r="B54" s="28" t="s">
        <v>46</v>
      </c>
      <c r="C54" s="36" t="s">
        <v>47</v>
      </c>
      <c r="D54" s="188"/>
      <c r="E54" s="37" t="s">
        <v>46</v>
      </c>
      <c r="F54" s="46"/>
      <c r="G54" s="40"/>
      <c r="H54" s="40"/>
    </row>
    <row r="55" spans="1:8" ht="12.75" customHeight="1">
      <c r="A55" s="27"/>
      <c r="B55" s="27"/>
      <c r="C55" s="27"/>
      <c r="D55" s="53"/>
      <c r="E55" s="189">
        <v>71</v>
      </c>
      <c r="F55" s="49" t="s">
        <v>414</v>
      </c>
      <c r="G55" s="40"/>
      <c r="H55" s="40"/>
    </row>
    <row r="56" spans="1:8" ht="12.75" customHeight="1">
      <c r="A56" s="27">
        <v>27</v>
      </c>
      <c r="B56" s="28">
        <v>95</v>
      </c>
      <c r="C56" s="36" t="s">
        <v>342</v>
      </c>
      <c r="D56" s="53"/>
      <c r="E56" s="189"/>
      <c r="F56" s="54" t="s">
        <v>659</v>
      </c>
      <c r="G56" s="40"/>
      <c r="H56" s="40"/>
    </row>
    <row r="57" spans="1:8" ht="12.75" customHeight="1">
      <c r="A57" s="27"/>
      <c r="B57" s="27"/>
      <c r="C57" s="52"/>
      <c r="D57" s="187">
        <v>14</v>
      </c>
      <c r="E57" s="33" t="s">
        <v>414</v>
      </c>
      <c r="F57" s="58"/>
      <c r="G57" s="40"/>
      <c r="H57" s="40"/>
    </row>
    <row r="58" spans="1:8" ht="12.75" customHeight="1">
      <c r="A58" s="27">
        <v>28</v>
      </c>
      <c r="B58" s="28">
        <v>83</v>
      </c>
      <c r="C58" s="29" t="s">
        <v>417</v>
      </c>
      <c r="D58" s="188"/>
      <c r="E58" s="44" t="s">
        <v>660</v>
      </c>
      <c r="F58" s="46"/>
      <c r="G58" s="40"/>
      <c r="H58" s="40"/>
    </row>
    <row r="59" spans="1:8" ht="12.75" customHeight="1">
      <c r="A59" s="27"/>
      <c r="B59" s="27"/>
      <c r="C59" s="27"/>
      <c r="D59" s="53"/>
      <c r="E59" s="27"/>
      <c r="F59" s="184">
        <v>100</v>
      </c>
      <c r="G59" s="40" t="s">
        <v>213</v>
      </c>
      <c r="H59" s="40"/>
    </row>
    <row r="60" spans="1:8" ht="12.75" customHeight="1">
      <c r="A60" s="27">
        <v>29</v>
      </c>
      <c r="B60" s="28">
        <v>82</v>
      </c>
      <c r="C60" s="29" t="s">
        <v>297</v>
      </c>
      <c r="D60" s="53"/>
      <c r="E60" s="27"/>
      <c r="F60" s="184"/>
      <c r="G60" s="40" t="s">
        <v>661</v>
      </c>
      <c r="H60" s="40"/>
    </row>
    <row r="61" spans="1:8" ht="12.75" customHeight="1">
      <c r="A61" s="27"/>
      <c r="B61" s="27"/>
      <c r="C61" s="52"/>
      <c r="D61" s="187">
        <v>15</v>
      </c>
      <c r="E61" s="33" t="s">
        <v>167</v>
      </c>
      <c r="F61" s="46"/>
      <c r="G61" s="40"/>
      <c r="H61" s="40"/>
    </row>
    <row r="62" spans="1:8" ht="12.75" customHeight="1">
      <c r="A62" s="27">
        <v>30</v>
      </c>
      <c r="B62" s="28">
        <v>105</v>
      </c>
      <c r="C62" s="36" t="s">
        <v>396</v>
      </c>
      <c r="D62" s="188"/>
      <c r="E62" s="37" t="s">
        <v>662</v>
      </c>
      <c r="F62" s="46"/>
      <c r="G62" s="40"/>
      <c r="H62" s="40"/>
    </row>
    <row r="63" spans="1:8" ht="12.75" customHeight="1">
      <c r="A63" s="27"/>
      <c r="B63" s="27"/>
      <c r="C63" s="27"/>
      <c r="D63" s="53"/>
      <c r="E63" s="189">
        <v>72</v>
      </c>
      <c r="F63" s="59" t="s">
        <v>213</v>
      </c>
      <c r="G63" s="40"/>
      <c r="H63" s="40"/>
    </row>
    <row r="64" spans="1:8" ht="12.75" customHeight="1">
      <c r="A64" s="27">
        <v>31</v>
      </c>
      <c r="B64" s="28" t="s">
        <v>46</v>
      </c>
      <c r="C64" s="36" t="s">
        <v>47</v>
      </c>
      <c r="D64" s="53"/>
      <c r="E64" s="189"/>
      <c r="F64" s="54" t="s">
        <v>663</v>
      </c>
      <c r="G64" s="40"/>
      <c r="H64" s="40"/>
    </row>
    <row r="65" spans="1:8" ht="12.75" customHeight="1">
      <c r="A65" s="27"/>
      <c r="B65" s="27"/>
      <c r="C65" s="52"/>
      <c r="D65" s="187">
        <v>16</v>
      </c>
      <c r="E65" s="33" t="s">
        <v>213</v>
      </c>
      <c r="F65" s="58"/>
      <c r="G65" s="40"/>
      <c r="H65" s="40"/>
    </row>
    <row r="66" spans="1:8" ht="12.75" customHeight="1">
      <c r="A66" s="27">
        <v>32</v>
      </c>
      <c r="B66" s="28">
        <v>24</v>
      </c>
      <c r="C66" s="29" t="s">
        <v>664</v>
      </c>
      <c r="D66" s="188"/>
      <c r="E66" s="44" t="s">
        <v>46</v>
      </c>
      <c r="F66" s="46"/>
      <c r="G66" s="40"/>
      <c r="H66" s="40"/>
    </row>
    <row r="67" spans="1:8" ht="25.5">
      <c r="A67" s="190" t="s">
        <v>39</v>
      </c>
      <c r="B67" s="190"/>
      <c r="C67" s="190"/>
      <c r="D67" s="190"/>
      <c r="E67" s="190"/>
      <c r="F67" s="190"/>
      <c r="G67" s="190"/>
      <c r="H67" s="190"/>
    </row>
    <row r="68" spans="1:8" ht="18.75">
      <c r="A68" s="186" t="s">
        <v>586</v>
      </c>
      <c r="B68" s="186"/>
      <c r="C68" s="186"/>
      <c r="D68" s="186"/>
      <c r="E68" s="186"/>
      <c r="F68" s="186"/>
      <c r="G68" s="186"/>
      <c r="H68" s="186"/>
    </row>
    <row r="69" spans="3:8" ht="15.75">
      <c r="C69" s="21"/>
      <c r="D69" s="23"/>
      <c r="F69" s="62"/>
      <c r="H69" s="62" t="s">
        <v>41</v>
      </c>
    </row>
    <row r="70" spans="1:8" ht="15.75">
      <c r="A70" s="27">
        <v>33</v>
      </c>
      <c r="B70" s="28">
        <v>29</v>
      </c>
      <c r="C70" s="29" t="s">
        <v>665</v>
      </c>
      <c r="E70" s="21"/>
      <c r="F70" s="30"/>
      <c r="H70" s="31" t="s">
        <v>7</v>
      </c>
    </row>
    <row r="71" spans="1:8" ht="12.75">
      <c r="A71" s="27"/>
      <c r="C71" s="21"/>
      <c r="D71" s="187">
        <v>17</v>
      </c>
      <c r="E71" s="33" t="s">
        <v>51</v>
      </c>
      <c r="F71" s="34"/>
      <c r="H71" s="30"/>
    </row>
    <row r="72" spans="1:7" ht="12.75">
      <c r="A72" s="27">
        <v>34</v>
      </c>
      <c r="B72" s="28" t="s">
        <v>46</v>
      </c>
      <c r="C72" s="36" t="s">
        <v>47</v>
      </c>
      <c r="D72" s="188"/>
      <c r="E72" s="44" t="s">
        <v>46</v>
      </c>
      <c r="F72" s="55"/>
      <c r="G72" s="41"/>
    </row>
    <row r="73" spans="1:7" ht="12.75">
      <c r="A73" s="27"/>
      <c r="C73" s="21"/>
      <c r="D73" s="39"/>
      <c r="E73" s="189">
        <v>73</v>
      </c>
      <c r="F73" s="49" t="s">
        <v>51</v>
      </c>
      <c r="G73" s="41"/>
    </row>
    <row r="74" spans="1:7" ht="12.75">
      <c r="A74" s="27">
        <v>35</v>
      </c>
      <c r="B74" s="28">
        <v>114</v>
      </c>
      <c r="C74" s="36" t="s">
        <v>384</v>
      </c>
      <c r="D74" s="39"/>
      <c r="E74" s="189"/>
      <c r="F74" s="54" t="s">
        <v>666</v>
      </c>
      <c r="G74" s="40"/>
    </row>
    <row r="75" spans="1:7" ht="12.75">
      <c r="A75" s="27"/>
      <c r="C75" s="21"/>
      <c r="D75" s="187">
        <v>18</v>
      </c>
      <c r="E75" s="33" t="s">
        <v>621</v>
      </c>
      <c r="F75" s="63"/>
      <c r="G75" s="40"/>
    </row>
    <row r="76" spans="1:7" ht="12.75">
      <c r="A76" s="27">
        <v>36</v>
      </c>
      <c r="B76" s="28">
        <v>106</v>
      </c>
      <c r="C76" s="29" t="s">
        <v>454</v>
      </c>
      <c r="D76" s="188"/>
      <c r="E76" s="44" t="s">
        <v>667</v>
      </c>
      <c r="F76" s="40"/>
      <c r="G76" s="40"/>
    </row>
    <row r="77" spans="1:8" ht="12.75">
      <c r="A77" s="27"/>
      <c r="C77" s="21"/>
      <c r="D77" s="39"/>
      <c r="E77" s="45"/>
      <c r="F77" s="184">
        <v>101</v>
      </c>
      <c r="G77" s="40" t="s">
        <v>51</v>
      </c>
      <c r="H77" s="48"/>
    </row>
    <row r="78" spans="1:8" ht="12.75">
      <c r="A78" s="27">
        <v>37</v>
      </c>
      <c r="B78" s="28">
        <v>101</v>
      </c>
      <c r="C78" s="29" t="s">
        <v>307</v>
      </c>
      <c r="D78" s="39"/>
      <c r="E78" s="45"/>
      <c r="F78" s="184"/>
      <c r="G78" s="40" t="s">
        <v>668</v>
      </c>
      <c r="H78" s="48"/>
    </row>
    <row r="79" spans="1:8" ht="12.75">
      <c r="A79" s="27"/>
      <c r="C79" s="21"/>
      <c r="D79" s="187">
        <v>19</v>
      </c>
      <c r="E79" s="33" t="s">
        <v>456</v>
      </c>
      <c r="F79" s="40"/>
      <c r="G79" s="40"/>
      <c r="H79" s="48"/>
    </row>
    <row r="80" spans="1:8" ht="12.75">
      <c r="A80" s="27">
        <v>38</v>
      </c>
      <c r="B80" s="28">
        <v>145</v>
      </c>
      <c r="C80" s="36" t="s">
        <v>457</v>
      </c>
      <c r="D80" s="188"/>
      <c r="E80" s="37" t="s">
        <v>669</v>
      </c>
      <c r="F80" s="63"/>
      <c r="G80" s="40"/>
      <c r="H80" s="48"/>
    </row>
    <row r="81" spans="1:8" ht="12.75">
      <c r="A81" s="27"/>
      <c r="C81" s="21"/>
      <c r="D81" s="39"/>
      <c r="E81" s="189">
        <v>74</v>
      </c>
      <c r="F81" s="59" t="s">
        <v>224</v>
      </c>
      <c r="G81" s="40"/>
      <c r="H81" s="48"/>
    </row>
    <row r="82" spans="1:8" ht="12.75">
      <c r="A82" s="27">
        <v>39</v>
      </c>
      <c r="B82" s="28">
        <v>130</v>
      </c>
      <c r="C82" s="36" t="s">
        <v>425</v>
      </c>
      <c r="D82" s="47"/>
      <c r="E82" s="189"/>
      <c r="F82" s="64" t="s">
        <v>670</v>
      </c>
      <c r="G82" s="40"/>
      <c r="H82" s="48"/>
    </row>
    <row r="83" spans="1:8" ht="12.75">
      <c r="A83" s="27"/>
      <c r="C83" s="21"/>
      <c r="D83" s="187">
        <v>20</v>
      </c>
      <c r="E83" s="33" t="s">
        <v>224</v>
      </c>
      <c r="F83" s="65"/>
      <c r="G83" s="40"/>
      <c r="H83" s="48"/>
    </row>
    <row r="84" spans="1:8" ht="12.75">
      <c r="A84" s="27">
        <v>40</v>
      </c>
      <c r="B84" s="28">
        <v>59</v>
      </c>
      <c r="C84" s="29" t="s">
        <v>289</v>
      </c>
      <c r="D84" s="188"/>
      <c r="E84" s="44" t="s">
        <v>671</v>
      </c>
      <c r="F84" s="40"/>
      <c r="G84" s="40"/>
      <c r="H84" s="48"/>
    </row>
    <row r="85" spans="1:8" ht="12.75">
      <c r="A85" s="27"/>
      <c r="C85" s="21"/>
      <c r="D85" s="39"/>
      <c r="F85" s="49"/>
      <c r="G85" s="184" t="s">
        <v>46</v>
      </c>
      <c r="H85" s="50" t="s">
        <v>46</v>
      </c>
    </row>
    <row r="86" spans="1:8" ht="12.75">
      <c r="A86" s="27">
        <v>41</v>
      </c>
      <c r="B86" s="28">
        <v>70</v>
      </c>
      <c r="C86" s="29" t="s">
        <v>419</v>
      </c>
      <c r="D86" s="51"/>
      <c r="E86" s="45"/>
      <c r="F86" s="48"/>
      <c r="G86" s="184"/>
      <c r="H86" s="40" t="s">
        <v>46</v>
      </c>
    </row>
    <row r="87" spans="1:8" ht="12.75">
      <c r="A87" s="27"/>
      <c r="C87" s="52"/>
      <c r="D87" s="187">
        <v>21</v>
      </c>
      <c r="E87" s="33" t="s">
        <v>421</v>
      </c>
      <c r="F87" s="38"/>
      <c r="G87" s="40"/>
      <c r="H87" s="48"/>
    </row>
    <row r="88" spans="1:8" ht="12.75">
      <c r="A88" s="27">
        <v>42</v>
      </c>
      <c r="B88" s="28" t="s">
        <v>46</v>
      </c>
      <c r="C88" s="36" t="s">
        <v>47</v>
      </c>
      <c r="D88" s="188"/>
      <c r="E88" s="37" t="s">
        <v>46</v>
      </c>
      <c r="F88" s="38"/>
      <c r="G88" s="40"/>
      <c r="H88" s="48"/>
    </row>
    <row r="89" spans="1:8" ht="12.75">
      <c r="A89" s="27"/>
      <c r="C89" s="27"/>
      <c r="D89" s="53"/>
      <c r="E89" s="189">
        <v>75</v>
      </c>
      <c r="F89" s="49" t="s">
        <v>421</v>
      </c>
      <c r="G89" s="40"/>
      <c r="H89" s="48"/>
    </row>
    <row r="90" spans="1:8" ht="12.75">
      <c r="A90" s="27">
        <v>43</v>
      </c>
      <c r="B90" s="28">
        <v>91</v>
      </c>
      <c r="C90" s="36" t="s">
        <v>360</v>
      </c>
      <c r="D90" s="53"/>
      <c r="E90" s="189"/>
      <c r="F90" s="54" t="s">
        <v>672</v>
      </c>
      <c r="G90" s="40"/>
      <c r="H90" s="48"/>
    </row>
    <row r="91" spans="1:8" ht="12.75">
      <c r="A91" s="27"/>
      <c r="C91" s="52"/>
      <c r="D91" s="187">
        <v>22</v>
      </c>
      <c r="E91" s="33" t="s">
        <v>359</v>
      </c>
      <c r="F91" s="55"/>
      <c r="G91" s="40"/>
      <c r="H91" s="48"/>
    </row>
    <row r="92" spans="1:8" ht="12.75">
      <c r="A92" s="27">
        <v>44</v>
      </c>
      <c r="B92" s="28">
        <v>140</v>
      </c>
      <c r="C92" s="29" t="s">
        <v>277</v>
      </c>
      <c r="D92" s="188"/>
      <c r="E92" s="44" t="s">
        <v>68</v>
      </c>
      <c r="F92" s="38"/>
      <c r="G92" s="40"/>
      <c r="H92" s="48"/>
    </row>
    <row r="93" spans="1:8" ht="12.75">
      <c r="A93" s="27"/>
      <c r="C93" s="27"/>
      <c r="D93" s="53"/>
      <c r="E93" s="56"/>
      <c r="F93" s="184">
        <v>102</v>
      </c>
      <c r="G93" s="40" t="s">
        <v>240</v>
      </c>
      <c r="H93" s="48"/>
    </row>
    <row r="94" spans="1:8" ht="12.75">
      <c r="A94" s="27">
        <v>45</v>
      </c>
      <c r="B94" s="28">
        <v>127</v>
      </c>
      <c r="C94" s="29" t="s">
        <v>329</v>
      </c>
      <c r="D94" s="51"/>
      <c r="E94" s="21"/>
      <c r="F94" s="184"/>
      <c r="G94" s="40" t="s">
        <v>673</v>
      </c>
      <c r="H94" s="48"/>
    </row>
    <row r="95" spans="1:8" ht="12.75">
      <c r="A95" s="27"/>
      <c r="C95" s="57"/>
      <c r="D95" s="187">
        <v>23</v>
      </c>
      <c r="E95" s="33" t="s">
        <v>267</v>
      </c>
      <c r="F95" s="46"/>
      <c r="G95" s="40"/>
      <c r="H95" s="48"/>
    </row>
    <row r="96" spans="1:8" ht="12.75">
      <c r="A96" s="27">
        <v>46</v>
      </c>
      <c r="B96" s="28">
        <v>135</v>
      </c>
      <c r="C96" s="36" t="s">
        <v>282</v>
      </c>
      <c r="D96" s="188"/>
      <c r="E96" s="44" t="s">
        <v>674</v>
      </c>
      <c r="F96" s="58"/>
      <c r="G96" s="40"/>
      <c r="H96" s="48"/>
    </row>
    <row r="97" spans="1:8" ht="12.75">
      <c r="A97" s="27"/>
      <c r="C97" s="27"/>
      <c r="D97" s="51"/>
      <c r="E97" s="189">
        <v>76</v>
      </c>
      <c r="F97" s="59" t="s">
        <v>240</v>
      </c>
      <c r="G97" s="40"/>
      <c r="H97" s="48"/>
    </row>
    <row r="98" spans="1:8" ht="12.75">
      <c r="A98" s="27">
        <v>47</v>
      </c>
      <c r="B98" s="28" t="s">
        <v>46</v>
      </c>
      <c r="C98" s="36" t="s">
        <v>47</v>
      </c>
      <c r="D98" s="51"/>
      <c r="E98" s="189"/>
      <c r="F98" s="54" t="s">
        <v>675</v>
      </c>
      <c r="G98" s="40"/>
      <c r="H98" s="48"/>
    </row>
    <row r="99" spans="1:8" ht="12.75">
      <c r="A99" s="27"/>
      <c r="C99" s="52"/>
      <c r="D99" s="187">
        <v>24</v>
      </c>
      <c r="E99" s="33" t="s">
        <v>240</v>
      </c>
      <c r="F99" s="58"/>
      <c r="G99" s="40"/>
      <c r="H99" s="48"/>
    </row>
    <row r="100" spans="1:8" ht="12.75">
      <c r="A100" s="27">
        <v>48</v>
      </c>
      <c r="B100" s="28">
        <v>38</v>
      </c>
      <c r="C100" s="29" t="s">
        <v>676</v>
      </c>
      <c r="D100" s="188"/>
      <c r="E100" s="44" t="s">
        <v>46</v>
      </c>
      <c r="F100" s="46"/>
      <c r="G100" s="40"/>
      <c r="H100" s="48"/>
    </row>
    <row r="101" spans="1:8" ht="12.75">
      <c r="A101" s="27"/>
      <c r="B101" s="27"/>
      <c r="D101" s="18"/>
      <c r="F101" s="46"/>
      <c r="G101" s="40"/>
      <c r="H101" s="48"/>
    </row>
    <row r="102" spans="1:8" ht="12.75">
      <c r="A102" s="27">
        <v>49</v>
      </c>
      <c r="B102" s="28">
        <v>34</v>
      </c>
      <c r="C102" s="29" t="s">
        <v>442</v>
      </c>
      <c r="D102" s="39"/>
      <c r="F102" s="48"/>
      <c r="G102" s="40"/>
      <c r="H102" s="48"/>
    </row>
    <row r="103" spans="1:8" ht="12.75">
      <c r="A103" s="27"/>
      <c r="B103" s="27"/>
      <c r="C103" s="57"/>
      <c r="D103" s="187">
        <v>25</v>
      </c>
      <c r="E103" s="33" t="s">
        <v>95</v>
      </c>
      <c r="F103" s="48"/>
      <c r="G103" s="40"/>
      <c r="H103" s="48"/>
    </row>
    <row r="104" spans="1:8" ht="12.75">
      <c r="A104" s="27">
        <v>50</v>
      </c>
      <c r="B104" s="28" t="s">
        <v>46</v>
      </c>
      <c r="C104" s="36" t="s">
        <v>47</v>
      </c>
      <c r="D104" s="188"/>
      <c r="E104" s="44" t="s">
        <v>46</v>
      </c>
      <c r="F104" s="58"/>
      <c r="G104" s="40"/>
      <c r="H104" s="48"/>
    </row>
    <row r="105" spans="1:8" ht="12.75">
      <c r="A105" s="27"/>
      <c r="B105" s="27"/>
      <c r="D105" s="18"/>
      <c r="E105" s="189">
        <v>77</v>
      </c>
      <c r="F105" s="49" t="s">
        <v>95</v>
      </c>
      <c r="G105" s="40"/>
      <c r="H105" s="48"/>
    </row>
    <row r="106" spans="1:8" ht="12.75">
      <c r="A106" s="27">
        <v>51</v>
      </c>
      <c r="B106" s="28">
        <v>81</v>
      </c>
      <c r="C106" s="36" t="s">
        <v>350</v>
      </c>
      <c r="D106" s="53"/>
      <c r="E106" s="189"/>
      <c r="F106" s="54" t="s">
        <v>677</v>
      </c>
      <c r="G106" s="40"/>
      <c r="H106" s="48"/>
    </row>
    <row r="107" spans="1:8" ht="12.75">
      <c r="A107" s="27"/>
      <c r="B107" s="27"/>
      <c r="C107" s="52"/>
      <c r="D107" s="187">
        <v>26</v>
      </c>
      <c r="E107" s="33" t="s">
        <v>352</v>
      </c>
      <c r="F107" s="58"/>
      <c r="G107" s="40"/>
      <c r="H107" s="48"/>
    </row>
    <row r="108" spans="1:8" ht="12.75">
      <c r="A108" s="27">
        <v>52</v>
      </c>
      <c r="B108" s="28">
        <v>143</v>
      </c>
      <c r="C108" s="29" t="s">
        <v>394</v>
      </c>
      <c r="D108" s="188"/>
      <c r="E108" s="44" t="s">
        <v>678</v>
      </c>
      <c r="F108" s="46"/>
      <c r="G108" s="40"/>
      <c r="H108" s="48"/>
    </row>
    <row r="109" spans="1:8" ht="12.75">
      <c r="A109" s="27"/>
      <c r="B109" s="27"/>
      <c r="C109" s="27"/>
      <c r="D109" s="53"/>
      <c r="E109" s="27"/>
      <c r="F109" s="184">
        <v>103</v>
      </c>
      <c r="G109" s="40" t="s">
        <v>77</v>
      </c>
      <c r="H109" s="48"/>
    </row>
    <row r="110" spans="1:8" ht="12.75">
      <c r="A110" s="27">
        <v>53</v>
      </c>
      <c r="B110" s="28">
        <v>79</v>
      </c>
      <c r="C110" s="29" t="s">
        <v>679</v>
      </c>
      <c r="D110" s="53"/>
      <c r="E110" s="27"/>
      <c r="F110" s="184"/>
      <c r="G110" s="40" t="s">
        <v>680</v>
      </c>
      <c r="H110" s="48"/>
    </row>
    <row r="111" spans="1:8" ht="12.75">
      <c r="A111" s="27"/>
      <c r="B111" s="27"/>
      <c r="C111" s="52"/>
      <c r="D111" s="187">
        <v>27</v>
      </c>
      <c r="E111" s="33" t="s">
        <v>77</v>
      </c>
      <c r="F111" s="46"/>
      <c r="G111" s="40"/>
      <c r="H111" s="48"/>
    </row>
    <row r="112" spans="1:8" ht="12.75">
      <c r="A112" s="27">
        <v>54</v>
      </c>
      <c r="B112" s="42"/>
      <c r="C112" s="36" t="s">
        <v>47</v>
      </c>
      <c r="D112" s="188"/>
      <c r="E112" s="44" t="s">
        <v>46</v>
      </c>
      <c r="F112" s="58"/>
      <c r="G112" s="40"/>
      <c r="H112" s="48"/>
    </row>
    <row r="113" spans="1:8" ht="12.75">
      <c r="A113" s="27"/>
      <c r="B113" s="27"/>
      <c r="C113" s="27"/>
      <c r="D113" s="53"/>
      <c r="E113" s="189">
        <v>78</v>
      </c>
      <c r="F113" s="59" t="s">
        <v>77</v>
      </c>
      <c r="G113" s="40"/>
      <c r="H113" s="48"/>
    </row>
    <row r="114" spans="1:8" ht="12.75">
      <c r="A114" s="27">
        <v>55</v>
      </c>
      <c r="B114" s="28" t="s">
        <v>46</v>
      </c>
      <c r="C114" s="36" t="s">
        <v>47</v>
      </c>
      <c r="D114" s="53"/>
      <c r="E114" s="189"/>
      <c r="F114" s="54" t="s">
        <v>681</v>
      </c>
      <c r="G114" s="40"/>
      <c r="H114" s="48"/>
    </row>
    <row r="115" spans="1:8" ht="12.75">
      <c r="A115" s="27"/>
      <c r="B115" s="27"/>
      <c r="C115" s="52"/>
      <c r="D115" s="187">
        <v>28</v>
      </c>
      <c r="E115" s="33" t="s">
        <v>367</v>
      </c>
      <c r="F115" s="58"/>
      <c r="G115" s="40"/>
      <c r="H115" s="48"/>
    </row>
    <row r="116" spans="1:8" ht="12.75">
      <c r="A116" s="27">
        <v>56</v>
      </c>
      <c r="B116" s="28">
        <v>51</v>
      </c>
      <c r="C116" s="29" t="s">
        <v>366</v>
      </c>
      <c r="D116" s="188"/>
      <c r="E116" s="44" t="s">
        <v>46</v>
      </c>
      <c r="F116" s="46"/>
      <c r="G116" s="40"/>
      <c r="H116" s="48"/>
    </row>
    <row r="117" spans="1:8" ht="12.75">
      <c r="A117" s="27"/>
      <c r="B117" s="27"/>
      <c r="C117" s="27"/>
      <c r="D117" s="53"/>
      <c r="E117" s="27"/>
      <c r="F117" s="46"/>
      <c r="G117" s="184" t="s">
        <v>46</v>
      </c>
      <c r="H117" s="50" t="s">
        <v>46</v>
      </c>
    </row>
    <row r="118" spans="1:8" ht="12.75">
      <c r="A118" s="27">
        <v>57</v>
      </c>
      <c r="B118" s="28">
        <v>55</v>
      </c>
      <c r="C118" s="29" t="s">
        <v>317</v>
      </c>
      <c r="D118" s="66"/>
      <c r="E118" s="27"/>
      <c r="F118" s="46"/>
      <c r="G118" s="184"/>
      <c r="H118" s="40" t="s">
        <v>46</v>
      </c>
    </row>
    <row r="119" spans="1:8" ht="12.75">
      <c r="A119" s="27"/>
      <c r="B119" s="27"/>
      <c r="C119" s="52"/>
      <c r="D119" s="187">
        <v>29</v>
      </c>
      <c r="E119" s="33" t="s">
        <v>312</v>
      </c>
      <c r="F119" s="46"/>
      <c r="G119" s="40"/>
      <c r="H119" s="48"/>
    </row>
    <row r="120" spans="1:8" ht="12.75">
      <c r="A120" s="27">
        <v>58</v>
      </c>
      <c r="B120" s="28">
        <v>125</v>
      </c>
      <c r="C120" s="36" t="s">
        <v>373</v>
      </c>
      <c r="D120" s="188"/>
      <c r="E120" s="37" t="s">
        <v>269</v>
      </c>
      <c r="F120" s="46"/>
      <c r="G120" s="40"/>
      <c r="H120" s="48"/>
    </row>
    <row r="121" spans="1:8" ht="12.75">
      <c r="A121" s="27"/>
      <c r="B121" s="27"/>
      <c r="C121" s="27"/>
      <c r="D121" s="53"/>
      <c r="E121" s="189">
        <v>79</v>
      </c>
      <c r="F121" s="49" t="s">
        <v>151</v>
      </c>
      <c r="G121" s="40"/>
      <c r="H121" s="48"/>
    </row>
    <row r="122" spans="1:8" ht="12.75">
      <c r="A122" s="27">
        <v>59</v>
      </c>
      <c r="B122" s="28">
        <v>86</v>
      </c>
      <c r="C122" s="36" t="s">
        <v>301</v>
      </c>
      <c r="D122" s="53"/>
      <c r="E122" s="189"/>
      <c r="F122" s="54" t="s">
        <v>682</v>
      </c>
      <c r="G122" s="40"/>
      <c r="H122" s="48"/>
    </row>
    <row r="123" spans="1:8" ht="12.75">
      <c r="A123" s="27"/>
      <c r="B123" s="27"/>
      <c r="C123" s="52"/>
      <c r="D123" s="187">
        <v>30</v>
      </c>
      <c r="E123" s="33" t="s">
        <v>151</v>
      </c>
      <c r="F123" s="58"/>
      <c r="G123" s="40"/>
      <c r="H123" s="48"/>
    </row>
    <row r="124" spans="1:8" ht="12.75">
      <c r="A124" s="27">
        <v>60</v>
      </c>
      <c r="B124" s="28">
        <v>109</v>
      </c>
      <c r="C124" s="29" t="s">
        <v>683</v>
      </c>
      <c r="D124" s="188"/>
      <c r="E124" s="44" t="s">
        <v>684</v>
      </c>
      <c r="F124" s="46"/>
      <c r="G124" s="40"/>
      <c r="H124" s="48"/>
    </row>
    <row r="125" spans="1:8" ht="12.75">
      <c r="A125" s="27"/>
      <c r="B125" s="27"/>
      <c r="C125" s="27"/>
      <c r="D125" s="53"/>
      <c r="E125" s="27"/>
      <c r="F125" s="184">
        <v>104</v>
      </c>
      <c r="G125" s="40" t="s">
        <v>151</v>
      </c>
      <c r="H125" s="48"/>
    </row>
    <row r="126" spans="1:8" ht="12.75">
      <c r="A126" s="27">
        <v>61</v>
      </c>
      <c r="B126" s="28">
        <v>147</v>
      </c>
      <c r="C126" s="29" t="s">
        <v>424</v>
      </c>
      <c r="D126" s="53"/>
      <c r="E126" s="27"/>
      <c r="F126" s="184"/>
      <c r="G126" s="40" t="s">
        <v>685</v>
      </c>
      <c r="H126" s="48"/>
    </row>
    <row r="127" spans="1:8" ht="12.75">
      <c r="A127" s="27"/>
      <c r="B127" s="27"/>
      <c r="C127" s="52"/>
      <c r="D127" s="187">
        <v>31</v>
      </c>
      <c r="E127" s="33" t="s">
        <v>639</v>
      </c>
      <c r="F127" s="46"/>
      <c r="G127" s="40"/>
      <c r="H127" s="48"/>
    </row>
    <row r="128" spans="1:8" ht="12.75">
      <c r="A128" s="27">
        <v>62</v>
      </c>
      <c r="B128" s="28">
        <v>136</v>
      </c>
      <c r="C128" s="36" t="s">
        <v>415</v>
      </c>
      <c r="D128" s="188"/>
      <c r="E128" s="37" t="s">
        <v>686</v>
      </c>
      <c r="F128" s="46"/>
      <c r="G128" s="40"/>
      <c r="H128" s="48"/>
    </row>
    <row r="129" spans="1:8" ht="12.75">
      <c r="A129" s="27"/>
      <c r="B129" s="27"/>
      <c r="C129" s="27"/>
      <c r="D129" s="53"/>
      <c r="E129" s="189">
        <v>80</v>
      </c>
      <c r="F129" s="59" t="s">
        <v>292</v>
      </c>
      <c r="G129" s="40"/>
      <c r="H129" s="48"/>
    </row>
    <row r="130" spans="1:8" ht="12.75">
      <c r="A130" s="27">
        <v>63</v>
      </c>
      <c r="B130" s="28" t="s">
        <v>46</v>
      </c>
      <c r="C130" s="36" t="s">
        <v>47</v>
      </c>
      <c r="D130" s="53"/>
      <c r="E130" s="189"/>
      <c r="F130" s="54" t="s">
        <v>687</v>
      </c>
      <c r="G130" s="40"/>
      <c r="H130" s="48"/>
    </row>
    <row r="131" spans="1:8" ht="12.75">
      <c r="A131" s="27"/>
      <c r="B131" s="27"/>
      <c r="C131" s="52"/>
      <c r="D131" s="187">
        <v>32</v>
      </c>
      <c r="E131" s="33" t="s">
        <v>292</v>
      </c>
      <c r="F131" s="58"/>
      <c r="G131" s="40"/>
      <c r="H131" s="48"/>
    </row>
    <row r="132" spans="1:8" ht="12.75">
      <c r="A132" s="27">
        <v>64</v>
      </c>
      <c r="B132" s="28">
        <v>41</v>
      </c>
      <c r="C132" s="29" t="s">
        <v>293</v>
      </c>
      <c r="D132" s="188"/>
      <c r="E132" s="44" t="s">
        <v>46</v>
      </c>
      <c r="F132" s="46"/>
      <c r="G132" s="40"/>
      <c r="H132" s="48"/>
    </row>
    <row r="133" spans="1:8" ht="25.5">
      <c r="A133" s="185" t="s">
        <v>39</v>
      </c>
      <c r="B133" s="185"/>
      <c r="C133" s="185"/>
      <c r="D133" s="185"/>
      <c r="E133" s="185"/>
      <c r="F133" s="185"/>
      <c r="G133" s="185"/>
      <c r="H133" s="185"/>
    </row>
    <row r="134" spans="1:8" ht="18.75">
      <c r="A134" s="186" t="s">
        <v>586</v>
      </c>
      <c r="B134" s="186"/>
      <c r="C134" s="186"/>
      <c r="D134" s="186"/>
      <c r="E134" s="186"/>
      <c r="F134" s="186"/>
      <c r="G134" s="186"/>
      <c r="H134" s="186"/>
    </row>
    <row r="135" spans="3:8" ht="15.75">
      <c r="C135" s="21"/>
      <c r="D135" s="23"/>
      <c r="F135" s="62"/>
      <c r="H135" s="62" t="s">
        <v>41</v>
      </c>
    </row>
    <row r="136" spans="1:8" ht="15.75">
      <c r="A136" s="27">
        <v>65</v>
      </c>
      <c r="B136" s="67">
        <v>22</v>
      </c>
      <c r="C136" s="38" t="s">
        <v>362</v>
      </c>
      <c r="E136" s="21"/>
      <c r="F136" s="34"/>
      <c r="H136" s="31" t="s">
        <v>688</v>
      </c>
    </row>
    <row r="137" spans="1:6" ht="12.75">
      <c r="A137" s="27"/>
      <c r="B137" s="67"/>
      <c r="C137" s="27"/>
      <c r="D137" s="182">
        <v>33</v>
      </c>
      <c r="E137" s="56" t="s">
        <v>94</v>
      </c>
      <c r="F137" s="34"/>
    </row>
    <row r="138" spans="1:6" ht="12.75">
      <c r="A138" s="27">
        <v>66</v>
      </c>
      <c r="B138" s="67" t="s">
        <v>46</v>
      </c>
      <c r="C138" s="27" t="s">
        <v>47</v>
      </c>
      <c r="D138" s="182"/>
      <c r="E138" s="56" t="s">
        <v>46</v>
      </c>
      <c r="F138" s="34"/>
    </row>
    <row r="139" spans="1:6" ht="12.75">
      <c r="A139" s="27"/>
      <c r="B139" s="67"/>
      <c r="C139" s="27"/>
      <c r="D139" s="51"/>
      <c r="E139" s="183">
        <v>81</v>
      </c>
      <c r="F139" s="40" t="s">
        <v>94</v>
      </c>
    </row>
    <row r="140" spans="1:7" ht="12.75">
      <c r="A140" s="27">
        <v>67</v>
      </c>
      <c r="B140" s="42"/>
      <c r="C140" s="27" t="s">
        <v>47</v>
      </c>
      <c r="D140" s="51"/>
      <c r="E140" s="183"/>
      <c r="F140" s="40" t="s">
        <v>689</v>
      </c>
      <c r="G140" s="68"/>
    </row>
    <row r="141" spans="1:7" ht="12.75">
      <c r="A141" s="27"/>
      <c r="B141" s="67"/>
      <c r="C141" s="27"/>
      <c r="D141" s="182">
        <v>34</v>
      </c>
      <c r="E141" s="56" t="s">
        <v>310</v>
      </c>
      <c r="F141" s="40"/>
      <c r="G141" s="68"/>
    </row>
    <row r="142" spans="1:7" ht="12.75">
      <c r="A142" s="27">
        <v>68</v>
      </c>
      <c r="B142" s="67">
        <v>85</v>
      </c>
      <c r="C142" s="38" t="s">
        <v>311</v>
      </c>
      <c r="D142" s="182"/>
      <c r="E142" s="56" t="s">
        <v>46</v>
      </c>
      <c r="F142" s="40"/>
      <c r="G142" s="68"/>
    </row>
    <row r="143" spans="1:7" ht="12.75">
      <c r="A143" s="27"/>
      <c r="B143" s="67"/>
      <c r="C143" s="27"/>
      <c r="D143" s="51"/>
      <c r="E143" s="45"/>
      <c r="F143" s="184">
        <v>105</v>
      </c>
      <c r="G143" s="68" t="s">
        <v>507</v>
      </c>
    </row>
    <row r="144" spans="1:8" ht="12.75">
      <c r="A144" s="27">
        <v>69</v>
      </c>
      <c r="B144" s="67">
        <v>97</v>
      </c>
      <c r="C144" s="38" t="s">
        <v>354</v>
      </c>
      <c r="D144" s="51"/>
      <c r="E144" s="45"/>
      <c r="F144" s="184"/>
      <c r="G144" s="68" t="s">
        <v>690</v>
      </c>
      <c r="H144" s="69"/>
    </row>
    <row r="145" spans="1:8" ht="12.75">
      <c r="A145" s="27"/>
      <c r="B145" s="67"/>
      <c r="C145" s="27"/>
      <c r="D145" s="182">
        <v>35</v>
      </c>
      <c r="E145" s="56" t="s">
        <v>507</v>
      </c>
      <c r="F145" s="40"/>
      <c r="G145" s="68"/>
      <c r="H145" s="69"/>
    </row>
    <row r="146" spans="1:8" ht="12.75">
      <c r="A146" s="27">
        <v>70</v>
      </c>
      <c r="B146" s="67">
        <v>104</v>
      </c>
      <c r="C146" s="27" t="s">
        <v>691</v>
      </c>
      <c r="D146" s="182"/>
      <c r="E146" s="56" t="s">
        <v>692</v>
      </c>
      <c r="F146" s="40"/>
      <c r="G146" s="68"/>
      <c r="H146" s="69"/>
    </row>
    <row r="147" spans="1:8" ht="12.75">
      <c r="A147" s="27"/>
      <c r="B147" s="67"/>
      <c r="C147" s="27"/>
      <c r="D147" s="51"/>
      <c r="E147" s="183">
        <v>82</v>
      </c>
      <c r="F147" s="40" t="s">
        <v>507</v>
      </c>
      <c r="G147" s="68"/>
      <c r="H147" s="69"/>
    </row>
    <row r="148" spans="1:8" ht="12.75">
      <c r="A148" s="27">
        <v>71</v>
      </c>
      <c r="B148" s="67">
        <v>133</v>
      </c>
      <c r="C148" s="27" t="s">
        <v>322</v>
      </c>
      <c r="D148" s="51"/>
      <c r="E148" s="183"/>
      <c r="F148" s="40" t="s">
        <v>693</v>
      </c>
      <c r="G148" s="68"/>
      <c r="H148" s="69"/>
    </row>
    <row r="149" spans="1:8" ht="12.75">
      <c r="A149" s="27"/>
      <c r="B149" s="67"/>
      <c r="C149" s="27"/>
      <c r="D149" s="182">
        <v>36</v>
      </c>
      <c r="E149" s="56" t="s">
        <v>178</v>
      </c>
      <c r="F149" s="48"/>
      <c r="G149" s="68"/>
      <c r="H149" s="69"/>
    </row>
    <row r="150" spans="1:8" ht="12.75">
      <c r="A150" s="27">
        <v>72</v>
      </c>
      <c r="B150" s="67">
        <v>43</v>
      </c>
      <c r="C150" s="38" t="s">
        <v>276</v>
      </c>
      <c r="D150" s="182"/>
      <c r="E150" s="56" t="s">
        <v>694</v>
      </c>
      <c r="F150" s="40"/>
      <c r="G150" s="68"/>
      <c r="H150" s="69"/>
    </row>
    <row r="151" spans="1:8" ht="12.75">
      <c r="A151" s="27"/>
      <c r="B151" s="67"/>
      <c r="C151" s="27"/>
      <c r="D151" s="51"/>
      <c r="E151" s="69"/>
      <c r="F151" s="40"/>
      <c r="G151" s="184" t="s">
        <v>46</v>
      </c>
      <c r="H151" s="68" t="s">
        <v>46</v>
      </c>
    </row>
    <row r="152" spans="1:8" ht="12.75">
      <c r="A152" s="27">
        <v>73</v>
      </c>
      <c r="B152" s="67">
        <v>71</v>
      </c>
      <c r="C152" s="38" t="s">
        <v>387</v>
      </c>
      <c r="D152" s="51"/>
      <c r="E152" s="45"/>
      <c r="F152" s="48"/>
      <c r="G152" s="184"/>
      <c r="H152" s="68" t="s">
        <v>46</v>
      </c>
    </row>
    <row r="153" spans="1:8" ht="12.75">
      <c r="A153" s="27"/>
      <c r="B153" s="67"/>
      <c r="C153" s="27"/>
      <c r="D153" s="182">
        <v>37</v>
      </c>
      <c r="E153" s="56" t="s">
        <v>172</v>
      </c>
      <c r="F153" s="38"/>
      <c r="G153" s="68"/>
      <c r="H153" s="69"/>
    </row>
    <row r="154" spans="1:8" ht="12.75">
      <c r="A154" s="27">
        <v>74</v>
      </c>
      <c r="B154" s="67" t="s">
        <v>46</v>
      </c>
      <c r="C154" s="27" t="s">
        <v>47</v>
      </c>
      <c r="D154" s="182"/>
      <c r="E154" s="56" t="s">
        <v>46</v>
      </c>
      <c r="F154" s="38"/>
      <c r="G154" s="68"/>
      <c r="H154" s="69"/>
    </row>
    <row r="155" spans="1:8" ht="12.75">
      <c r="A155" s="27"/>
      <c r="B155" s="67"/>
      <c r="C155" s="27"/>
      <c r="D155" s="53"/>
      <c r="E155" s="183">
        <v>83</v>
      </c>
      <c r="F155" s="40" t="s">
        <v>624</v>
      </c>
      <c r="G155" s="68"/>
      <c r="H155" s="69"/>
    </row>
    <row r="156" spans="1:8" ht="12.75">
      <c r="A156" s="27">
        <v>75</v>
      </c>
      <c r="B156" s="67">
        <v>111</v>
      </c>
      <c r="C156" s="27" t="s">
        <v>361</v>
      </c>
      <c r="D156" s="53"/>
      <c r="E156" s="183"/>
      <c r="F156" s="40" t="s">
        <v>695</v>
      </c>
      <c r="G156" s="68"/>
      <c r="H156" s="69"/>
    </row>
    <row r="157" spans="1:8" ht="12.75">
      <c r="A157" s="27"/>
      <c r="B157" s="67"/>
      <c r="C157" s="27"/>
      <c r="D157" s="182">
        <v>38</v>
      </c>
      <c r="E157" s="56" t="s">
        <v>624</v>
      </c>
      <c r="F157" s="38"/>
      <c r="G157" s="68"/>
      <c r="H157" s="69"/>
    </row>
    <row r="158" spans="1:8" ht="12.75">
      <c r="A158" s="27">
        <v>76</v>
      </c>
      <c r="B158" s="67">
        <v>117</v>
      </c>
      <c r="C158" s="38" t="s">
        <v>348</v>
      </c>
      <c r="D158" s="182"/>
      <c r="E158" s="56" t="s">
        <v>696</v>
      </c>
      <c r="F158" s="38"/>
      <c r="G158" s="68"/>
      <c r="H158" s="69"/>
    </row>
    <row r="159" spans="1:8" ht="12.75">
      <c r="A159" s="27"/>
      <c r="B159" s="67"/>
      <c r="C159" s="27"/>
      <c r="D159" s="53"/>
      <c r="E159" s="56"/>
      <c r="F159" s="184">
        <v>106</v>
      </c>
      <c r="G159" s="68" t="s">
        <v>70</v>
      </c>
      <c r="H159" s="69"/>
    </row>
    <row r="160" spans="1:8" ht="12.75">
      <c r="A160" s="27">
        <v>77</v>
      </c>
      <c r="B160" s="67">
        <v>126</v>
      </c>
      <c r="C160" s="38" t="s">
        <v>430</v>
      </c>
      <c r="D160" s="51"/>
      <c r="E160" s="27"/>
      <c r="F160" s="184"/>
      <c r="G160" s="68" t="s">
        <v>697</v>
      </c>
      <c r="H160" s="69"/>
    </row>
    <row r="161" spans="1:8" ht="12.75">
      <c r="A161" s="27"/>
      <c r="B161" s="67"/>
      <c r="C161" s="69"/>
      <c r="D161" s="182">
        <v>39</v>
      </c>
      <c r="E161" s="56" t="s">
        <v>379</v>
      </c>
      <c r="F161" s="46"/>
      <c r="G161" s="68"/>
      <c r="H161" s="69"/>
    </row>
    <row r="162" spans="1:8" ht="12.75">
      <c r="A162" s="27">
        <v>78</v>
      </c>
      <c r="B162" s="67">
        <v>118</v>
      </c>
      <c r="C162" s="27" t="s">
        <v>381</v>
      </c>
      <c r="D162" s="182"/>
      <c r="E162" s="56" t="s">
        <v>698</v>
      </c>
      <c r="F162" s="46"/>
      <c r="G162" s="68"/>
      <c r="H162" s="69"/>
    </row>
    <row r="163" spans="1:8" ht="12.75">
      <c r="A163" s="27"/>
      <c r="B163" s="67"/>
      <c r="C163" s="27"/>
      <c r="D163" s="51"/>
      <c r="E163" s="183">
        <v>84</v>
      </c>
      <c r="F163" s="40" t="s">
        <v>70</v>
      </c>
      <c r="G163" s="68"/>
      <c r="H163" s="69"/>
    </row>
    <row r="164" spans="1:8" ht="12.75">
      <c r="A164" s="27">
        <v>79</v>
      </c>
      <c r="B164" s="67" t="s">
        <v>46</v>
      </c>
      <c r="C164" s="27" t="s">
        <v>47</v>
      </c>
      <c r="D164" s="51"/>
      <c r="E164" s="183"/>
      <c r="F164" s="40" t="s">
        <v>699</v>
      </c>
      <c r="G164" s="68"/>
      <c r="H164" s="69"/>
    </row>
    <row r="165" spans="1:8" ht="12.75">
      <c r="A165" s="27"/>
      <c r="B165" s="67"/>
      <c r="C165" s="27"/>
      <c r="D165" s="182">
        <v>40</v>
      </c>
      <c r="E165" s="56" t="s">
        <v>70</v>
      </c>
      <c r="F165" s="46"/>
      <c r="G165" s="68"/>
      <c r="H165" s="69"/>
    </row>
    <row r="166" spans="1:8" ht="12.75">
      <c r="A166" s="27">
        <v>80</v>
      </c>
      <c r="B166" s="67">
        <v>31</v>
      </c>
      <c r="C166" s="38" t="s">
        <v>491</v>
      </c>
      <c r="D166" s="182"/>
      <c r="E166" s="56" t="s">
        <v>46</v>
      </c>
      <c r="F166" s="46"/>
      <c r="G166" s="68"/>
      <c r="H166" s="69"/>
    </row>
    <row r="167" spans="1:8" ht="12.75">
      <c r="A167" s="27"/>
      <c r="B167" s="38"/>
      <c r="C167" s="69"/>
      <c r="D167" s="69"/>
      <c r="E167" s="69"/>
      <c r="F167" s="46"/>
      <c r="G167" s="68"/>
      <c r="H167" s="69"/>
    </row>
    <row r="168" spans="1:8" ht="12.75">
      <c r="A168" s="27">
        <v>81</v>
      </c>
      <c r="B168" s="67">
        <v>32</v>
      </c>
      <c r="C168" s="38" t="s">
        <v>700</v>
      </c>
      <c r="D168" s="51"/>
      <c r="E168" s="69"/>
      <c r="F168" s="48"/>
      <c r="G168" s="68"/>
      <c r="H168" s="69"/>
    </row>
    <row r="169" spans="1:8" ht="12.75">
      <c r="A169" s="27"/>
      <c r="B169" s="38"/>
      <c r="C169" s="69"/>
      <c r="D169" s="182">
        <v>41</v>
      </c>
      <c r="E169" s="56" t="s">
        <v>204</v>
      </c>
      <c r="F169" s="48"/>
      <c r="G169" s="68"/>
      <c r="H169" s="69"/>
    </row>
    <row r="170" spans="1:8" ht="12.75">
      <c r="A170" s="27">
        <v>82</v>
      </c>
      <c r="B170" s="67" t="s">
        <v>46</v>
      </c>
      <c r="C170" s="27" t="s">
        <v>47</v>
      </c>
      <c r="D170" s="182"/>
      <c r="E170" s="56" t="s">
        <v>46</v>
      </c>
      <c r="F170" s="46"/>
      <c r="G170" s="68"/>
      <c r="H170" s="69"/>
    </row>
    <row r="171" spans="1:8" ht="12.75">
      <c r="A171" s="27"/>
      <c r="B171" s="38"/>
      <c r="C171" s="69"/>
      <c r="D171" s="69"/>
      <c r="E171" s="183">
        <v>85</v>
      </c>
      <c r="F171" s="40" t="s">
        <v>204</v>
      </c>
      <c r="G171" s="68"/>
      <c r="H171" s="69"/>
    </row>
    <row r="172" spans="1:8" ht="12.75">
      <c r="A172" s="27">
        <v>83</v>
      </c>
      <c r="B172" s="67">
        <v>88</v>
      </c>
      <c r="C172" s="27" t="s">
        <v>440</v>
      </c>
      <c r="D172" s="53"/>
      <c r="E172" s="183"/>
      <c r="F172" s="40" t="s">
        <v>701</v>
      </c>
      <c r="G172" s="68"/>
      <c r="H172" s="69"/>
    </row>
    <row r="173" spans="1:8" ht="12.75">
      <c r="A173" s="27"/>
      <c r="B173" s="38"/>
      <c r="C173" s="27"/>
      <c r="D173" s="182">
        <v>42</v>
      </c>
      <c r="E173" s="56" t="s">
        <v>614</v>
      </c>
      <c r="F173" s="46"/>
      <c r="G173" s="68"/>
      <c r="H173" s="69"/>
    </row>
    <row r="174" spans="1:8" ht="12.75">
      <c r="A174" s="27">
        <v>84</v>
      </c>
      <c r="B174" s="67">
        <v>131</v>
      </c>
      <c r="C174" s="38" t="s">
        <v>401</v>
      </c>
      <c r="D174" s="182"/>
      <c r="E174" s="56" t="s">
        <v>702</v>
      </c>
      <c r="F174" s="46"/>
      <c r="G174" s="68"/>
      <c r="H174" s="69"/>
    </row>
    <row r="175" spans="1:8" ht="12.75">
      <c r="A175" s="27"/>
      <c r="B175" s="38"/>
      <c r="C175" s="27"/>
      <c r="D175" s="53"/>
      <c r="E175" s="27"/>
      <c r="F175" s="184">
        <v>107</v>
      </c>
      <c r="G175" s="68" t="s">
        <v>204</v>
      </c>
      <c r="H175" s="69"/>
    </row>
    <row r="176" spans="1:8" ht="12.75">
      <c r="A176" s="27">
        <v>85</v>
      </c>
      <c r="B176" s="67">
        <v>77</v>
      </c>
      <c r="C176" s="38" t="s">
        <v>703</v>
      </c>
      <c r="D176" s="53"/>
      <c r="E176" s="27"/>
      <c r="F176" s="184"/>
      <c r="G176" s="68" t="s">
        <v>704</v>
      </c>
      <c r="H176" s="69"/>
    </row>
    <row r="177" spans="1:8" ht="12.75">
      <c r="A177" s="27"/>
      <c r="B177" s="38"/>
      <c r="C177" s="27"/>
      <c r="D177" s="182">
        <v>43</v>
      </c>
      <c r="E177" s="56" t="s">
        <v>62</v>
      </c>
      <c r="F177" s="46"/>
      <c r="G177" s="68"/>
      <c r="H177" s="69"/>
    </row>
    <row r="178" spans="1:8" ht="12.75">
      <c r="A178" s="27">
        <v>86</v>
      </c>
      <c r="B178" s="67">
        <v>115</v>
      </c>
      <c r="C178" s="27" t="s">
        <v>303</v>
      </c>
      <c r="D178" s="182"/>
      <c r="E178" s="56" t="s">
        <v>705</v>
      </c>
      <c r="F178" s="46"/>
      <c r="G178" s="68"/>
      <c r="H178" s="69"/>
    </row>
    <row r="179" spans="1:8" ht="12.75">
      <c r="A179" s="27"/>
      <c r="B179" s="38"/>
      <c r="C179" s="27"/>
      <c r="D179" s="53"/>
      <c r="E179" s="183">
        <v>86</v>
      </c>
      <c r="F179" s="40" t="s">
        <v>62</v>
      </c>
      <c r="G179" s="68"/>
      <c r="H179" s="69"/>
    </row>
    <row r="180" spans="1:8" ht="12.75">
      <c r="A180" s="27">
        <v>87</v>
      </c>
      <c r="B180" s="67" t="s">
        <v>46</v>
      </c>
      <c r="C180" s="27" t="s">
        <v>47</v>
      </c>
      <c r="D180" s="53"/>
      <c r="E180" s="183"/>
      <c r="F180" s="40" t="s">
        <v>706</v>
      </c>
      <c r="G180" s="68"/>
      <c r="H180" s="69"/>
    </row>
    <row r="181" spans="1:8" ht="12.75">
      <c r="A181" s="27"/>
      <c r="B181" s="38"/>
      <c r="C181" s="27"/>
      <c r="D181" s="182">
        <v>44</v>
      </c>
      <c r="E181" s="56" t="s">
        <v>140</v>
      </c>
      <c r="F181" s="46"/>
      <c r="G181" s="68"/>
      <c r="H181" s="69"/>
    </row>
    <row r="182" spans="1:8" ht="12.75">
      <c r="A182" s="27">
        <v>88</v>
      </c>
      <c r="B182" s="67">
        <v>54</v>
      </c>
      <c r="C182" s="38" t="s">
        <v>412</v>
      </c>
      <c r="D182" s="182"/>
      <c r="E182" s="56" t="s">
        <v>46</v>
      </c>
      <c r="F182" s="46"/>
      <c r="G182" s="68"/>
      <c r="H182" s="69"/>
    </row>
    <row r="183" spans="1:8" ht="12.75">
      <c r="A183" s="27"/>
      <c r="B183" s="38"/>
      <c r="C183" s="27"/>
      <c r="D183" s="53"/>
      <c r="E183" s="27"/>
      <c r="F183" s="46"/>
      <c r="G183" s="184" t="s">
        <v>46</v>
      </c>
      <c r="H183" s="68" t="s">
        <v>46</v>
      </c>
    </row>
    <row r="184" spans="1:8" ht="12.75">
      <c r="A184" s="27">
        <v>89</v>
      </c>
      <c r="B184" s="67">
        <v>76</v>
      </c>
      <c r="C184" s="38" t="s">
        <v>319</v>
      </c>
      <c r="D184" s="53"/>
      <c r="E184" s="27"/>
      <c r="F184" s="46"/>
      <c r="G184" s="184"/>
      <c r="H184" s="68" t="s">
        <v>46</v>
      </c>
    </row>
    <row r="185" spans="1:8" ht="12.75">
      <c r="A185" s="27"/>
      <c r="B185" s="38"/>
      <c r="C185" s="27"/>
      <c r="D185" s="182">
        <v>45</v>
      </c>
      <c r="E185" s="56" t="s">
        <v>321</v>
      </c>
      <c r="F185" s="46"/>
      <c r="G185" s="68"/>
      <c r="H185" s="69"/>
    </row>
    <row r="186" spans="1:8" ht="12.75">
      <c r="A186" s="27">
        <v>90</v>
      </c>
      <c r="B186" s="67">
        <v>92</v>
      </c>
      <c r="C186" s="27" t="s">
        <v>433</v>
      </c>
      <c r="D186" s="182"/>
      <c r="E186" s="56" t="s">
        <v>707</v>
      </c>
      <c r="F186" s="46"/>
      <c r="G186" s="68"/>
      <c r="H186" s="69"/>
    </row>
    <row r="187" spans="1:8" ht="12.75">
      <c r="A187" s="27"/>
      <c r="B187" s="38"/>
      <c r="C187" s="27"/>
      <c r="D187" s="53"/>
      <c r="E187" s="183">
        <v>87</v>
      </c>
      <c r="F187" s="40" t="s">
        <v>321</v>
      </c>
      <c r="G187" s="68"/>
      <c r="H187" s="69"/>
    </row>
    <row r="188" spans="1:8" ht="12.75">
      <c r="A188" s="27">
        <v>91</v>
      </c>
      <c r="B188" s="42"/>
      <c r="C188" s="27" t="s">
        <v>47</v>
      </c>
      <c r="D188" s="53"/>
      <c r="E188" s="183"/>
      <c r="F188" s="40" t="s">
        <v>708</v>
      </c>
      <c r="G188" s="68"/>
      <c r="H188" s="69"/>
    </row>
    <row r="189" spans="1:8" ht="12.75">
      <c r="A189" s="27"/>
      <c r="B189" s="38"/>
      <c r="C189" s="27"/>
      <c r="D189" s="182">
        <v>46</v>
      </c>
      <c r="E189" s="56" t="s">
        <v>88</v>
      </c>
      <c r="F189" s="46"/>
      <c r="G189" s="68"/>
      <c r="H189" s="69"/>
    </row>
    <row r="190" spans="1:8" ht="12.75">
      <c r="A190" s="27">
        <v>92</v>
      </c>
      <c r="B190" s="67">
        <v>124</v>
      </c>
      <c r="C190" s="38" t="s">
        <v>285</v>
      </c>
      <c r="D190" s="182"/>
      <c r="E190" s="56" t="s">
        <v>46</v>
      </c>
      <c r="F190" s="46"/>
      <c r="G190" s="68"/>
      <c r="H190" s="69"/>
    </row>
    <row r="191" spans="1:8" ht="12.75">
      <c r="A191" s="27"/>
      <c r="B191" s="38"/>
      <c r="C191" s="27"/>
      <c r="D191" s="53"/>
      <c r="E191" s="27"/>
      <c r="F191" s="184">
        <v>108</v>
      </c>
      <c r="G191" s="68" t="s">
        <v>474</v>
      </c>
      <c r="H191" s="69"/>
    </row>
    <row r="192" spans="1:8" ht="12.75">
      <c r="A192" s="27">
        <v>93</v>
      </c>
      <c r="B192" s="67">
        <v>80</v>
      </c>
      <c r="C192" s="38" t="s">
        <v>447</v>
      </c>
      <c r="D192" s="53"/>
      <c r="E192" s="27"/>
      <c r="F192" s="184"/>
      <c r="G192" s="68" t="s">
        <v>709</v>
      </c>
      <c r="H192" s="69"/>
    </row>
    <row r="193" spans="1:8" ht="12.75">
      <c r="A193" s="27"/>
      <c r="B193" s="38"/>
      <c r="C193" s="27"/>
      <c r="D193" s="182">
        <v>47</v>
      </c>
      <c r="E193" s="56" t="s">
        <v>127</v>
      </c>
      <c r="F193" s="46"/>
      <c r="G193" s="68"/>
      <c r="H193" s="69"/>
    </row>
    <row r="194" spans="1:8" ht="12.75">
      <c r="A194" s="27">
        <v>94</v>
      </c>
      <c r="B194" s="67">
        <v>144</v>
      </c>
      <c r="C194" s="27" t="s">
        <v>336</v>
      </c>
      <c r="D194" s="182"/>
      <c r="E194" s="56" t="s">
        <v>710</v>
      </c>
      <c r="F194" s="46"/>
      <c r="G194" s="68"/>
      <c r="H194" s="69"/>
    </row>
    <row r="195" spans="1:8" ht="12.75">
      <c r="A195" s="27"/>
      <c r="B195" s="38"/>
      <c r="C195" s="27"/>
      <c r="D195" s="53"/>
      <c r="E195" s="183">
        <v>88</v>
      </c>
      <c r="F195" s="40" t="s">
        <v>474</v>
      </c>
      <c r="G195" s="68"/>
      <c r="H195" s="69"/>
    </row>
    <row r="196" spans="1:8" ht="12.75">
      <c r="A196" s="27">
        <v>95</v>
      </c>
      <c r="B196" s="67" t="s">
        <v>46</v>
      </c>
      <c r="C196" s="27" t="s">
        <v>47</v>
      </c>
      <c r="D196" s="53"/>
      <c r="E196" s="183"/>
      <c r="F196" s="40" t="s">
        <v>711</v>
      </c>
      <c r="G196" s="68"/>
      <c r="H196" s="69"/>
    </row>
    <row r="197" spans="1:8" ht="12.75">
      <c r="A197" s="27"/>
      <c r="B197" s="38"/>
      <c r="C197" s="27"/>
      <c r="D197" s="182">
        <v>48</v>
      </c>
      <c r="E197" s="56" t="s">
        <v>474</v>
      </c>
      <c r="F197" s="46"/>
      <c r="G197" s="68"/>
      <c r="H197" s="69"/>
    </row>
    <row r="198" spans="1:6" ht="12.75">
      <c r="A198" s="27">
        <v>96</v>
      </c>
      <c r="B198" s="67">
        <v>25</v>
      </c>
      <c r="C198" s="38" t="s">
        <v>472</v>
      </c>
      <c r="D198" s="182"/>
      <c r="E198" s="56" t="s">
        <v>46</v>
      </c>
      <c r="F198" s="46"/>
    </row>
    <row r="199" spans="1:8" ht="25.5">
      <c r="A199" s="185" t="s">
        <v>39</v>
      </c>
      <c r="B199" s="185"/>
      <c r="C199" s="185"/>
      <c r="D199" s="185"/>
      <c r="E199" s="185"/>
      <c r="F199" s="185"/>
      <c r="G199" s="185"/>
      <c r="H199" s="185"/>
    </row>
    <row r="200" spans="1:8" ht="18.75">
      <c r="A200" s="186" t="s">
        <v>586</v>
      </c>
      <c r="B200" s="186"/>
      <c r="C200" s="186"/>
      <c r="D200" s="186"/>
      <c r="E200" s="186"/>
      <c r="F200" s="186"/>
      <c r="G200" s="186"/>
      <c r="H200" s="186"/>
    </row>
    <row r="201" spans="3:8" ht="15.75">
      <c r="C201" s="21"/>
      <c r="D201" s="23"/>
      <c r="F201" s="62"/>
      <c r="H201" s="62" t="s">
        <v>41</v>
      </c>
    </row>
    <row r="202" spans="1:8" ht="15.75">
      <c r="A202" s="27">
        <v>97</v>
      </c>
      <c r="B202" s="67">
        <v>28</v>
      </c>
      <c r="C202" s="38" t="s">
        <v>485</v>
      </c>
      <c r="D202" s="27"/>
      <c r="E202" s="27"/>
      <c r="F202" s="38"/>
      <c r="H202" s="31" t="s">
        <v>712</v>
      </c>
    </row>
    <row r="203" spans="1:6" ht="12.75">
      <c r="A203" s="27"/>
      <c r="C203" s="27"/>
      <c r="D203" s="182">
        <v>49</v>
      </c>
      <c r="E203" s="56" t="s">
        <v>132</v>
      </c>
      <c r="F203" s="38"/>
    </row>
    <row r="204" spans="1:8" ht="12.75">
      <c r="A204" s="27">
        <v>98</v>
      </c>
      <c r="B204" s="67" t="s">
        <v>46</v>
      </c>
      <c r="C204" s="27" t="s">
        <v>47</v>
      </c>
      <c r="D204" s="182"/>
      <c r="E204" s="56" t="s">
        <v>46</v>
      </c>
      <c r="F204" s="38"/>
      <c r="H204" s="30"/>
    </row>
    <row r="205" spans="1:8" ht="12.75">
      <c r="A205" s="27"/>
      <c r="C205" s="27"/>
      <c r="D205" s="51"/>
      <c r="E205" s="183">
        <v>89</v>
      </c>
      <c r="F205" s="40" t="s">
        <v>132</v>
      </c>
      <c r="G205" s="68"/>
      <c r="H205" s="69"/>
    </row>
    <row r="206" spans="1:8" ht="12.75">
      <c r="A206" s="27">
        <v>99</v>
      </c>
      <c r="B206" s="67">
        <v>107</v>
      </c>
      <c r="C206" s="27" t="s">
        <v>382</v>
      </c>
      <c r="D206" s="51"/>
      <c r="E206" s="183"/>
      <c r="F206" s="40" t="s">
        <v>713</v>
      </c>
      <c r="G206" s="68"/>
      <c r="H206" s="69"/>
    </row>
    <row r="207" spans="1:8" ht="12.75">
      <c r="A207" s="27"/>
      <c r="C207" s="27"/>
      <c r="D207" s="182">
        <v>50</v>
      </c>
      <c r="E207" s="56" t="s">
        <v>119</v>
      </c>
      <c r="F207" s="40"/>
      <c r="G207" s="68"/>
      <c r="H207" s="69"/>
    </row>
    <row r="208" spans="1:8" ht="12.75">
      <c r="A208" s="27">
        <v>100</v>
      </c>
      <c r="B208" s="67">
        <v>141</v>
      </c>
      <c r="C208" s="38" t="s">
        <v>330</v>
      </c>
      <c r="D208" s="182"/>
      <c r="E208" s="56" t="s">
        <v>714</v>
      </c>
      <c r="F208" s="40"/>
      <c r="G208" s="68"/>
      <c r="H208" s="69"/>
    </row>
    <row r="209" spans="1:8" ht="12.75">
      <c r="A209" s="27"/>
      <c r="C209" s="27"/>
      <c r="D209" s="51"/>
      <c r="E209" s="45"/>
      <c r="F209" s="184">
        <v>109</v>
      </c>
      <c r="G209" s="68" t="s">
        <v>132</v>
      </c>
      <c r="H209" s="69"/>
    </row>
    <row r="210" spans="1:8" ht="12.75">
      <c r="A210" s="27">
        <v>101</v>
      </c>
      <c r="B210" s="67">
        <v>134</v>
      </c>
      <c r="C210" s="38" t="s">
        <v>429</v>
      </c>
      <c r="D210" s="51"/>
      <c r="E210" s="45"/>
      <c r="F210" s="184"/>
      <c r="G210" s="68" t="s">
        <v>715</v>
      </c>
      <c r="H210" s="69"/>
    </row>
    <row r="211" spans="1:8" ht="12.75">
      <c r="A211" s="27"/>
      <c r="C211" s="27"/>
      <c r="D211" s="182">
        <v>51</v>
      </c>
      <c r="E211" s="56" t="s">
        <v>124</v>
      </c>
      <c r="F211" s="40"/>
      <c r="G211" s="68"/>
      <c r="H211" s="69"/>
    </row>
    <row r="212" spans="1:8" ht="12.75">
      <c r="A212" s="27">
        <v>102</v>
      </c>
      <c r="B212" s="67">
        <v>128</v>
      </c>
      <c r="C212" s="27" t="s">
        <v>448</v>
      </c>
      <c r="D212" s="182"/>
      <c r="E212" s="56" t="s">
        <v>716</v>
      </c>
      <c r="F212" s="40"/>
      <c r="G212" s="68"/>
      <c r="H212" s="69"/>
    </row>
    <row r="213" spans="1:8" ht="12.75">
      <c r="A213" s="27"/>
      <c r="C213" s="27"/>
      <c r="D213" s="51"/>
      <c r="E213" s="183">
        <v>90</v>
      </c>
      <c r="F213" s="40" t="s">
        <v>124</v>
      </c>
      <c r="G213" s="68"/>
      <c r="H213" s="69"/>
    </row>
    <row r="214" spans="1:8" ht="12.75">
      <c r="A214" s="27">
        <v>103</v>
      </c>
      <c r="B214" s="67" t="s">
        <v>46</v>
      </c>
      <c r="C214" s="27" t="s">
        <v>47</v>
      </c>
      <c r="D214" s="51"/>
      <c r="E214" s="183"/>
      <c r="F214" s="40" t="s">
        <v>717</v>
      </c>
      <c r="G214" s="68"/>
      <c r="H214" s="69"/>
    </row>
    <row r="215" spans="1:8" ht="12.75">
      <c r="A215" s="27"/>
      <c r="C215" s="27"/>
      <c r="D215" s="182">
        <v>52</v>
      </c>
      <c r="E215" s="56" t="s">
        <v>251</v>
      </c>
      <c r="F215" s="48"/>
      <c r="G215" s="68"/>
      <c r="H215" s="69"/>
    </row>
    <row r="216" spans="1:8" ht="12.75">
      <c r="A216" s="27">
        <v>104</v>
      </c>
      <c r="B216" s="67">
        <v>57</v>
      </c>
      <c r="C216" s="38" t="s">
        <v>318</v>
      </c>
      <c r="D216" s="182"/>
      <c r="E216" s="56" t="s">
        <v>46</v>
      </c>
      <c r="F216" s="40"/>
      <c r="G216" s="68"/>
      <c r="H216" s="69"/>
    </row>
    <row r="217" spans="1:8" ht="12.75">
      <c r="A217" s="27"/>
      <c r="C217" s="27"/>
      <c r="D217" s="51"/>
      <c r="E217" s="69"/>
      <c r="F217" s="40"/>
      <c r="G217" s="184" t="s">
        <v>46</v>
      </c>
      <c r="H217" s="68" t="s">
        <v>46</v>
      </c>
    </row>
    <row r="218" spans="1:8" ht="12.75">
      <c r="A218" s="27">
        <v>105</v>
      </c>
      <c r="B218" s="67">
        <v>42</v>
      </c>
      <c r="C218" s="38" t="s">
        <v>718</v>
      </c>
      <c r="D218" s="51"/>
      <c r="E218" s="45"/>
      <c r="F218" s="48"/>
      <c r="G218" s="184"/>
      <c r="H218" s="68" t="s">
        <v>46</v>
      </c>
    </row>
    <row r="219" spans="1:8" ht="12.75">
      <c r="A219" s="27"/>
      <c r="C219" s="27"/>
      <c r="D219" s="182">
        <v>53</v>
      </c>
      <c r="E219" s="56" t="s">
        <v>573</v>
      </c>
      <c r="F219" s="38"/>
      <c r="G219" s="68"/>
      <c r="H219" s="69"/>
    </row>
    <row r="220" spans="1:8" ht="12.75">
      <c r="A220" s="27">
        <v>106</v>
      </c>
      <c r="B220" s="67" t="s">
        <v>46</v>
      </c>
      <c r="C220" s="27" t="s">
        <v>47</v>
      </c>
      <c r="D220" s="182"/>
      <c r="E220" s="56" t="s">
        <v>46</v>
      </c>
      <c r="F220" s="38"/>
      <c r="G220" s="68"/>
      <c r="H220" s="69"/>
    </row>
    <row r="221" spans="1:8" ht="12.75">
      <c r="A221" s="27"/>
      <c r="C221" s="27"/>
      <c r="D221" s="53"/>
      <c r="E221" s="183">
        <v>91</v>
      </c>
      <c r="F221" s="40" t="s">
        <v>573</v>
      </c>
      <c r="G221" s="68"/>
      <c r="H221" s="69"/>
    </row>
    <row r="222" spans="1:8" ht="12.75">
      <c r="A222" s="27">
        <v>107</v>
      </c>
      <c r="B222" s="67">
        <v>87</v>
      </c>
      <c r="C222" s="27" t="s">
        <v>376</v>
      </c>
      <c r="D222" s="53"/>
      <c r="E222" s="183"/>
      <c r="F222" s="40" t="s">
        <v>719</v>
      </c>
      <c r="G222" s="68"/>
      <c r="H222" s="69"/>
    </row>
    <row r="223" spans="1:8" ht="12.75">
      <c r="A223" s="27"/>
      <c r="C223" s="27"/>
      <c r="D223" s="182">
        <v>54</v>
      </c>
      <c r="E223" s="56" t="s">
        <v>235</v>
      </c>
      <c r="F223" s="38"/>
      <c r="G223" s="68"/>
      <c r="H223" s="69"/>
    </row>
    <row r="224" spans="1:8" ht="12.75">
      <c r="A224" s="27">
        <v>108</v>
      </c>
      <c r="B224" s="67">
        <v>96</v>
      </c>
      <c r="C224" s="38" t="s">
        <v>453</v>
      </c>
      <c r="D224" s="182"/>
      <c r="E224" s="56" t="s">
        <v>720</v>
      </c>
      <c r="F224" s="38"/>
      <c r="G224" s="68"/>
      <c r="H224" s="69"/>
    </row>
    <row r="225" spans="1:8" ht="12.75">
      <c r="A225" s="27"/>
      <c r="C225" s="27"/>
      <c r="D225" s="53"/>
      <c r="E225" s="56"/>
      <c r="F225" s="184">
        <v>110</v>
      </c>
      <c r="G225" s="68" t="s">
        <v>573</v>
      </c>
      <c r="H225" s="69"/>
    </row>
    <row r="226" spans="1:8" ht="12.75">
      <c r="A226" s="27">
        <v>109</v>
      </c>
      <c r="B226" s="67">
        <v>122</v>
      </c>
      <c r="C226" s="38" t="s">
        <v>355</v>
      </c>
      <c r="D226" s="51"/>
      <c r="E226" s="27"/>
      <c r="F226" s="184"/>
      <c r="G226" s="68" t="s">
        <v>721</v>
      </c>
      <c r="H226" s="69"/>
    </row>
    <row r="227" spans="1:8" ht="12.75">
      <c r="A227" s="27"/>
      <c r="C227" s="69"/>
      <c r="D227" s="182">
        <v>55</v>
      </c>
      <c r="E227" s="56" t="s">
        <v>357</v>
      </c>
      <c r="F227" s="46"/>
      <c r="G227" s="68"/>
      <c r="H227" s="69"/>
    </row>
    <row r="228" spans="1:8" ht="12.75">
      <c r="A228" s="27">
        <v>110</v>
      </c>
      <c r="B228" s="67">
        <v>112</v>
      </c>
      <c r="C228" s="27" t="s">
        <v>299</v>
      </c>
      <c r="D228" s="182"/>
      <c r="E228" s="56" t="s">
        <v>722</v>
      </c>
      <c r="F228" s="46"/>
      <c r="G228" s="68"/>
      <c r="H228" s="69"/>
    </row>
    <row r="229" spans="1:8" ht="12.75">
      <c r="A229" s="27"/>
      <c r="C229" s="27"/>
      <c r="D229" s="51"/>
      <c r="E229" s="183">
        <v>92</v>
      </c>
      <c r="F229" s="40" t="s">
        <v>248</v>
      </c>
      <c r="G229" s="68"/>
      <c r="H229" s="69"/>
    </row>
    <row r="230" spans="1:8" ht="12.75">
      <c r="A230" s="27">
        <v>111</v>
      </c>
      <c r="B230" s="67" t="s">
        <v>46</v>
      </c>
      <c r="C230" s="27" t="s">
        <v>47</v>
      </c>
      <c r="D230" s="51"/>
      <c r="E230" s="183"/>
      <c r="F230" s="40" t="s">
        <v>723</v>
      </c>
      <c r="G230" s="68"/>
      <c r="H230" s="69"/>
    </row>
    <row r="231" spans="1:8" ht="12.75">
      <c r="A231" s="27"/>
      <c r="C231" s="27"/>
      <c r="D231" s="182">
        <v>56</v>
      </c>
      <c r="E231" s="56" t="s">
        <v>248</v>
      </c>
      <c r="F231" s="46"/>
      <c r="G231" s="68"/>
      <c r="H231" s="69"/>
    </row>
    <row r="232" spans="1:8" ht="12.75">
      <c r="A232" s="27">
        <v>112</v>
      </c>
      <c r="B232" s="67">
        <v>33</v>
      </c>
      <c r="C232" s="38" t="s">
        <v>286</v>
      </c>
      <c r="D232" s="182"/>
      <c r="E232" s="56" t="s">
        <v>46</v>
      </c>
      <c r="F232" s="46"/>
      <c r="G232" s="68"/>
      <c r="H232" s="69"/>
    </row>
    <row r="233" spans="1:8" ht="12.75">
      <c r="A233" s="27"/>
      <c r="B233" s="27"/>
      <c r="C233" s="69"/>
      <c r="D233" s="69"/>
      <c r="E233" s="69"/>
      <c r="F233" s="46"/>
      <c r="G233" s="68"/>
      <c r="H233" s="69"/>
    </row>
    <row r="234" spans="1:8" ht="12.75">
      <c r="A234" s="27">
        <v>113</v>
      </c>
      <c r="B234" s="67">
        <v>30</v>
      </c>
      <c r="C234" s="38" t="s">
        <v>724</v>
      </c>
      <c r="D234" s="51"/>
      <c r="E234" s="69"/>
      <c r="F234" s="48"/>
      <c r="G234" s="68"/>
      <c r="H234" s="69"/>
    </row>
    <row r="235" spans="1:8" ht="12.75">
      <c r="A235" s="27"/>
      <c r="B235" s="27"/>
      <c r="C235" s="69"/>
      <c r="D235" s="182">
        <v>57</v>
      </c>
      <c r="E235" s="56" t="s">
        <v>65</v>
      </c>
      <c r="F235" s="48"/>
      <c r="G235" s="68"/>
      <c r="H235" s="69"/>
    </row>
    <row r="236" spans="1:8" ht="12.75">
      <c r="A236" s="27">
        <v>114</v>
      </c>
      <c r="B236" s="67" t="s">
        <v>46</v>
      </c>
      <c r="C236" s="27" t="s">
        <v>47</v>
      </c>
      <c r="D236" s="182"/>
      <c r="E236" s="56" t="s">
        <v>46</v>
      </c>
      <c r="F236" s="46"/>
      <c r="G236" s="68"/>
      <c r="H236" s="69"/>
    </row>
    <row r="237" spans="1:8" ht="12.75">
      <c r="A237" s="27"/>
      <c r="B237" s="27"/>
      <c r="C237" s="69"/>
      <c r="D237" s="69"/>
      <c r="E237" s="183">
        <v>93</v>
      </c>
      <c r="F237" s="40" t="s">
        <v>65</v>
      </c>
      <c r="G237" s="68"/>
      <c r="H237" s="69"/>
    </row>
    <row r="238" spans="1:8" ht="12.75">
      <c r="A238" s="27">
        <v>115</v>
      </c>
      <c r="B238" s="67">
        <v>142</v>
      </c>
      <c r="C238" s="27" t="s">
        <v>290</v>
      </c>
      <c r="D238" s="53"/>
      <c r="E238" s="183"/>
      <c r="F238" s="40" t="s">
        <v>725</v>
      </c>
      <c r="G238" s="68"/>
      <c r="H238" s="69"/>
    </row>
    <row r="239" spans="1:8" ht="12.75">
      <c r="A239" s="27"/>
      <c r="B239" s="27"/>
      <c r="C239" s="27"/>
      <c r="D239" s="182">
        <v>58</v>
      </c>
      <c r="E239" s="56" t="s">
        <v>643</v>
      </c>
      <c r="F239" s="46"/>
      <c r="G239" s="68"/>
      <c r="H239" s="69"/>
    </row>
    <row r="240" spans="1:8" ht="12.75">
      <c r="A240" s="27">
        <v>116</v>
      </c>
      <c r="B240" s="67">
        <v>99</v>
      </c>
      <c r="C240" s="38" t="s">
        <v>335</v>
      </c>
      <c r="D240" s="182"/>
      <c r="E240" s="56" t="s">
        <v>726</v>
      </c>
      <c r="F240" s="46"/>
      <c r="G240" s="68"/>
      <c r="H240" s="69"/>
    </row>
    <row r="241" spans="1:8" ht="12.75">
      <c r="A241" s="27"/>
      <c r="B241" s="27"/>
      <c r="C241" s="27"/>
      <c r="D241" s="53"/>
      <c r="E241" s="27"/>
      <c r="F241" s="184">
        <v>111</v>
      </c>
      <c r="G241" s="68" t="s">
        <v>65</v>
      </c>
      <c r="H241" s="69"/>
    </row>
    <row r="242" spans="1:8" ht="12.75">
      <c r="A242" s="27">
        <v>117</v>
      </c>
      <c r="B242" s="67">
        <v>84</v>
      </c>
      <c r="C242" s="38" t="s">
        <v>409</v>
      </c>
      <c r="D242" s="53"/>
      <c r="E242" s="27"/>
      <c r="F242" s="184"/>
      <c r="G242" s="68" t="s">
        <v>727</v>
      </c>
      <c r="H242" s="69"/>
    </row>
    <row r="243" spans="1:8" ht="12.75">
      <c r="A243" s="27"/>
      <c r="B243" s="27"/>
      <c r="C243" s="27"/>
      <c r="D243" s="182">
        <v>59</v>
      </c>
      <c r="E243" s="56" t="s">
        <v>315</v>
      </c>
      <c r="F243" s="46"/>
      <c r="G243" s="68"/>
      <c r="H243" s="69"/>
    </row>
    <row r="244" spans="1:8" ht="12.75">
      <c r="A244" s="27">
        <v>118</v>
      </c>
      <c r="B244" s="67">
        <v>120</v>
      </c>
      <c r="C244" s="27" t="s">
        <v>313</v>
      </c>
      <c r="D244" s="182"/>
      <c r="E244" s="56" t="s">
        <v>728</v>
      </c>
      <c r="F244" s="46"/>
      <c r="G244" s="68"/>
      <c r="H244" s="69"/>
    </row>
    <row r="245" spans="1:8" ht="12.75">
      <c r="A245" s="27"/>
      <c r="B245" s="27"/>
      <c r="C245" s="27"/>
      <c r="D245" s="53"/>
      <c r="E245" s="183">
        <v>94</v>
      </c>
      <c r="F245" s="40" t="s">
        <v>315</v>
      </c>
      <c r="G245" s="68"/>
      <c r="H245" s="69"/>
    </row>
    <row r="246" spans="1:8" ht="12.75">
      <c r="A246" s="27">
        <v>119</v>
      </c>
      <c r="B246" s="67" t="s">
        <v>46</v>
      </c>
      <c r="C246" s="27" t="s">
        <v>47</v>
      </c>
      <c r="D246" s="53"/>
      <c r="E246" s="183"/>
      <c r="F246" s="40" t="s">
        <v>729</v>
      </c>
      <c r="G246" s="68"/>
      <c r="H246" s="69"/>
    </row>
    <row r="247" spans="1:8" ht="12.75">
      <c r="A247" s="27"/>
      <c r="B247" s="27"/>
      <c r="C247" s="27"/>
      <c r="D247" s="182">
        <v>60</v>
      </c>
      <c r="E247" s="56" t="s">
        <v>180</v>
      </c>
      <c r="F247" s="46"/>
      <c r="G247" s="68"/>
      <c r="H247" s="69"/>
    </row>
    <row r="248" spans="1:8" ht="12.75">
      <c r="A248" s="27">
        <v>120</v>
      </c>
      <c r="B248" s="67">
        <v>45</v>
      </c>
      <c r="C248" s="38" t="s">
        <v>460</v>
      </c>
      <c r="D248" s="182"/>
      <c r="E248" s="56" t="s">
        <v>46</v>
      </c>
      <c r="F248" s="46"/>
      <c r="G248" s="68"/>
      <c r="H248" s="69"/>
    </row>
    <row r="249" spans="1:8" ht="12.75">
      <c r="A249" s="27"/>
      <c r="B249" s="27"/>
      <c r="C249" s="27"/>
      <c r="D249" s="53"/>
      <c r="E249" s="27"/>
      <c r="F249" s="46"/>
      <c r="G249" s="184" t="s">
        <v>46</v>
      </c>
      <c r="H249" s="68" t="s">
        <v>46</v>
      </c>
    </row>
    <row r="250" spans="1:8" ht="12.75">
      <c r="A250" s="27">
        <v>121</v>
      </c>
      <c r="B250" s="67">
        <v>58</v>
      </c>
      <c r="C250" s="38" t="s">
        <v>338</v>
      </c>
      <c r="D250" s="53"/>
      <c r="E250" s="27"/>
      <c r="F250" s="46"/>
      <c r="G250" s="184"/>
      <c r="H250" s="68" t="s">
        <v>46</v>
      </c>
    </row>
    <row r="251" spans="1:8" ht="12.75">
      <c r="A251" s="27"/>
      <c r="B251" s="27"/>
      <c r="C251" s="27"/>
      <c r="D251" s="182">
        <v>61</v>
      </c>
      <c r="E251" s="56" t="s">
        <v>254</v>
      </c>
      <c r="F251" s="46"/>
      <c r="G251" s="68"/>
      <c r="H251" s="69"/>
    </row>
    <row r="252" spans="1:8" ht="12.75">
      <c r="A252" s="27">
        <v>122</v>
      </c>
      <c r="B252" s="67">
        <v>148</v>
      </c>
      <c r="C252" s="27" t="s">
        <v>444</v>
      </c>
      <c r="D252" s="182"/>
      <c r="E252" s="56" t="s">
        <v>730</v>
      </c>
      <c r="F252" s="46"/>
      <c r="G252" s="68"/>
      <c r="H252" s="69"/>
    </row>
    <row r="253" spans="1:8" ht="12.75">
      <c r="A253" s="27"/>
      <c r="B253" s="27"/>
      <c r="C253" s="27"/>
      <c r="D253" s="53"/>
      <c r="E253" s="183">
        <v>95</v>
      </c>
      <c r="F253" s="40" t="s">
        <v>254</v>
      </c>
      <c r="G253" s="68"/>
      <c r="H253" s="69"/>
    </row>
    <row r="254" spans="1:8" ht="12.75">
      <c r="A254" s="27">
        <v>123</v>
      </c>
      <c r="B254" s="67">
        <v>137</v>
      </c>
      <c r="C254" s="27" t="s">
        <v>308</v>
      </c>
      <c r="D254" s="53"/>
      <c r="E254" s="183"/>
      <c r="F254" s="40" t="s">
        <v>731</v>
      </c>
      <c r="G254" s="68"/>
      <c r="H254" s="69"/>
    </row>
    <row r="255" spans="1:8" ht="12.75">
      <c r="A255" s="27"/>
      <c r="B255" s="27"/>
      <c r="C255" s="27"/>
      <c r="D255" s="182">
        <v>62</v>
      </c>
      <c r="E255" s="56" t="s">
        <v>175</v>
      </c>
      <c r="F255" s="46"/>
      <c r="G255" s="68"/>
      <c r="H255" s="69"/>
    </row>
    <row r="256" spans="1:8" ht="12.75">
      <c r="A256" s="27">
        <v>124</v>
      </c>
      <c r="B256" s="67">
        <v>132</v>
      </c>
      <c r="C256" s="38" t="s">
        <v>324</v>
      </c>
      <c r="D256" s="182"/>
      <c r="E256" s="56" t="s">
        <v>732</v>
      </c>
      <c r="F256" s="46"/>
      <c r="G256" s="68"/>
      <c r="H256" s="69"/>
    </row>
    <row r="257" spans="1:8" ht="12.75">
      <c r="A257" s="27"/>
      <c r="B257" s="27"/>
      <c r="C257" s="27"/>
      <c r="D257" s="53"/>
      <c r="E257" s="27"/>
      <c r="F257" s="184">
        <v>112</v>
      </c>
      <c r="G257" s="68" t="s">
        <v>196</v>
      </c>
      <c r="H257" s="69"/>
    </row>
    <row r="258" spans="1:8" ht="12.75">
      <c r="A258" s="27">
        <v>125</v>
      </c>
      <c r="B258" s="67"/>
      <c r="C258" s="38" t="s">
        <v>47</v>
      </c>
      <c r="D258" s="53"/>
      <c r="E258" s="27"/>
      <c r="F258" s="184"/>
      <c r="G258" s="68" t="s">
        <v>733</v>
      </c>
      <c r="H258" s="69"/>
    </row>
    <row r="259" spans="1:8" ht="12.75">
      <c r="A259" s="27"/>
      <c r="B259" s="27"/>
      <c r="C259" s="27"/>
      <c r="D259" s="182">
        <v>63</v>
      </c>
      <c r="E259" s="56" t="s">
        <v>279</v>
      </c>
      <c r="F259" s="46"/>
      <c r="G259" s="68"/>
      <c r="H259" s="69"/>
    </row>
    <row r="260" spans="1:8" ht="12.75">
      <c r="A260" s="27">
        <v>126</v>
      </c>
      <c r="B260" s="67">
        <v>146</v>
      </c>
      <c r="C260" s="27" t="s">
        <v>280</v>
      </c>
      <c r="D260" s="182"/>
      <c r="E260" s="56" t="s">
        <v>46</v>
      </c>
      <c r="F260" s="46"/>
      <c r="G260" s="68"/>
      <c r="H260" s="69"/>
    </row>
    <row r="261" spans="1:8" ht="12.75">
      <c r="A261" s="27"/>
      <c r="B261" s="27"/>
      <c r="C261" s="27"/>
      <c r="D261" s="53"/>
      <c r="E261" s="183">
        <v>96</v>
      </c>
      <c r="F261" s="40" t="s">
        <v>196</v>
      </c>
      <c r="G261" s="68"/>
      <c r="H261" s="69"/>
    </row>
    <row r="262" spans="1:8" ht="12.75">
      <c r="A262" s="27">
        <v>127</v>
      </c>
      <c r="B262" s="67" t="s">
        <v>46</v>
      </c>
      <c r="C262" s="27" t="s">
        <v>47</v>
      </c>
      <c r="D262" s="53"/>
      <c r="E262" s="183"/>
      <c r="F262" s="40" t="s">
        <v>734</v>
      </c>
      <c r="G262" s="68"/>
      <c r="H262" s="69"/>
    </row>
    <row r="263" spans="1:8" ht="12.75">
      <c r="A263" s="27"/>
      <c r="B263" s="27"/>
      <c r="C263" s="27"/>
      <c r="D263" s="182">
        <v>64</v>
      </c>
      <c r="E263" s="56" t="s">
        <v>196</v>
      </c>
      <c r="F263" s="46"/>
      <c r="G263" s="68"/>
      <c r="H263" s="69"/>
    </row>
    <row r="264" spans="1:8" ht="12.75">
      <c r="A264" s="27">
        <v>128</v>
      </c>
      <c r="B264" s="67">
        <v>21</v>
      </c>
      <c r="C264" s="38" t="s">
        <v>735</v>
      </c>
      <c r="D264" s="182"/>
      <c r="E264" s="56" t="s">
        <v>46</v>
      </c>
      <c r="F264" s="46"/>
      <c r="G264" s="68"/>
      <c r="H264" s="69"/>
    </row>
  </sheetData>
  <sheetProtection formatCells="0" formatColumns="0" formatRows="0" insertColumns="0" insertRows="0" deleteColumns="0" deleteRows="0" sort="0" autoFilter="0" pivotTables="0"/>
  <mergeCells count="129">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F143:F144"/>
    <mergeCell ref="D145:D146"/>
    <mergeCell ref="E147:E148"/>
    <mergeCell ref="D149:D150"/>
    <mergeCell ref="G151:G152"/>
    <mergeCell ref="D153:D154"/>
    <mergeCell ref="E155:E156"/>
    <mergeCell ref="D157:D158"/>
    <mergeCell ref="F159:F160"/>
    <mergeCell ref="D161:D162"/>
    <mergeCell ref="E163:E164"/>
    <mergeCell ref="D165:D166"/>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D235:D236"/>
    <mergeCell ref="E237:E238"/>
    <mergeCell ref="D239:D240"/>
    <mergeCell ref="F241:F242"/>
    <mergeCell ref="D243:D244"/>
    <mergeCell ref="E245:E246"/>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18" dxfId="940" stopIfTrue="1">
      <formula>$G$19=113</formula>
    </cfRule>
  </conditionalFormatting>
  <conditionalFormatting sqref="H44:H50 H52:H59">
    <cfRule type="expression" priority="117" dxfId="940" stopIfTrue="1">
      <formula>$G$51=114</formula>
    </cfRule>
  </conditionalFormatting>
  <conditionalFormatting sqref="H78:H84 H86:H93">
    <cfRule type="expression" priority="116" dxfId="940" stopIfTrue="1">
      <formula>$G$85=115</formula>
    </cfRule>
  </conditionalFormatting>
  <conditionalFormatting sqref="H110:H116 H118:H125">
    <cfRule type="expression" priority="115" dxfId="940" stopIfTrue="1">
      <formula>$G$117=116</formula>
    </cfRule>
  </conditionalFormatting>
  <conditionalFormatting sqref="H144:H150 H152:H159">
    <cfRule type="expression" priority="114" dxfId="940" stopIfTrue="1">
      <formula>$G$151=117</formula>
    </cfRule>
  </conditionalFormatting>
  <conditionalFormatting sqref="H176:H182 H184:H191">
    <cfRule type="expression" priority="113" dxfId="940" stopIfTrue="1">
      <formula>$G$183=118</formula>
    </cfRule>
  </conditionalFormatting>
  <conditionalFormatting sqref="H242:H248 H250:H257">
    <cfRule type="expression" priority="112" dxfId="940" stopIfTrue="1">
      <formula>$G$249=120</formula>
    </cfRule>
  </conditionalFormatting>
  <conditionalFormatting sqref="H19">
    <cfRule type="expression" priority="111" dxfId="941" stopIfTrue="1">
      <formula>$G$19=113</formula>
    </cfRule>
  </conditionalFormatting>
  <conditionalFormatting sqref="H51">
    <cfRule type="expression" priority="110" dxfId="941" stopIfTrue="1">
      <formula>$G$51=114</formula>
    </cfRule>
  </conditionalFormatting>
  <conditionalFormatting sqref="H85">
    <cfRule type="expression" priority="109" dxfId="941" stopIfTrue="1">
      <formula>$G$85=115</formula>
    </cfRule>
  </conditionalFormatting>
  <conditionalFormatting sqref="H117">
    <cfRule type="expression" priority="108" dxfId="941" stopIfTrue="1">
      <formula>$G$117=116</formula>
    </cfRule>
  </conditionalFormatting>
  <conditionalFormatting sqref="H210:H216 H218:H225">
    <cfRule type="expression" priority="107" dxfId="940" stopIfTrue="1">
      <formula>$G$217=119</formula>
    </cfRule>
  </conditionalFormatting>
  <conditionalFormatting sqref="G8:G10 G12:G15">
    <cfRule type="expression" priority="106" dxfId="940" stopIfTrue="1">
      <formula>$F$11=97</formula>
    </cfRule>
  </conditionalFormatting>
  <conditionalFormatting sqref="G24:G26 G28:G31">
    <cfRule type="expression" priority="105" dxfId="940" stopIfTrue="1">
      <formula>$F$27=98</formula>
    </cfRule>
  </conditionalFormatting>
  <conditionalFormatting sqref="G40:G42 G44:G47">
    <cfRule type="expression" priority="104" dxfId="940" stopIfTrue="1">
      <formula>$F$43=99</formula>
    </cfRule>
  </conditionalFormatting>
  <conditionalFormatting sqref="G56:G58 G60:G63">
    <cfRule type="expression" priority="103" dxfId="940" stopIfTrue="1">
      <formula>$F$59=100</formula>
    </cfRule>
  </conditionalFormatting>
  <conditionalFormatting sqref="G74:G76 G78:G81">
    <cfRule type="expression" priority="102" dxfId="940" stopIfTrue="1">
      <formula>$F$77=101</formula>
    </cfRule>
  </conditionalFormatting>
  <conditionalFormatting sqref="G90:G92 G94:G97">
    <cfRule type="expression" priority="101" dxfId="940" stopIfTrue="1">
      <formula>$F$93=102</formula>
    </cfRule>
  </conditionalFormatting>
  <conditionalFormatting sqref="G106:G108 G110:G113">
    <cfRule type="expression" priority="100" dxfId="940" stopIfTrue="1">
      <formula>$F$109=103</formula>
    </cfRule>
  </conditionalFormatting>
  <conditionalFormatting sqref="G122:G124 G126:G129">
    <cfRule type="expression" priority="99" dxfId="940" stopIfTrue="1">
      <formula>$F$125=104</formula>
    </cfRule>
  </conditionalFormatting>
  <conditionalFormatting sqref="F10:F14">
    <cfRule type="expression" priority="98" dxfId="942" stopIfTrue="1">
      <formula>$F$11=49</formula>
    </cfRule>
  </conditionalFormatting>
  <conditionalFormatting sqref="F8:F9">
    <cfRule type="expression" priority="96" dxfId="942" stopIfTrue="1">
      <formula>$F$11=49</formula>
    </cfRule>
    <cfRule type="expression" priority="97" dxfId="940" stopIfTrue="1">
      <formula>$E$7=33</formula>
    </cfRule>
  </conditionalFormatting>
  <conditionalFormatting sqref="F24:F30">
    <cfRule type="expression" priority="95" dxfId="942" stopIfTrue="1">
      <formula>$F$27=50</formula>
    </cfRule>
  </conditionalFormatting>
  <conditionalFormatting sqref="F40:F46">
    <cfRule type="expression" priority="94" dxfId="942" stopIfTrue="1">
      <formula>$F$43=51</formula>
    </cfRule>
  </conditionalFormatting>
  <conditionalFormatting sqref="F56:F62">
    <cfRule type="expression" priority="93" dxfId="943" stopIfTrue="1">
      <formula>$F$59=52</formula>
    </cfRule>
  </conditionalFormatting>
  <conditionalFormatting sqref="F74:F80">
    <cfRule type="expression" priority="92" dxfId="942" stopIfTrue="1">
      <formula>$F$77=53</formula>
    </cfRule>
  </conditionalFormatting>
  <conditionalFormatting sqref="F90:F96">
    <cfRule type="expression" priority="91" dxfId="942" stopIfTrue="1">
      <formula>$F$93=54</formula>
    </cfRule>
  </conditionalFormatting>
  <conditionalFormatting sqref="F106:F112">
    <cfRule type="expression" priority="90" dxfId="942" stopIfTrue="1">
      <formula>$F$109=55</formula>
    </cfRule>
  </conditionalFormatting>
  <conditionalFormatting sqref="F122:F128">
    <cfRule type="expression" priority="89" dxfId="943"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88" dxfId="944"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87" dxfId="945"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86" dxfId="223" stopIfTrue="1">
      <formula>$A$136=65</formula>
    </cfRule>
  </conditionalFormatting>
  <conditionalFormatting sqref="E138:E140 E146:E148 E154:E156 F140:F146 F156:F162 E162:E164 E170:E172 F172:F178 E178:E180 E186:E188 F188:F194 E194:E196">
    <cfRule type="expression" priority="85" dxfId="942"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84" dxfId="223"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83" dxfId="944"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82" dxfId="945" stopIfTrue="1">
      <formula>$A$202=97</formula>
    </cfRule>
  </conditionalFormatting>
  <conditionalFormatting sqref="E204:E206 F206:F212 E212:E214 E220:E222 E228:E230 F222:F228 E236:E238 E244:E246 F238:F244 E252:E254 E260:E262 F254:F260">
    <cfRule type="expression" priority="81" dxfId="942" stopIfTrue="1">
      <formula>$A$202=97</formula>
    </cfRule>
  </conditionalFormatting>
  <conditionalFormatting sqref="A199:H199">
    <cfRule type="expression" priority="80" dxfId="2" stopIfTrue="1">
      <formula>$A$202=97</formula>
    </cfRule>
  </conditionalFormatting>
  <conditionalFormatting sqref="A133:H133">
    <cfRule type="expression" priority="79" dxfId="2" stopIfTrue="1">
      <formula>$A$136=65</formula>
    </cfRule>
  </conditionalFormatting>
  <conditionalFormatting sqref="H151">
    <cfRule type="expression" priority="78" dxfId="946" stopIfTrue="1">
      <formula>$G$151=117</formula>
    </cfRule>
  </conditionalFormatting>
  <conditionalFormatting sqref="H183">
    <cfRule type="expression" priority="77" dxfId="946" stopIfTrue="1">
      <formula>$G$183=118</formula>
    </cfRule>
  </conditionalFormatting>
  <conditionalFormatting sqref="H217">
    <cfRule type="expression" priority="76" dxfId="946" stopIfTrue="1">
      <formula>$G$217=119</formula>
    </cfRule>
  </conditionalFormatting>
  <conditionalFormatting sqref="H249">
    <cfRule type="expression" priority="75" dxfId="946" stopIfTrue="1">
      <formula>$G$249=120</formula>
    </cfRule>
  </conditionalFormatting>
  <conditionalFormatting sqref="G11">
    <cfRule type="expression" priority="72" dxfId="947" stopIfTrue="1">
      <formula>$G$19=113</formula>
    </cfRule>
    <cfRule type="expression" priority="73" dxfId="946" stopIfTrue="1">
      <formula>$F$11=97</formula>
    </cfRule>
    <cfRule type="expression" priority="74" dxfId="948" stopIfTrue="1">
      <formula>$F$11=49</formula>
    </cfRule>
  </conditionalFormatting>
  <conditionalFormatting sqref="G27">
    <cfRule type="expression" priority="69" dxfId="947" stopIfTrue="1">
      <formula>$G$19=113</formula>
    </cfRule>
    <cfRule type="expression" priority="70" dxfId="946" stopIfTrue="1">
      <formula>$F$27=98</formula>
    </cfRule>
    <cfRule type="expression" priority="71" dxfId="948" stopIfTrue="1">
      <formula>$F$27=50</formula>
    </cfRule>
  </conditionalFormatting>
  <conditionalFormatting sqref="G43">
    <cfRule type="expression" priority="66" dxfId="949" stopIfTrue="1">
      <formula>$G$51=114</formula>
    </cfRule>
    <cfRule type="expression" priority="67" dxfId="946" stopIfTrue="1">
      <formula>$F$43=99</formula>
    </cfRule>
    <cfRule type="expression" priority="68" dxfId="948" stopIfTrue="1">
      <formula>$F$43=51</formula>
    </cfRule>
  </conditionalFormatting>
  <conditionalFormatting sqref="G59">
    <cfRule type="expression" priority="63" dxfId="947" stopIfTrue="1">
      <formula>$G$51=114</formula>
    </cfRule>
    <cfRule type="expression" priority="64" dxfId="946" stopIfTrue="1">
      <formula>$F$59=100</formula>
    </cfRule>
    <cfRule type="expression" priority="65" dxfId="948" stopIfTrue="1">
      <formula>$F$59=52</formula>
    </cfRule>
  </conditionalFormatting>
  <conditionalFormatting sqref="G77">
    <cfRule type="expression" priority="60" dxfId="947" stopIfTrue="1">
      <formula>$G$85=115</formula>
    </cfRule>
    <cfRule type="expression" priority="61" dxfId="946" stopIfTrue="1">
      <formula>$F$77=101</formula>
    </cfRule>
    <cfRule type="expression" priority="62" dxfId="948" stopIfTrue="1">
      <formula>$F$77=53</formula>
    </cfRule>
  </conditionalFormatting>
  <conditionalFormatting sqref="G93">
    <cfRule type="expression" priority="57" dxfId="947" stopIfTrue="1">
      <formula>$G$85=115</formula>
    </cfRule>
    <cfRule type="expression" priority="58" dxfId="946" stopIfTrue="1">
      <formula>$F$93=102</formula>
    </cfRule>
    <cfRule type="expression" priority="59" dxfId="948" stopIfTrue="1">
      <formula>$F$93=54</formula>
    </cfRule>
  </conditionalFormatting>
  <conditionalFormatting sqref="G109">
    <cfRule type="expression" priority="54" dxfId="947" stopIfTrue="1">
      <formula>$G$117=116</formula>
    </cfRule>
    <cfRule type="expression" priority="55" dxfId="946" stopIfTrue="1">
      <formula>$F$109=103</formula>
    </cfRule>
    <cfRule type="expression" priority="56" dxfId="948" stopIfTrue="1">
      <formula>$F$109=55</formula>
    </cfRule>
  </conditionalFormatting>
  <conditionalFormatting sqref="G125">
    <cfRule type="expression" priority="51" dxfId="947" stopIfTrue="1">
      <formula>$G$117=116</formula>
    </cfRule>
    <cfRule type="expression" priority="52" dxfId="946" stopIfTrue="1">
      <formula>$F$125=104</formula>
    </cfRule>
    <cfRule type="expression" priority="53" dxfId="948" stopIfTrue="1">
      <formula>$F$125=56</formula>
    </cfRule>
  </conditionalFormatting>
  <conditionalFormatting sqref="G143">
    <cfRule type="expression" priority="49" dxfId="944" stopIfTrue="1">
      <formula>$G$151=117</formula>
    </cfRule>
    <cfRule type="expression" priority="50" dxfId="948" stopIfTrue="1">
      <formula>$F$143=105</formula>
    </cfRule>
  </conditionalFormatting>
  <conditionalFormatting sqref="G159">
    <cfRule type="expression" priority="47" dxfId="944" stopIfTrue="1">
      <formula>$G$151=117</formula>
    </cfRule>
    <cfRule type="expression" priority="48" dxfId="948" stopIfTrue="1">
      <formula>$F$159=106</formula>
    </cfRule>
  </conditionalFormatting>
  <conditionalFormatting sqref="G175">
    <cfRule type="expression" priority="45" dxfId="944" stopIfTrue="1">
      <formula>$G$183=118</formula>
    </cfRule>
    <cfRule type="expression" priority="46" dxfId="948" stopIfTrue="1">
      <formula>$F$175=107</formula>
    </cfRule>
  </conditionalFormatting>
  <conditionalFormatting sqref="G191">
    <cfRule type="expression" priority="43" dxfId="944" stopIfTrue="1">
      <formula>$G$183=118</formula>
    </cfRule>
    <cfRule type="expression" priority="44" dxfId="948" stopIfTrue="1">
      <formula>$F$191=108</formula>
    </cfRule>
  </conditionalFormatting>
  <conditionalFormatting sqref="G209">
    <cfRule type="expression" priority="41" dxfId="944" stopIfTrue="1">
      <formula>$G$217=119</formula>
    </cfRule>
    <cfRule type="expression" priority="42" dxfId="948" stopIfTrue="1">
      <formula>$F$209=109</formula>
    </cfRule>
  </conditionalFormatting>
  <conditionalFormatting sqref="G225">
    <cfRule type="expression" priority="39" dxfId="944" stopIfTrue="1">
      <formula>$G$217=119</formula>
    </cfRule>
    <cfRule type="expression" priority="40" dxfId="948" stopIfTrue="1">
      <formula>$F$225=110</formula>
    </cfRule>
  </conditionalFormatting>
  <conditionalFormatting sqref="G241">
    <cfRule type="expression" priority="37" dxfId="944" stopIfTrue="1">
      <formula>$G$249=120</formula>
    </cfRule>
    <cfRule type="expression" priority="38" dxfId="948" stopIfTrue="1">
      <formula>$F$241=111</formula>
    </cfRule>
  </conditionalFormatting>
  <conditionalFormatting sqref="G257">
    <cfRule type="expression" priority="35" dxfId="944" stopIfTrue="1">
      <formula>$G$249=120</formula>
    </cfRule>
    <cfRule type="expression" priority="36" dxfId="948" stopIfTrue="1">
      <formula>$F$257=112</formula>
    </cfRule>
  </conditionalFormatting>
  <conditionalFormatting sqref="F7">
    <cfRule type="expression" priority="32" dxfId="950" stopIfTrue="1">
      <formula>$F$11=49</formula>
    </cfRule>
    <cfRule type="expression" priority="33" dxfId="951" stopIfTrue="1">
      <formula>$E$7=33</formula>
    </cfRule>
    <cfRule type="expression" priority="34" dxfId="944" stopIfTrue="1">
      <formula>$F$11=97</formula>
    </cfRule>
  </conditionalFormatting>
  <conditionalFormatting sqref="F15">
    <cfRule type="expression" priority="29" dxfId="945" stopIfTrue="1">
      <formula>$F$11=49</formula>
    </cfRule>
    <cfRule type="expression" priority="30" dxfId="948" stopIfTrue="1">
      <formula>$E$15=34</formula>
    </cfRule>
    <cfRule type="expression" priority="31" dxfId="944" stopIfTrue="1">
      <formula>$F$11=97</formula>
    </cfRule>
  </conditionalFormatting>
  <conditionalFormatting sqref="F23">
    <cfRule type="expression" priority="27" dxfId="944" stopIfTrue="1">
      <formula>$F$27=50</formula>
    </cfRule>
    <cfRule type="expression" priority="28" dxfId="948" stopIfTrue="1">
      <formula>$E$23=35</formula>
    </cfRule>
  </conditionalFormatting>
  <conditionalFormatting sqref="F31">
    <cfRule type="expression" priority="25" dxfId="945" stopIfTrue="1">
      <formula>$F$27=50</formula>
    </cfRule>
    <cfRule type="expression" priority="26" dxfId="948" stopIfTrue="1">
      <formula>$E$31=36</formula>
    </cfRule>
  </conditionalFormatting>
  <conditionalFormatting sqref="F39">
    <cfRule type="expression" priority="23" dxfId="944" stopIfTrue="1">
      <formula>$F$43=51</formula>
    </cfRule>
    <cfRule type="expression" priority="24" dxfId="948" stopIfTrue="1">
      <formula>$E$39=37</formula>
    </cfRule>
  </conditionalFormatting>
  <conditionalFormatting sqref="F47">
    <cfRule type="expression" priority="21" dxfId="945" stopIfTrue="1">
      <formula>$F$43=51</formula>
    </cfRule>
    <cfRule type="expression" priority="22" dxfId="948" stopIfTrue="1">
      <formula>$E$47=38</formula>
    </cfRule>
  </conditionalFormatting>
  <conditionalFormatting sqref="F55">
    <cfRule type="expression" priority="19" dxfId="944" stopIfTrue="1">
      <formula>$F$59=52</formula>
    </cfRule>
    <cfRule type="expression" priority="20" dxfId="948" stopIfTrue="1">
      <formula>$E$55=39</formula>
    </cfRule>
  </conditionalFormatting>
  <conditionalFormatting sqref="F63">
    <cfRule type="expression" priority="17" dxfId="945" stopIfTrue="1">
      <formula>$F$59=52</formula>
    </cfRule>
    <cfRule type="expression" priority="18" dxfId="948" stopIfTrue="1">
      <formula>$E$63=40</formula>
    </cfRule>
  </conditionalFormatting>
  <conditionalFormatting sqref="F73">
    <cfRule type="expression" priority="15" dxfId="944" stopIfTrue="1">
      <formula>$F$77=53</formula>
    </cfRule>
    <cfRule type="expression" priority="16" dxfId="948" stopIfTrue="1">
      <formula>$E$73=41</formula>
    </cfRule>
  </conditionalFormatting>
  <conditionalFormatting sqref="F81">
    <cfRule type="expression" priority="13" dxfId="945" stopIfTrue="1">
      <formula>$F$77=53</formula>
    </cfRule>
    <cfRule type="expression" priority="14" dxfId="948" stopIfTrue="1">
      <formula>$E$81=42</formula>
    </cfRule>
  </conditionalFormatting>
  <conditionalFormatting sqref="F89">
    <cfRule type="expression" priority="11" dxfId="944" stopIfTrue="1">
      <formula>$F$93=54</formula>
    </cfRule>
    <cfRule type="expression" priority="12" dxfId="948" stopIfTrue="1">
      <formula>$E$89=43</formula>
    </cfRule>
  </conditionalFormatting>
  <conditionalFormatting sqref="F97">
    <cfRule type="expression" priority="9" dxfId="945" stopIfTrue="1">
      <formula>$F$93=54</formula>
    </cfRule>
    <cfRule type="expression" priority="10" dxfId="948" stopIfTrue="1">
      <formula>$E$97=44</formula>
    </cfRule>
  </conditionalFormatting>
  <conditionalFormatting sqref="F105">
    <cfRule type="expression" priority="7" dxfId="944" stopIfTrue="1">
      <formula>$F$109=55</formula>
    </cfRule>
    <cfRule type="expression" priority="8" dxfId="948" stopIfTrue="1">
      <formula>$E$105=45</formula>
    </cfRule>
  </conditionalFormatting>
  <conditionalFormatting sqref="F113">
    <cfRule type="expression" priority="5" dxfId="945" stopIfTrue="1">
      <formula>$F$109=55</formula>
    </cfRule>
    <cfRule type="expression" priority="6" dxfId="948" stopIfTrue="1">
      <formula>$E$113=46</formula>
    </cfRule>
  </conditionalFormatting>
  <conditionalFormatting sqref="F121">
    <cfRule type="expression" priority="3" dxfId="944" stopIfTrue="1">
      <formula>$F$125=56</formula>
    </cfRule>
    <cfRule type="expression" priority="4" dxfId="948" stopIfTrue="1">
      <formula>$E$121=47</formula>
    </cfRule>
  </conditionalFormatting>
  <conditionalFormatting sqref="F129">
    <cfRule type="expression" priority="1" dxfId="945" stopIfTrue="1">
      <formula>$F$125=56</formula>
    </cfRule>
    <cfRule type="expression" priority="2" dxfId="948"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90" zoomScaleNormal="75" zoomScaleSheetLayoutView="90" zoomScalePageLayoutView="0" workbookViewId="0" topLeftCell="A1">
      <selection activeCell="H3" sqref="H3"/>
    </sheetView>
  </sheetViews>
  <sheetFormatPr defaultColWidth="8.75390625" defaultRowHeight="12" customHeight="1"/>
  <cols>
    <col min="1" max="1" width="5.75390625" style="78" customWidth="1"/>
    <col min="2" max="2" width="21.375" style="78" customWidth="1"/>
    <col min="3" max="24" width="3.25390625" style="78" customWidth="1"/>
    <col min="25" max="25" width="6.00390625" style="78" customWidth="1"/>
    <col min="26" max="26" width="7.25390625" style="78" customWidth="1"/>
    <col min="27" max="27" width="4.25390625" style="79" customWidth="1"/>
    <col min="28" max="28" width="4.25390625" style="78" customWidth="1"/>
    <col min="29" max="31" width="7.75390625" style="78" customWidth="1"/>
    <col min="32" max="32" width="1.00390625" style="78" customWidth="1"/>
    <col min="33" max="35" width="7.75390625" style="78" customWidth="1"/>
    <col min="36" max="37" width="4.25390625" style="78" customWidth="1"/>
    <col min="38" max="43" width="7.75390625" style="78" customWidth="1"/>
    <col min="44" max="45" width="4.25390625" style="78" customWidth="1"/>
    <col min="46" max="48" width="7.75390625" style="78" customWidth="1"/>
    <col min="49" max="49" width="1.00390625" style="78" customWidth="1"/>
    <col min="50" max="52" width="7.75390625" style="78" customWidth="1"/>
    <col min="53" max="54" width="4.25390625" style="78" customWidth="1"/>
    <col min="55" max="60" width="7.75390625" style="78" customWidth="1"/>
    <col min="61" max="62" width="4.25390625" style="78" customWidth="1"/>
    <col min="63" max="65" width="7.75390625" style="78" customWidth="1"/>
    <col min="66" max="66" width="1.00390625" style="78" customWidth="1"/>
    <col min="67" max="69" width="7.75390625" style="78" customWidth="1"/>
    <col min="70" max="71" width="4.25390625" style="78" customWidth="1"/>
    <col min="72" max="74" width="7.75390625" style="78" customWidth="1"/>
    <col min="75" max="16384" width="8.75390625" style="78" customWidth="1"/>
  </cols>
  <sheetData>
    <row r="1" spans="1:40" s="71" customFormat="1" ht="19.5" customHeight="1">
      <c r="A1" s="237" t="s">
        <v>39</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F1" s="70"/>
      <c r="AG1" s="70"/>
      <c r="AH1" s="70"/>
      <c r="AI1" s="70"/>
      <c r="AJ1" s="70"/>
      <c r="AK1" s="70"/>
      <c r="AL1" s="70"/>
      <c r="AM1" s="70"/>
      <c r="AN1" s="70"/>
    </row>
    <row r="2" spans="1:40" s="71" customFormat="1" ht="20.25" customHeight="1">
      <c r="A2" s="72"/>
      <c r="B2" s="73"/>
      <c r="C2" s="73"/>
      <c r="E2" s="238" t="s">
        <v>499</v>
      </c>
      <c r="F2" s="238"/>
      <c r="G2" s="238"/>
      <c r="H2" s="238"/>
      <c r="I2" s="238"/>
      <c r="J2" s="238"/>
      <c r="K2" s="238"/>
      <c r="L2" s="238"/>
      <c r="M2" s="238"/>
      <c r="N2" s="238"/>
      <c r="O2" s="238"/>
      <c r="P2" s="238"/>
      <c r="Q2" s="238"/>
      <c r="R2" s="238"/>
      <c r="S2" s="70"/>
      <c r="T2" s="70"/>
      <c r="U2" s="191" t="s">
        <v>41</v>
      </c>
      <c r="V2" s="191"/>
      <c r="W2" s="191"/>
      <c r="X2" s="191"/>
      <c r="Y2" s="191"/>
      <c r="Z2" s="191"/>
      <c r="AF2" s="70"/>
      <c r="AG2" s="70"/>
      <c r="AH2" s="70"/>
      <c r="AI2" s="70"/>
      <c r="AJ2" s="70"/>
      <c r="AK2" s="70"/>
      <c r="AL2" s="70"/>
      <c r="AM2" s="70"/>
      <c r="AN2" s="70"/>
    </row>
    <row r="3" spans="1:40" s="71" customFormat="1" ht="15" customHeight="1">
      <c r="A3" s="70"/>
      <c r="B3" s="70"/>
      <c r="C3" s="70"/>
      <c r="D3" s="70"/>
      <c r="E3" s="70"/>
      <c r="F3" s="70"/>
      <c r="G3" s="70"/>
      <c r="H3" s="70"/>
      <c r="I3" s="70"/>
      <c r="J3" s="70"/>
      <c r="K3" s="70"/>
      <c r="L3" s="70"/>
      <c r="M3" s="70"/>
      <c r="N3" s="70"/>
      <c r="O3" s="70"/>
      <c r="P3" s="70"/>
      <c r="Q3" s="70"/>
      <c r="R3" s="70"/>
      <c r="S3" s="70"/>
      <c r="T3" s="70"/>
      <c r="U3" s="70"/>
      <c r="V3" s="70"/>
      <c r="W3" s="70"/>
      <c r="X3" s="70"/>
      <c r="Y3" s="75"/>
      <c r="Z3" s="75" t="s">
        <v>500</v>
      </c>
      <c r="AF3" s="70"/>
      <c r="AG3" s="70"/>
      <c r="AH3" s="70"/>
      <c r="AI3" s="70"/>
      <c r="AJ3" s="70"/>
      <c r="AK3" s="70"/>
      <c r="AL3" s="70"/>
      <c r="AM3" s="70"/>
      <c r="AN3" s="70"/>
    </row>
    <row r="4" spans="1:40" ht="15" customHeight="1">
      <c r="A4" s="76" t="s">
        <v>8</v>
      </c>
      <c r="B4" s="77"/>
      <c r="C4" s="77"/>
      <c r="D4" s="77"/>
      <c r="E4" s="77"/>
      <c r="F4" s="77"/>
      <c r="G4" s="77"/>
      <c r="H4" s="77"/>
      <c r="I4" s="77"/>
      <c r="J4" s="77"/>
      <c r="K4" s="77"/>
      <c r="L4" s="77"/>
      <c r="M4" s="77"/>
      <c r="N4" s="77"/>
      <c r="O4" s="77"/>
      <c r="P4" s="77"/>
      <c r="Q4" s="77"/>
      <c r="R4" s="77"/>
      <c r="S4" s="77"/>
      <c r="T4" s="77"/>
      <c r="U4" s="77"/>
      <c r="V4" s="77"/>
      <c r="W4" s="77"/>
      <c r="X4" s="77"/>
      <c r="Y4" s="77"/>
      <c r="Z4" s="77"/>
      <c r="AF4" s="70"/>
      <c r="AG4" s="70"/>
      <c r="AH4" s="70"/>
      <c r="AI4" s="70"/>
      <c r="AJ4" s="70"/>
      <c r="AK4" s="70"/>
      <c r="AL4" s="70"/>
      <c r="AM4" s="70"/>
      <c r="AN4" s="70"/>
    </row>
    <row r="5" spans="1:40" ht="13.5" customHeight="1">
      <c r="A5" s="80" t="s">
        <v>9</v>
      </c>
      <c r="B5" s="81" t="s">
        <v>10</v>
      </c>
      <c r="C5" s="226">
        <v>2</v>
      </c>
      <c r="D5" s="227"/>
      <c r="E5" s="227"/>
      <c r="F5" s="227"/>
      <c r="G5" s="228"/>
      <c r="H5" s="226">
        <v>12</v>
      </c>
      <c r="I5" s="227"/>
      <c r="J5" s="227"/>
      <c r="K5" s="227"/>
      <c r="L5" s="227"/>
      <c r="M5" s="226">
        <v>104</v>
      </c>
      <c r="N5" s="227"/>
      <c r="O5" s="227"/>
      <c r="P5" s="227"/>
      <c r="Q5" s="227"/>
      <c r="R5" s="226">
        <v>28</v>
      </c>
      <c r="S5" s="227"/>
      <c r="T5" s="227"/>
      <c r="U5" s="227"/>
      <c r="V5" s="227"/>
      <c r="W5" s="229" t="s">
        <v>11</v>
      </c>
      <c r="X5" s="230"/>
      <c r="Y5" s="82" t="s">
        <v>12</v>
      </c>
      <c r="Z5" s="82" t="s">
        <v>13</v>
      </c>
      <c r="AF5" s="70"/>
      <c r="AG5" s="70"/>
      <c r="AH5" s="70"/>
      <c r="AI5" s="70"/>
      <c r="AJ5" s="70"/>
      <c r="AK5" s="70"/>
      <c r="AL5" s="70"/>
      <c r="AM5" s="70"/>
      <c r="AN5" s="70"/>
    </row>
    <row r="6" spans="1:40" ht="13.5" customHeight="1">
      <c r="A6" s="224">
        <v>2</v>
      </c>
      <c r="B6" s="83" t="s">
        <v>501</v>
      </c>
      <c r="C6" s="215" t="s">
        <v>17</v>
      </c>
      <c r="D6" s="216"/>
      <c r="E6" s="216"/>
      <c r="F6" s="216"/>
      <c r="G6" s="225"/>
      <c r="H6" s="234" t="s">
        <v>503</v>
      </c>
      <c r="I6" s="198"/>
      <c r="J6" s="198"/>
      <c r="K6" s="198"/>
      <c r="L6" s="235"/>
      <c r="M6" s="213" t="s">
        <v>504</v>
      </c>
      <c r="N6" s="197"/>
      <c r="O6" s="197"/>
      <c r="P6" s="197"/>
      <c r="Q6" s="197"/>
      <c r="R6" s="213" t="s">
        <v>503</v>
      </c>
      <c r="S6" s="197"/>
      <c r="T6" s="197"/>
      <c r="U6" s="197"/>
      <c r="V6" s="197"/>
      <c r="W6" s="221" t="s">
        <v>505</v>
      </c>
      <c r="X6" s="222"/>
      <c r="Y6" s="219">
        <v>6</v>
      </c>
      <c r="Z6" s="220">
        <v>1</v>
      </c>
      <c r="AA6" s="85"/>
      <c r="AB6" s="85"/>
      <c r="AC6" s="85"/>
      <c r="AD6" s="85"/>
      <c r="AE6" s="70"/>
      <c r="AF6" s="70"/>
      <c r="AG6" s="70"/>
      <c r="AH6" s="70"/>
      <c r="AI6" s="70"/>
      <c r="AJ6" s="70"/>
      <c r="AK6" s="70"/>
      <c r="AL6" s="70"/>
      <c r="AM6" s="70"/>
      <c r="AN6" s="70"/>
    </row>
    <row r="7" spans="1:40" ht="13.5" customHeight="1">
      <c r="A7" s="212"/>
      <c r="B7" s="86" t="s">
        <v>45</v>
      </c>
      <c r="C7" s="206" t="s">
        <v>509</v>
      </c>
      <c r="D7" s="207"/>
      <c r="E7" s="207"/>
      <c r="F7" s="207"/>
      <c r="G7" s="223"/>
      <c r="H7" s="87" t="s">
        <v>510</v>
      </c>
      <c r="I7" s="88" t="s">
        <v>511</v>
      </c>
      <c r="J7" s="88" t="s">
        <v>512</v>
      </c>
      <c r="K7" s="88" t="s">
        <v>46</v>
      </c>
      <c r="L7" s="88" t="s">
        <v>46</v>
      </c>
      <c r="M7" s="87" t="s">
        <v>513</v>
      </c>
      <c r="N7" s="88" t="s">
        <v>514</v>
      </c>
      <c r="O7" s="88" t="s">
        <v>511</v>
      </c>
      <c r="P7" s="88" t="s">
        <v>515</v>
      </c>
      <c r="Q7" s="88" t="s">
        <v>46</v>
      </c>
      <c r="R7" s="89" t="s">
        <v>516</v>
      </c>
      <c r="S7" s="90" t="s">
        <v>517</v>
      </c>
      <c r="T7" s="90" t="s">
        <v>514</v>
      </c>
      <c r="U7" s="88" t="s">
        <v>46</v>
      </c>
      <c r="V7" s="90" t="s">
        <v>46</v>
      </c>
      <c r="W7" s="202"/>
      <c r="X7" s="203"/>
      <c r="Y7" s="209"/>
      <c r="Z7" s="205"/>
      <c r="AA7" s="91"/>
      <c r="AB7" s="91"/>
      <c r="AC7" s="91"/>
      <c r="AD7" s="91"/>
      <c r="AE7" s="71"/>
      <c r="AF7" s="70"/>
      <c r="AG7" s="70"/>
      <c r="AH7" s="70"/>
      <c r="AI7" s="70"/>
      <c r="AJ7" s="70"/>
      <c r="AK7" s="70"/>
      <c r="AL7" s="70"/>
      <c r="AM7" s="70"/>
      <c r="AN7" s="70"/>
    </row>
    <row r="8" spans="1:40" ht="13.5" customHeight="1">
      <c r="A8" s="211">
        <v>12</v>
      </c>
      <c r="B8" s="83" t="s">
        <v>506</v>
      </c>
      <c r="C8" s="213" t="s">
        <v>518</v>
      </c>
      <c r="D8" s="197"/>
      <c r="E8" s="197"/>
      <c r="F8" s="197"/>
      <c r="G8" s="214"/>
      <c r="H8" s="215" t="s">
        <v>17</v>
      </c>
      <c r="I8" s="216"/>
      <c r="J8" s="216"/>
      <c r="K8" s="216"/>
      <c r="L8" s="216"/>
      <c r="M8" s="213" t="s">
        <v>503</v>
      </c>
      <c r="N8" s="197"/>
      <c r="O8" s="197"/>
      <c r="P8" s="197"/>
      <c r="Q8" s="197"/>
      <c r="R8" s="217" t="s">
        <v>519</v>
      </c>
      <c r="S8" s="218"/>
      <c r="T8" s="218"/>
      <c r="U8" s="197"/>
      <c r="V8" s="218"/>
      <c r="W8" s="200" t="s">
        <v>520</v>
      </c>
      <c r="X8" s="201"/>
      <c r="Y8" s="208">
        <v>4</v>
      </c>
      <c r="Z8" s="204">
        <v>3</v>
      </c>
      <c r="AA8" s="93"/>
      <c r="AB8" s="236"/>
      <c r="AC8" s="236"/>
      <c r="AD8" s="92"/>
      <c r="AE8" s="71"/>
      <c r="AF8" s="70"/>
      <c r="AG8" s="70"/>
      <c r="AH8" s="70"/>
      <c r="AI8" s="70"/>
      <c r="AJ8" s="70"/>
      <c r="AK8" s="70"/>
      <c r="AL8" s="70"/>
      <c r="AM8" s="70"/>
      <c r="AN8" s="70"/>
    </row>
    <row r="9" spans="1:40" ht="13.5" customHeight="1">
      <c r="A9" s="212"/>
      <c r="B9" s="86" t="s">
        <v>188</v>
      </c>
      <c r="C9" s="87" t="s">
        <v>521</v>
      </c>
      <c r="D9" s="88" t="s">
        <v>522</v>
      </c>
      <c r="E9" s="88" t="s">
        <v>523</v>
      </c>
      <c r="F9" s="88" t="s">
        <v>46</v>
      </c>
      <c r="G9" s="94" t="s">
        <v>46</v>
      </c>
      <c r="H9" s="206" t="s">
        <v>509</v>
      </c>
      <c r="I9" s="207"/>
      <c r="J9" s="207"/>
      <c r="K9" s="207"/>
      <c r="L9" s="207"/>
      <c r="M9" s="87" t="s">
        <v>515</v>
      </c>
      <c r="N9" s="88" t="s">
        <v>512</v>
      </c>
      <c r="O9" s="88" t="s">
        <v>510</v>
      </c>
      <c r="P9" s="88" t="s">
        <v>46</v>
      </c>
      <c r="Q9" s="88" t="s">
        <v>46</v>
      </c>
      <c r="R9" s="87" t="s">
        <v>524</v>
      </c>
      <c r="S9" s="88" t="s">
        <v>514</v>
      </c>
      <c r="T9" s="88" t="s">
        <v>525</v>
      </c>
      <c r="U9" s="88" t="s">
        <v>516</v>
      </c>
      <c r="V9" s="88" t="s">
        <v>25</v>
      </c>
      <c r="W9" s="202"/>
      <c r="X9" s="203"/>
      <c r="Y9" s="209"/>
      <c r="Z9" s="205"/>
      <c r="AA9" s="95"/>
      <c r="AB9" s="210"/>
      <c r="AC9" s="210"/>
      <c r="AD9" s="95"/>
      <c r="AE9" s="71"/>
      <c r="AF9" s="70"/>
      <c r="AG9" s="70"/>
      <c r="AH9" s="70"/>
      <c r="AI9" s="70"/>
      <c r="AJ9" s="70"/>
      <c r="AK9" s="70"/>
      <c r="AL9" s="70"/>
      <c r="AM9" s="70"/>
      <c r="AN9" s="70"/>
    </row>
    <row r="10" spans="1:40" ht="13.5" customHeight="1">
      <c r="A10" s="211">
        <v>104</v>
      </c>
      <c r="B10" s="83" t="s">
        <v>508</v>
      </c>
      <c r="C10" s="213" t="s">
        <v>526</v>
      </c>
      <c r="D10" s="197"/>
      <c r="E10" s="197"/>
      <c r="F10" s="197"/>
      <c r="G10" s="214"/>
      <c r="H10" s="231" t="s">
        <v>518</v>
      </c>
      <c r="I10" s="232"/>
      <c r="J10" s="232"/>
      <c r="K10" s="232"/>
      <c r="L10" s="233"/>
      <c r="M10" s="215" t="s">
        <v>17</v>
      </c>
      <c r="N10" s="216"/>
      <c r="O10" s="216"/>
      <c r="P10" s="216"/>
      <c r="Q10" s="216"/>
      <c r="R10" s="217" t="s">
        <v>518</v>
      </c>
      <c r="S10" s="218"/>
      <c r="T10" s="218"/>
      <c r="U10" s="218"/>
      <c r="V10" s="218"/>
      <c r="W10" s="200" t="s">
        <v>527</v>
      </c>
      <c r="X10" s="201"/>
      <c r="Y10" s="208">
        <v>3</v>
      </c>
      <c r="Z10" s="204">
        <v>4</v>
      </c>
      <c r="AA10" s="95"/>
      <c r="AB10" s="210"/>
      <c r="AC10" s="210"/>
      <c r="AD10" s="95"/>
      <c r="AE10" s="71"/>
      <c r="AF10" s="70"/>
      <c r="AG10" s="70"/>
      <c r="AH10" s="70"/>
      <c r="AI10" s="70"/>
      <c r="AJ10" s="70"/>
      <c r="AK10" s="70"/>
      <c r="AL10" s="70"/>
      <c r="AM10" s="70"/>
      <c r="AN10" s="70"/>
    </row>
    <row r="11" spans="1:40" ht="13.5" customHeight="1">
      <c r="A11" s="212"/>
      <c r="B11" s="86" t="s">
        <v>507</v>
      </c>
      <c r="C11" s="87" t="s">
        <v>515</v>
      </c>
      <c r="D11" s="88" t="s">
        <v>524</v>
      </c>
      <c r="E11" s="88" t="s">
        <v>522</v>
      </c>
      <c r="F11" s="88" t="s">
        <v>513</v>
      </c>
      <c r="G11" s="94" t="s">
        <v>46</v>
      </c>
      <c r="H11" s="87" t="s">
        <v>513</v>
      </c>
      <c r="I11" s="88" t="s">
        <v>523</v>
      </c>
      <c r="J11" s="88" t="s">
        <v>521</v>
      </c>
      <c r="K11" s="88" t="s">
        <v>46</v>
      </c>
      <c r="L11" s="88" t="s">
        <v>46</v>
      </c>
      <c r="M11" s="206" t="s">
        <v>509</v>
      </c>
      <c r="N11" s="207"/>
      <c r="O11" s="207"/>
      <c r="P11" s="207"/>
      <c r="Q11" s="207"/>
      <c r="R11" s="87" t="s">
        <v>528</v>
      </c>
      <c r="S11" s="88" t="s">
        <v>521</v>
      </c>
      <c r="T11" s="88" t="s">
        <v>522</v>
      </c>
      <c r="U11" s="88" t="s">
        <v>46</v>
      </c>
      <c r="V11" s="88" t="s">
        <v>46</v>
      </c>
      <c r="W11" s="202"/>
      <c r="X11" s="203"/>
      <c r="Y11" s="209"/>
      <c r="Z11" s="205"/>
      <c r="AA11" s="95"/>
      <c r="AB11" s="210"/>
      <c r="AC11" s="210"/>
      <c r="AD11" s="95"/>
      <c r="AE11" s="71"/>
      <c r="AF11" s="70"/>
      <c r="AG11" s="70"/>
      <c r="AH11" s="70"/>
      <c r="AI11" s="70"/>
      <c r="AJ11" s="70"/>
      <c r="AK11" s="70"/>
      <c r="AL11" s="70"/>
      <c r="AM11" s="70"/>
      <c r="AN11" s="70"/>
    </row>
    <row r="12" spans="1:40" ht="13.5" customHeight="1">
      <c r="A12" s="211">
        <v>28</v>
      </c>
      <c r="B12" s="83" t="s">
        <v>502</v>
      </c>
      <c r="C12" s="213" t="s">
        <v>518</v>
      </c>
      <c r="D12" s="197"/>
      <c r="E12" s="197"/>
      <c r="F12" s="197"/>
      <c r="G12" s="214"/>
      <c r="H12" s="231" t="s">
        <v>529</v>
      </c>
      <c r="I12" s="232"/>
      <c r="J12" s="232"/>
      <c r="K12" s="232"/>
      <c r="L12" s="233"/>
      <c r="M12" s="213" t="s">
        <v>503</v>
      </c>
      <c r="N12" s="197"/>
      <c r="O12" s="197"/>
      <c r="P12" s="197"/>
      <c r="Q12" s="197"/>
      <c r="R12" s="215" t="s">
        <v>17</v>
      </c>
      <c r="S12" s="216"/>
      <c r="T12" s="216"/>
      <c r="U12" s="216"/>
      <c r="V12" s="216"/>
      <c r="W12" s="200" t="s">
        <v>530</v>
      </c>
      <c r="X12" s="201"/>
      <c r="Y12" s="208">
        <v>5</v>
      </c>
      <c r="Z12" s="204">
        <v>2</v>
      </c>
      <c r="AA12" s="95"/>
      <c r="AB12" s="210"/>
      <c r="AC12" s="210"/>
      <c r="AD12" s="95"/>
      <c r="AF12" s="70"/>
      <c r="AG12" s="70"/>
      <c r="AH12" s="70"/>
      <c r="AI12" s="70"/>
      <c r="AJ12" s="70"/>
      <c r="AK12" s="70"/>
      <c r="AL12" s="70"/>
      <c r="AM12" s="70"/>
      <c r="AN12" s="70"/>
    </row>
    <row r="13" spans="1:40" ht="13.5" customHeight="1">
      <c r="A13" s="212"/>
      <c r="B13" s="86" t="s">
        <v>132</v>
      </c>
      <c r="C13" s="87" t="s">
        <v>525</v>
      </c>
      <c r="D13" s="88" t="s">
        <v>531</v>
      </c>
      <c r="E13" s="88" t="s">
        <v>524</v>
      </c>
      <c r="F13" s="88" t="s">
        <v>46</v>
      </c>
      <c r="G13" s="94" t="s">
        <v>46</v>
      </c>
      <c r="H13" s="87" t="s">
        <v>514</v>
      </c>
      <c r="I13" s="88" t="s">
        <v>524</v>
      </c>
      <c r="J13" s="88" t="s">
        <v>516</v>
      </c>
      <c r="K13" s="88" t="s">
        <v>525</v>
      </c>
      <c r="L13" s="88" t="s">
        <v>22</v>
      </c>
      <c r="M13" s="87" t="s">
        <v>532</v>
      </c>
      <c r="N13" s="88" t="s">
        <v>510</v>
      </c>
      <c r="O13" s="88" t="s">
        <v>511</v>
      </c>
      <c r="P13" s="88" t="s">
        <v>46</v>
      </c>
      <c r="Q13" s="88" t="s">
        <v>46</v>
      </c>
      <c r="R13" s="206" t="s">
        <v>509</v>
      </c>
      <c r="S13" s="207"/>
      <c r="T13" s="207"/>
      <c r="U13" s="207"/>
      <c r="V13" s="207"/>
      <c r="W13" s="202"/>
      <c r="X13" s="203"/>
      <c r="Y13" s="209"/>
      <c r="Z13" s="205"/>
      <c r="AA13" s="95"/>
      <c r="AB13" s="210"/>
      <c r="AC13" s="210"/>
      <c r="AD13" s="95"/>
      <c r="AF13" s="70"/>
      <c r="AG13" s="70"/>
      <c r="AH13" s="70"/>
      <c r="AI13" s="70"/>
      <c r="AJ13" s="70"/>
      <c r="AK13" s="70"/>
      <c r="AL13" s="70"/>
      <c r="AM13" s="70"/>
      <c r="AN13" s="70"/>
    </row>
    <row r="14" spans="1:40" ht="13.5" customHeight="1">
      <c r="A14" s="9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5"/>
      <c r="AB14" s="210"/>
      <c r="AC14" s="210"/>
      <c r="AD14" s="95"/>
      <c r="AF14" s="70"/>
      <c r="AG14" s="70"/>
      <c r="AH14" s="70"/>
      <c r="AI14" s="70"/>
      <c r="AJ14" s="70"/>
      <c r="AK14" s="70"/>
      <c r="AL14" s="70"/>
      <c r="AM14" s="70"/>
      <c r="AN14" s="70"/>
    </row>
    <row r="15" spans="1:40" ht="15" customHeight="1">
      <c r="A15" s="76" t="s">
        <v>26</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95"/>
      <c r="AB15" s="210"/>
      <c r="AC15" s="210"/>
      <c r="AD15" s="95"/>
      <c r="AF15" s="70"/>
      <c r="AG15" s="70"/>
      <c r="AH15" s="70"/>
      <c r="AI15" s="70"/>
      <c r="AJ15" s="70"/>
      <c r="AK15" s="70"/>
      <c r="AL15" s="70"/>
      <c r="AM15" s="70"/>
      <c r="AN15" s="70"/>
    </row>
    <row r="16" spans="1:40" ht="13.5" customHeight="1">
      <c r="A16" s="80" t="s">
        <v>9</v>
      </c>
      <c r="B16" s="81" t="s">
        <v>10</v>
      </c>
      <c r="C16" s="226">
        <v>3</v>
      </c>
      <c r="D16" s="227"/>
      <c r="E16" s="227"/>
      <c r="F16" s="227"/>
      <c r="G16" s="228"/>
      <c r="H16" s="226">
        <v>13</v>
      </c>
      <c r="I16" s="227"/>
      <c r="J16" s="227"/>
      <c r="K16" s="227"/>
      <c r="L16" s="227"/>
      <c r="M16" s="226">
        <v>94</v>
      </c>
      <c r="N16" s="227"/>
      <c r="O16" s="227"/>
      <c r="P16" s="227"/>
      <c r="Q16" s="227"/>
      <c r="R16" s="226">
        <v>30</v>
      </c>
      <c r="S16" s="227"/>
      <c r="T16" s="227"/>
      <c r="U16" s="227"/>
      <c r="V16" s="227"/>
      <c r="W16" s="229" t="s">
        <v>11</v>
      </c>
      <c r="X16" s="230"/>
      <c r="Y16" s="82" t="s">
        <v>12</v>
      </c>
      <c r="Z16" s="82" t="s">
        <v>13</v>
      </c>
      <c r="AA16" s="95"/>
      <c r="AB16" s="210"/>
      <c r="AC16" s="210"/>
      <c r="AD16" s="95"/>
      <c r="AF16" s="70"/>
      <c r="AG16" s="70"/>
      <c r="AH16" s="70"/>
      <c r="AI16" s="70"/>
      <c r="AJ16" s="70"/>
      <c r="AK16" s="70"/>
      <c r="AL16" s="70"/>
      <c r="AM16" s="70"/>
      <c r="AN16" s="70"/>
    </row>
    <row r="17" spans="1:40" ht="13.5" customHeight="1">
      <c r="A17" s="224">
        <v>3</v>
      </c>
      <c r="B17" s="83" t="s">
        <v>502</v>
      </c>
      <c r="C17" s="215" t="s">
        <v>17</v>
      </c>
      <c r="D17" s="216"/>
      <c r="E17" s="216"/>
      <c r="F17" s="216"/>
      <c r="G17" s="225"/>
      <c r="H17" s="234" t="s">
        <v>503</v>
      </c>
      <c r="I17" s="198"/>
      <c r="J17" s="198"/>
      <c r="K17" s="198"/>
      <c r="L17" s="235"/>
      <c r="M17" s="213" t="s">
        <v>503</v>
      </c>
      <c r="N17" s="197"/>
      <c r="O17" s="197"/>
      <c r="P17" s="197"/>
      <c r="Q17" s="197"/>
      <c r="R17" s="213" t="s">
        <v>503</v>
      </c>
      <c r="S17" s="197"/>
      <c r="T17" s="197"/>
      <c r="U17" s="197"/>
      <c r="V17" s="197"/>
      <c r="W17" s="221" t="s">
        <v>534</v>
      </c>
      <c r="X17" s="222"/>
      <c r="Y17" s="219">
        <v>6</v>
      </c>
      <c r="Z17" s="220">
        <v>1</v>
      </c>
      <c r="AA17" s="95"/>
      <c r="AB17" s="210"/>
      <c r="AC17" s="210"/>
      <c r="AD17" s="95"/>
      <c r="AF17" s="70"/>
      <c r="AG17" s="70"/>
      <c r="AH17" s="70"/>
      <c r="AI17" s="70"/>
      <c r="AJ17" s="70"/>
      <c r="AK17" s="70"/>
      <c r="AL17" s="70"/>
      <c r="AM17" s="70"/>
      <c r="AN17" s="70"/>
    </row>
    <row r="18" spans="1:40" ht="13.5" customHeight="1">
      <c r="A18" s="212"/>
      <c r="B18" s="86" t="s">
        <v>160</v>
      </c>
      <c r="C18" s="206" t="s">
        <v>509</v>
      </c>
      <c r="D18" s="207"/>
      <c r="E18" s="207"/>
      <c r="F18" s="207"/>
      <c r="G18" s="223"/>
      <c r="H18" s="87" t="s">
        <v>516</v>
      </c>
      <c r="I18" s="88" t="s">
        <v>516</v>
      </c>
      <c r="J18" s="88" t="s">
        <v>538</v>
      </c>
      <c r="K18" s="88" t="s">
        <v>46</v>
      </c>
      <c r="L18" s="88" t="s">
        <v>46</v>
      </c>
      <c r="M18" s="87" t="s">
        <v>539</v>
      </c>
      <c r="N18" s="88" t="s">
        <v>511</v>
      </c>
      <c r="O18" s="88" t="s">
        <v>540</v>
      </c>
      <c r="P18" s="88" t="s">
        <v>46</v>
      </c>
      <c r="Q18" s="88" t="s">
        <v>46</v>
      </c>
      <c r="R18" s="89" t="s">
        <v>514</v>
      </c>
      <c r="S18" s="90" t="s">
        <v>515</v>
      </c>
      <c r="T18" s="90" t="s">
        <v>515</v>
      </c>
      <c r="U18" s="88" t="s">
        <v>46</v>
      </c>
      <c r="V18" s="90" t="s">
        <v>46</v>
      </c>
      <c r="W18" s="202"/>
      <c r="X18" s="203"/>
      <c r="Y18" s="209"/>
      <c r="Z18" s="205"/>
      <c r="AA18" s="95"/>
      <c r="AB18" s="210"/>
      <c r="AC18" s="210"/>
      <c r="AD18" s="95"/>
      <c r="AF18" s="70"/>
      <c r="AG18" s="70"/>
      <c r="AH18" s="70"/>
      <c r="AI18" s="70"/>
      <c r="AJ18" s="70"/>
      <c r="AK18" s="70"/>
      <c r="AL18" s="70"/>
      <c r="AM18" s="70"/>
      <c r="AN18" s="70"/>
    </row>
    <row r="19" spans="1:40" ht="13.5" customHeight="1">
      <c r="A19" s="211">
        <v>13</v>
      </c>
      <c r="B19" s="83" t="s">
        <v>535</v>
      </c>
      <c r="C19" s="213" t="s">
        <v>518</v>
      </c>
      <c r="D19" s="197"/>
      <c r="E19" s="197"/>
      <c r="F19" s="197"/>
      <c r="G19" s="214"/>
      <c r="H19" s="215" t="s">
        <v>17</v>
      </c>
      <c r="I19" s="216"/>
      <c r="J19" s="216"/>
      <c r="K19" s="216"/>
      <c r="L19" s="216"/>
      <c r="M19" s="213" t="s">
        <v>503</v>
      </c>
      <c r="N19" s="197"/>
      <c r="O19" s="197"/>
      <c r="P19" s="197"/>
      <c r="Q19" s="197"/>
      <c r="R19" s="217" t="s">
        <v>503</v>
      </c>
      <c r="S19" s="218"/>
      <c r="T19" s="218"/>
      <c r="U19" s="197"/>
      <c r="V19" s="218"/>
      <c r="W19" s="200" t="s">
        <v>541</v>
      </c>
      <c r="X19" s="201"/>
      <c r="Y19" s="208">
        <v>5</v>
      </c>
      <c r="Z19" s="204">
        <v>2</v>
      </c>
      <c r="AA19" s="95"/>
      <c r="AB19" s="210"/>
      <c r="AC19" s="210"/>
      <c r="AD19" s="95"/>
      <c r="AF19" s="70"/>
      <c r="AG19" s="70"/>
      <c r="AH19" s="70"/>
      <c r="AI19" s="70"/>
      <c r="AJ19" s="70"/>
      <c r="AK19" s="70"/>
      <c r="AL19" s="70"/>
      <c r="AM19" s="70"/>
      <c r="AN19" s="70"/>
    </row>
    <row r="20" spans="1:40" ht="13.5" customHeight="1">
      <c r="A20" s="212"/>
      <c r="B20" s="86" t="s">
        <v>75</v>
      </c>
      <c r="C20" s="87" t="s">
        <v>525</v>
      </c>
      <c r="D20" s="88" t="s">
        <v>525</v>
      </c>
      <c r="E20" s="88" t="s">
        <v>542</v>
      </c>
      <c r="F20" s="88" t="s">
        <v>46</v>
      </c>
      <c r="G20" s="94" t="s">
        <v>46</v>
      </c>
      <c r="H20" s="206" t="s">
        <v>509</v>
      </c>
      <c r="I20" s="207"/>
      <c r="J20" s="207"/>
      <c r="K20" s="207"/>
      <c r="L20" s="207"/>
      <c r="M20" s="87" t="s">
        <v>514</v>
      </c>
      <c r="N20" s="88" t="s">
        <v>543</v>
      </c>
      <c r="O20" s="88" t="s">
        <v>516</v>
      </c>
      <c r="P20" s="88" t="s">
        <v>46</v>
      </c>
      <c r="Q20" s="88" t="s">
        <v>46</v>
      </c>
      <c r="R20" s="87" t="s">
        <v>511</v>
      </c>
      <c r="S20" s="88" t="s">
        <v>511</v>
      </c>
      <c r="T20" s="88" t="s">
        <v>512</v>
      </c>
      <c r="U20" s="88" t="s">
        <v>46</v>
      </c>
      <c r="V20" s="88" t="s">
        <v>46</v>
      </c>
      <c r="W20" s="202"/>
      <c r="X20" s="203"/>
      <c r="Y20" s="209"/>
      <c r="Z20" s="205"/>
      <c r="AA20" s="95"/>
      <c r="AB20" s="210"/>
      <c r="AC20" s="210"/>
      <c r="AD20" s="95"/>
      <c r="AF20" s="70"/>
      <c r="AG20" s="70"/>
      <c r="AH20" s="70"/>
      <c r="AI20" s="70"/>
      <c r="AJ20" s="70"/>
      <c r="AK20" s="70"/>
      <c r="AL20" s="70"/>
      <c r="AM20" s="70"/>
      <c r="AN20" s="70"/>
    </row>
    <row r="21" spans="1:40" ht="13.5" customHeight="1">
      <c r="A21" s="211">
        <v>94</v>
      </c>
      <c r="B21" s="83" t="s">
        <v>537</v>
      </c>
      <c r="C21" s="213" t="s">
        <v>518</v>
      </c>
      <c r="D21" s="197"/>
      <c r="E21" s="197"/>
      <c r="F21" s="197"/>
      <c r="G21" s="214"/>
      <c r="H21" s="231" t="s">
        <v>518</v>
      </c>
      <c r="I21" s="232"/>
      <c r="J21" s="232"/>
      <c r="K21" s="232"/>
      <c r="L21" s="233"/>
      <c r="M21" s="215" t="s">
        <v>17</v>
      </c>
      <c r="N21" s="216"/>
      <c r="O21" s="216"/>
      <c r="P21" s="216"/>
      <c r="Q21" s="216"/>
      <c r="R21" s="217" t="s">
        <v>526</v>
      </c>
      <c r="S21" s="218"/>
      <c r="T21" s="218"/>
      <c r="U21" s="218"/>
      <c r="V21" s="218"/>
      <c r="W21" s="200" t="s">
        <v>527</v>
      </c>
      <c r="X21" s="201"/>
      <c r="Y21" s="208">
        <v>3</v>
      </c>
      <c r="Z21" s="204">
        <v>4</v>
      </c>
      <c r="AA21" s="95"/>
      <c r="AB21" s="210"/>
      <c r="AC21" s="210"/>
      <c r="AD21" s="95"/>
      <c r="AF21" s="70"/>
      <c r="AG21" s="70"/>
      <c r="AH21" s="70"/>
      <c r="AI21" s="70"/>
      <c r="AJ21" s="70"/>
      <c r="AK21" s="70"/>
      <c r="AL21" s="70"/>
      <c r="AM21" s="70"/>
      <c r="AN21" s="70"/>
    </row>
    <row r="22" spans="1:40" ht="13.5" customHeight="1">
      <c r="A22" s="212"/>
      <c r="B22" s="86" t="s">
        <v>536</v>
      </c>
      <c r="C22" s="87" t="s">
        <v>544</v>
      </c>
      <c r="D22" s="88" t="s">
        <v>522</v>
      </c>
      <c r="E22" s="88" t="s">
        <v>545</v>
      </c>
      <c r="F22" s="88" t="s">
        <v>46</v>
      </c>
      <c r="G22" s="94" t="s">
        <v>46</v>
      </c>
      <c r="H22" s="87" t="s">
        <v>524</v>
      </c>
      <c r="I22" s="88" t="s">
        <v>546</v>
      </c>
      <c r="J22" s="88" t="s">
        <v>525</v>
      </c>
      <c r="K22" s="88" t="s">
        <v>46</v>
      </c>
      <c r="L22" s="88" t="s">
        <v>46</v>
      </c>
      <c r="M22" s="206" t="s">
        <v>509</v>
      </c>
      <c r="N22" s="207"/>
      <c r="O22" s="207"/>
      <c r="P22" s="207"/>
      <c r="Q22" s="207"/>
      <c r="R22" s="87" t="s">
        <v>513</v>
      </c>
      <c r="S22" s="88" t="s">
        <v>523</v>
      </c>
      <c r="T22" s="88" t="s">
        <v>547</v>
      </c>
      <c r="U22" s="88" t="s">
        <v>528</v>
      </c>
      <c r="V22" s="88" t="s">
        <v>46</v>
      </c>
      <c r="W22" s="202"/>
      <c r="X22" s="203"/>
      <c r="Y22" s="209"/>
      <c r="Z22" s="205"/>
      <c r="AA22" s="95"/>
      <c r="AB22" s="210"/>
      <c r="AC22" s="210"/>
      <c r="AD22" s="95"/>
      <c r="AF22" s="70"/>
      <c r="AG22" s="70"/>
      <c r="AH22" s="70"/>
      <c r="AI22" s="70"/>
      <c r="AJ22" s="70"/>
      <c r="AK22" s="70"/>
      <c r="AL22" s="70"/>
      <c r="AM22" s="70"/>
      <c r="AN22" s="70"/>
    </row>
    <row r="23" spans="1:40" ht="13.5" customHeight="1">
      <c r="A23" s="211">
        <v>30</v>
      </c>
      <c r="B23" s="83" t="s">
        <v>533</v>
      </c>
      <c r="C23" s="213" t="s">
        <v>518</v>
      </c>
      <c r="D23" s="197"/>
      <c r="E23" s="197"/>
      <c r="F23" s="197"/>
      <c r="G23" s="214"/>
      <c r="H23" s="231" t="s">
        <v>518</v>
      </c>
      <c r="I23" s="232"/>
      <c r="J23" s="232"/>
      <c r="K23" s="232"/>
      <c r="L23" s="233"/>
      <c r="M23" s="213" t="s">
        <v>504</v>
      </c>
      <c r="N23" s="197"/>
      <c r="O23" s="197"/>
      <c r="P23" s="197"/>
      <c r="Q23" s="197"/>
      <c r="R23" s="215" t="s">
        <v>17</v>
      </c>
      <c r="S23" s="216"/>
      <c r="T23" s="216"/>
      <c r="U23" s="216"/>
      <c r="V23" s="216"/>
      <c r="W23" s="200" t="s">
        <v>548</v>
      </c>
      <c r="X23" s="201"/>
      <c r="Y23" s="208">
        <v>4</v>
      </c>
      <c r="Z23" s="204">
        <v>3</v>
      </c>
      <c r="AA23" s="95"/>
      <c r="AB23" s="210"/>
      <c r="AC23" s="210"/>
      <c r="AD23" s="95"/>
      <c r="AF23" s="70"/>
      <c r="AG23" s="70"/>
      <c r="AH23" s="70"/>
      <c r="AI23" s="70"/>
      <c r="AJ23" s="70"/>
      <c r="AK23" s="70"/>
      <c r="AL23" s="70"/>
      <c r="AM23" s="70"/>
      <c r="AN23" s="70"/>
    </row>
    <row r="24" spans="1:40" ht="13.5" customHeight="1">
      <c r="A24" s="212"/>
      <c r="B24" s="86" t="s">
        <v>65</v>
      </c>
      <c r="C24" s="87" t="s">
        <v>524</v>
      </c>
      <c r="D24" s="88" t="s">
        <v>513</v>
      </c>
      <c r="E24" s="88" t="s">
        <v>513</v>
      </c>
      <c r="F24" s="88" t="s">
        <v>46</v>
      </c>
      <c r="G24" s="94" t="s">
        <v>46</v>
      </c>
      <c r="H24" s="87" t="s">
        <v>522</v>
      </c>
      <c r="I24" s="88" t="s">
        <v>522</v>
      </c>
      <c r="J24" s="88" t="s">
        <v>523</v>
      </c>
      <c r="K24" s="88" t="s">
        <v>46</v>
      </c>
      <c r="L24" s="88" t="s">
        <v>46</v>
      </c>
      <c r="M24" s="87" t="s">
        <v>515</v>
      </c>
      <c r="N24" s="88" t="s">
        <v>512</v>
      </c>
      <c r="O24" s="88" t="s">
        <v>549</v>
      </c>
      <c r="P24" s="88" t="s">
        <v>532</v>
      </c>
      <c r="Q24" s="88" t="s">
        <v>46</v>
      </c>
      <c r="R24" s="206" t="s">
        <v>509</v>
      </c>
      <c r="S24" s="207"/>
      <c r="T24" s="207"/>
      <c r="U24" s="207"/>
      <c r="V24" s="207"/>
      <c r="W24" s="202"/>
      <c r="X24" s="203"/>
      <c r="Y24" s="209"/>
      <c r="Z24" s="205"/>
      <c r="AA24" s="95"/>
      <c r="AB24" s="210"/>
      <c r="AC24" s="210"/>
      <c r="AD24" s="95"/>
      <c r="AF24" s="70"/>
      <c r="AG24" s="70"/>
      <c r="AH24" s="70"/>
      <c r="AI24" s="70"/>
      <c r="AJ24" s="70"/>
      <c r="AK24" s="70"/>
      <c r="AL24" s="70"/>
      <c r="AM24" s="70"/>
      <c r="AN24" s="70"/>
    </row>
    <row r="25" spans="1:40" ht="13.5" customHeight="1">
      <c r="A25" s="100"/>
      <c r="B25" s="101"/>
      <c r="C25" s="102"/>
      <c r="D25" s="102"/>
      <c r="E25" s="102"/>
      <c r="F25" s="102"/>
      <c r="G25" s="102"/>
      <c r="H25" s="102"/>
      <c r="I25" s="102"/>
      <c r="J25" s="102"/>
      <c r="K25" s="102"/>
      <c r="L25" s="102"/>
      <c r="M25" s="102"/>
      <c r="N25" s="102"/>
      <c r="O25" s="102"/>
      <c r="P25" s="102"/>
      <c r="Q25" s="102"/>
      <c r="R25" s="102"/>
      <c r="S25" s="102"/>
      <c r="T25" s="102"/>
      <c r="U25" s="102"/>
      <c r="V25" s="102"/>
      <c r="W25" s="99"/>
      <c r="X25" s="99"/>
      <c r="Y25" s="99"/>
      <c r="Z25" s="99"/>
      <c r="AA25" s="95"/>
      <c r="AB25" s="210"/>
      <c r="AC25" s="210"/>
      <c r="AD25" s="95"/>
      <c r="AF25" s="70"/>
      <c r="AG25" s="70"/>
      <c r="AH25" s="70"/>
      <c r="AI25" s="70"/>
      <c r="AJ25" s="70"/>
      <c r="AK25" s="70"/>
      <c r="AL25" s="70"/>
      <c r="AM25" s="70"/>
      <c r="AN25" s="70"/>
    </row>
    <row r="26" spans="1:40" ht="15" customHeight="1">
      <c r="A26" s="76" t="s">
        <v>29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95"/>
      <c r="AB26" s="210"/>
      <c r="AC26" s="210"/>
      <c r="AD26" s="95"/>
      <c r="AF26" s="70"/>
      <c r="AG26" s="70"/>
      <c r="AH26" s="70"/>
      <c r="AI26" s="70"/>
      <c r="AJ26" s="70"/>
      <c r="AK26" s="70"/>
      <c r="AL26" s="70"/>
      <c r="AM26" s="70"/>
      <c r="AN26" s="70"/>
    </row>
    <row r="27" spans="1:40" ht="13.5" customHeight="1">
      <c r="A27" s="80" t="s">
        <v>9</v>
      </c>
      <c r="B27" s="81" t="s">
        <v>10</v>
      </c>
      <c r="C27" s="226">
        <v>4</v>
      </c>
      <c r="D27" s="227"/>
      <c r="E27" s="227"/>
      <c r="F27" s="227"/>
      <c r="G27" s="228"/>
      <c r="H27" s="226">
        <v>19</v>
      </c>
      <c r="I27" s="227"/>
      <c r="J27" s="227"/>
      <c r="K27" s="227"/>
      <c r="L27" s="227"/>
      <c r="M27" s="226">
        <v>109</v>
      </c>
      <c r="N27" s="227"/>
      <c r="O27" s="227"/>
      <c r="P27" s="227"/>
      <c r="Q27" s="227"/>
      <c r="R27" s="226">
        <v>29</v>
      </c>
      <c r="S27" s="227"/>
      <c r="T27" s="227"/>
      <c r="U27" s="227"/>
      <c r="V27" s="227"/>
      <c r="W27" s="229" t="s">
        <v>11</v>
      </c>
      <c r="X27" s="230"/>
      <c r="Y27" s="82" t="s">
        <v>12</v>
      </c>
      <c r="Z27" s="82" t="s">
        <v>13</v>
      </c>
      <c r="AA27" s="95"/>
      <c r="AB27" s="210"/>
      <c r="AC27" s="210"/>
      <c r="AD27" s="95"/>
      <c r="AF27" s="70"/>
      <c r="AG27" s="70"/>
      <c r="AH27" s="70"/>
      <c r="AI27" s="70"/>
      <c r="AJ27" s="70"/>
      <c r="AK27" s="70"/>
      <c r="AL27" s="70"/>
      <c r="AM27" s="70"/>
      <c r="AN27" s="70"/>
    </row>
    <row r="28" spans="1:40" ht="13.5" customHeight="1">
      <c r="A28" s="224">
        <v>4</v>
      </c>
      <c r="B28" s="83" t="s">
        <v>550</v>
      </c>
      <c r="C28" s="215" t="s">
        <v>17</v>
      </c>
      <c r="D28" s="216"/>
      <c r="E28" s="216"/>
      <c r="F28" s="216"/>
      <c r="G28" s="225"/>
      <c r="H28" s="213" t="s">
        <v>504</v>
      </c>
      <c r="I28" s="197"/>
      <c r="J28" s="197"/>
      <c r="K28" s="197"/>
      <c r="L28" s="197"/>
      <c r="M28" s="213" t="s">
        <v>503</v>
      </c>
      <c r="N28" s="197"/>
      <c r="O28" s="197"/>
      <c r="P28" s="197"/>
      <c r="Q28" s="197"/>
      <c r="R28" s="213" t="s">
        <v>503</v>
      </c>
      <c r="S28" s="197"/>
      <c r="T28" s="197"/>
      <c r="U28" s="197"/>
      <c r="V28" s="197"/>
      <c r="W28" s="221" t="s">
        <v>505</v>
      </c>
      <c r="X28" s="222"/>
      <c r="Y28" s="219">
        <v>6</v>
      </c>
      <c r="Z28" s="220">
        <v>1</v>
      </c>
      <c r="AA28" s="95"/>
      <c r="AB28" s="210"/>
      <c r="AC28" s="210"/>
      <c r="AD28" s="95"/>
      <c r="AF28" s="70"/>
      <c r="AG28" s="70"/>
      <c r="AH28" s="70"/>
      <c r="AI28" s="70"/>
      <c r="AJ28" s="70"/>
      <c r="AK28" s="70"/>
      <c r="AL28" s="70"/>
      <c r="AM28" s="70"/>
      <c r="AN28" s="70"/>
    </row>
    <row r="29" spans="1:40" ht="13.5" customHeight="1">
      <c r="A29" s="212"/>
      <c r="B29" s="86" t="s">
        <v>215</v>
      </c>
      <c r="C29" s="206" t="s">
        <v>509</v>
      </c>
      <c r="D29" s="207"/>
      <c r="E29" s="207"/>
      <c r="F29" s="207"/>
      <c r="G29" s="223"/>
      <c r="H29" s="87" t="s">
        <v>517</v>
      </c>
      <c r="I29" s="88" t="s">
        <v>511</v>
      </c>
      <c r="J29" s="88" t="s">
        <v>513</v>
      </c>
      <c r="K29" s="88" t="s">
        <v>540</v>
      </c>
      <c r="L29" s="88" t="s">
        <v>46</v>
      </c>
      <c r="M29" s="87" t="s">
        <v>511</v>
      </c>
      <c r="N29" s="88" t="s">
        <v>512</v>
      </c>
      <c r="O29" s="88" t="s">
        <v>532</v>
      </c>
      <c r="P29" s="88" t="s">
        <v>46</v>
      </c>
      <c r="Q29" s="88" t="s">
        <v>46</v>
      </c>
      <c r="R29" s="89" t="s">
        <v>539</v>
      </c>
      <c r="S29" s="90" t="s">
        <v>512</v>
      </c>
      <c r="T29" s="90" t="s">
        <v>539</v>
      </c>
      <c r="U29" s="88" t="s">
        <v>46</v>
      </c>
      <c r="V29" s="90" t="s">
        <v>46</v>
      </c>
      <c r="W29" s="202"/>
      <c r="X29" s="203"/>
      <c r="Y29" s="209"/>
      <c r="Z29" s="205"/>
      <c r="AA29" s="95"/>
      <c r="AB29" s="210"/>
      <c r="AC29" s="210"/>
      <c r="AD29" s="95"/>
      <c r="AF29" s="70"/>
      <c r="AG29" s="70"/>
      <c r="AH29" s="70"/>
      <c r="AI29" s="70"/>
      <c r="AJ29" s="70"/>
      <c r="AK29" s="70"/>
      <c r="AL29" s="70"/>
      <c r="AM29" s="70"/>
      <c r="AN29" s="70"/>
    </row>
    <row r="30" spans="1:40" ht="13.5" customHeight="1">
      <c r="A30" s="211">
        <v>19</v>
      </c>
      <c r="B30" s="83" t="s">
        <v>552</v>
      </c>
      <c r="C30" s="213" t="s">
        <v>526</v>
      </c>
      <c r="D30" s="197"/>
      <c r="E30" s="197"/>
      <c r="F30" s="197"/>
      <c r="G30" s="214"/>
      <c r="H30" s="215" t="s">
        <v>17</v>
      </c>
      <c r="I30" s="216"/>
      <c r="J30" s="216"/>
      <c r="K30" s="216"/>
      <c r="L30" s="216"/>
      <c r="M30" s="213" t="s">
        <v>519</v>
      </c>
      <c r="N30" s="197"/>
      <c r="O30" s="197"/>
      <c r="P30" s="197"/>
      <c r="Q30" s="197"/>
      <c r="R30" s="217" t="s">
        <v>503</v>
      </c>
      <c r="S30" s="218"/>
      <c r="T30" s="218"/>
      <c r="U30" s="197"/>
      <c r="V30" s="218"/>
      <c r="W30" s="200" t="s">
        <v>554</v>
      </c>
      <c r="X30" s="201"/>
      <c r="Y30" s="208">
        <v>4</v>
      </c>
      <c r="Z30" s="204">
        <v>2</v>
      </c>
      <c r="AA30" s="95"/>
      <c r="AB30" s="210"/>
      <c r="AC30" s="210"/>
      <c r="AD30" s="95"/>
      <c r="AF30" s="70"/>
      <c r="AG30" s="70"/>
      <c r="AH30" s="70"/>
      <c r="AI30" s="70"/>
      <c r="AJ30" s="70"/>
      <c r="AK30" s="70"/>
      <c r="AL30" s="70"/>
      <c r="AM30" s="70"/>
      <c r="AN30" s="70"/>
    </row>
    <row r="31" spans="1:40" ht="13.5" customHeight="1">
      <c r="A31" s="212"/>
      <c r="B31" s="86" t="s">
        <v>238</v>
      </c>
      <c r="C31" s="87" t="s">
        <v>531</v>
      </c>
      <c r="D31" s="88" t="s">
        <v>522</v>
      </c>
      <c r="E31" s="88" t="s">
        <v>515</v>
      </c>
      <c r="F31" s="88" t="s">
        <v>545</v>
      </c>
      <c r="G31" s="94" t="s">
        <v>46</v>
      </c>
      <c r="H31" s="206" t="s">
        <v>509</v>
      </c>
      <c r="I31" s="207"/>
      <c r="J31" s="207"/>
      <c r="K31" s="207"/>
      <c r="L31" s="207"/>
      <c r="M31" s="87" t="s">
        <v>549</v>
      </c>
      <c r="N31" s="88" t="s">
        <v>511</v>
      </c>
      <c r="O31" s="88" t="s">
        <v>544</v>
      </c>
      <c r="P31" s="88" t="s">
        <v>515</v>
      </c>
      <c r="Q31" s="88" t="s">
        <v>31</v>
      </c>
      <c r="R31" s="87" t="s">
        <v>515</v>
      </c>
      <c r="S31" s="88" t="s">
        <v>514</v>
      </c>
      <c r="T31" s="88" t="s">
        <v>510</v>
      </c>
      <c r="U31" s="88" t="s">
        <v>46</v>
      </c>
      <c r="V31" s="88" t="s">
        <v>46</v>
      </c>
      <c r="W31" s="202"/>
      <c r="X31" s="203"/>
      <c r="Y31" s="209"/>
      <c r="Z31" s="205"/>
      <c r="AA31" s="95"/>
      <c r="AB31" s="210"/>
      <c r="AC31" s="210"/>
      <c r="AD31" s="95"/>
      <c r="AF31" s="70"/>
      <c r="AG31" s="70"/>
      <c r="AH31" s="70"/>
      <c r="AI31" s="70"/>
      <c r="AJ31" s="70"/>
      <c r="AK31" s="70"/>
      <c r="AL31" s="70"/>
      <c r="AM31" s="70"/>
      <c r="AN31" s="70"/>
    </row>
    <row r="32" spans="1:40" ht="13.5" customHeight="1">
      <c r="A32" s="211">
        <v>109</v>
      </c>
      <c r="B32" s="83" t="s">
        <v>553</v>
      </c>
      <c r="C32" s="213" t="s">
        <v>518</v>
      </c>
      <c r="D32" s="197"/>
      <c r="E32" s="197"/>
      <c r="F32" s="197"/>
      <c r="G32" s="214"/>
      <c r="H32" s="213" t="s">
        <v>529</v>
      </c>
      <c r="I32" s="197"/>
      <c r="J32" s="197"/>
      <c r="K32" s="197"/>
      <c r="L32" s="197"/>
      <c r="M32" s="215" t="s">
        <v>17</v>
      </c>
      <c r="N32" s="216"/>
      <c r="O32" s="216"/>
      <c r="P32" s="216"/>
      <c r="Q32" s="216"/>
      <c r="R32" s="217" t="s">
        <v>518</v>
      </c>
      <c r="S32" s="218"/>
      <c r="T32" s="218"/>
      <c r="U32" s="218"/>
      <c r="V32" s="218"/>
      <c r="W32" s="200" t="s">
        <v>555</v>
      </c>
      <c r="X32" s="201"/>
      <c r="Y32" s="208">
        <v>4</v>
      </c>
      <c r="Z32" s="204">
        <v>4</v>
      </c>
      <c r="AA32" s="95"/>
      <c r="AB32" s="210"/>
      <c r="AC32" s="210"/>
      <c r="AD32" s="95"/>
      <c r="AF32" s="70"/>
      <c r="AG32" s="70"/>
      <c r="AH32" s="70"/>
      <c r="AI32" s="70"/>
      <c r="AJ32" s="70"/>
      <c r="AK32" s="70"/>
      <c r="AL32" s="70"/>
      <c r="AM32" s="70"/>
      <c r="AN32" s="70"/>
    </row>
    <row r="33" spans="1:40" ht="13.5" customHeight="1">
      <c r="A33" s="212"/>
      <c r="B33" s="86" t="s">
        <v>151</v>
      </c>
      <c r="C33" s="87" t="s">
        <v>522</v>
      </c>
      <c r="D33" s="88" t="s">
        <v>523</v>
      </c>
      <c r="E33" s="88" t="s">
        <v>528</v>
      </c>
      <c r="F33" s="88" t="s">
        <v>46</v>
      </c>
      <c r="G33" s="94" t="s">
        <v>46</v>
      </c>
      <c r="H33" s="87" t="s">
        <v>547</v>
      </c>
      <c r="I33" s="88" t="s">
        <v>522</v>
      </c>
      <c r="J33" s="88" t="s">
        <v>539</v>
      </c>
      <c r="K33" s="88" t="s">
        <v>513</v>
      </c>
      <c r="L33" s="88" t="s">
        <v>20</v>
      </c>
      <c r="M33" s="206" t="s">
        <v>509</v>
      </c>
      <c r="N33" s="207"/>
      <c r="O33" s="207"/>
      <c r="P33" s="207"/>
      <c r="Q33" s="207"/>
      <c r="R33" s="87" t="s">
        <v>546</v>
      </c>
      <c r="S33" s="88" t="s">
        <v>522</v>
      </c>
      <c r="T33" s="88" t="s">
        <v>549</v>
      </c>
      <c r="U33" s="88" t="s">
        <v>46</v>
      </c>
      <c r="V33" s="88" t="s">
        <v>46</v>
      </c>
      <c r="W33" s="202"/>
      <c r="X33" s="203"/>
      <c r="Y33" s="209"/>
      <c r="Z33" s="205"/>
      <c r="AA33" s="95"/>
      <c r="AB33" s="210"/>
      <c r="AC33" s="210"/>
      <c r="AD33" s="95"/>
      <c r="AF33" s="70"/>
      <c r="AG33" s="70"/>
      <c r="AH33" s="70"/>
      <c r="AI33" s="70"/>
      <c r="AJ33" s="70"/>
      <c r="AK33" s="70"/>
      <c r="AL33" s="70"/>
      <c r="AM33" s="70"/>
      <c r="AN33" s="70"/>
    </row>
    <row r="34" spans="1:40" ht="13.5" customHeight="1">
      <c r="A34" s="211">
        <v>29</v>
      </c>
      <c r="B34" s="83" t="s">
        <v>551</v>
      </c>
      <c r="C34" s="213" t="s">
        <v>518</v>
      </c>
      <c r="D34" s="197"/>
      <c r="E34" s="197"/>
      <c r="F34" s="197"/>
      <c r="G34" s="214"/>
      <c r="H34" s="213" t="s">
        <v>518</v>
      </c>
      <c r="I34" s="197"/>
      <c r="J34" s="197"/>
      <c r="K34" s="197"/>
      <c r="L34" s="197"/>
      <c r="M34" s="213" t="s">
        <v>503</v>
      </c>
      <c r="N34" s="197"/>
      <c r="O34" s="197"/>
      <c r="P34" s="197"/>
      <c r="Q34" s="197"/>
      <c r="R34" s="215" t="s">
        <v>17</v>
      </c>
      <c r="S34" s="216"/>
      <c r="T34" s="216"/>
      <c r="U34" s="216"/>
      <c r="V34" s="216"/>
      <c r="W34" s="200" t="s">
        <v>556</v>
      </c>
      <c r="X34" s="201"/>
      <c r="Y34" s="208">
        <v>4</v>
      </c>
      <c r="Z34" s="204">
        <v>3</v>
      </c>
      <c r="AA34" s="95"/>
      <c r="AB34" s="210"/>
      <c r="AC34" s="210"/>
      <c r="AD34" s="95"/>
      <c r="AF34" s="70"/>
      <c r="AG34" s="70"/>
      <c r="AH34" s="70"/>
      <c r="AI34" s="70"/>
      <c r="AJ34" s="70"/>
      <c r="AK34" s="70"/>
      <c r="AL34" s="70"/>
      <c r="AM34" s="70"/>
      <c r="AN34" s="70"/>
    </row>
    <row r="35" spans="1:40" ht="13.5" customHeight="1">
      <c r="A35" s="212"/>
      <c r="B35" s="86" t="s">
        <v>51</v>
      </c>
      <c r="C35" s="87" t="s">
        <v>544</v>
      </c>
      <c r="D35" s="88" t="s">
        <v>523</v>
      </c>
      <c r="E35" s="88" t="s">
        <v>544</v>
      </c>
      <c r="F35" s="88" t="s">
        <v>46</v>
      </c>
      <c r="G35" s="94" t="s">
        <v>46</v>
      </c>
      <c r="H35" s="87" t="s">
        <v>513</v>
      </c>
      <c r="I35" s="88" t="s">
        <v>524</v>
      </c>
      <c r="J35" s="88" t="s">
        <v>521</v>
      </c>
      <c r="K35" s="88" t="s">
        <v>46</v>
      </c>
      <c r="L35" s="88" t="s">
        <v>46</v>
      </c>
      <c r="M35" s="87" t="s">
        <v>543</v>
      </c>
      <c r="N35" s="88" t="s">
        <v>511</v>
      </c>
      <c r="O35" s="88" t="s">
        <v>547</v>
      </c>
      <c r="P35" s="88" t="s">
        <v>46</v>
      </c>
      <c r="Q35" s="88" t="s">
        <v>46</v>
      </c>
      <c r="R35" s="206" t="s">
        <v>509</v>
      </c>
      <c r="S35" s="207"/>
      <c r="T35" s="207"/>
      <c r="U35" s="207"/>
      <c r="V35" s="207"/>
      <c r="W35" s="202"/>
      <c r="X35" s="203"/>
      <c r="Y35" s="209"/>
      <c r="Z35" s="205"/>
      <c r="AA35" s="95"/>
      <c r="AB35" s="210"/>
      <c r="AC35" s="210"/>
      <c r="AD35" s="95"/>
      <c r="AF35" s="70"/>
      <c r="AG35" s="70"/>
      <c r="AH35" s="70"/>
      <c r="AI35" s="70"/>
      <c r="AJ35" s="70"/>
      <c r="AK35" s="70"/>
      <c r="AL35" s="70"/>
      <c r="AM35" s="70"/>
      <c r="AN35" s="70"/>
    </row>
    <row r="36" spans="1:40" ht="13.5" customHeight="1">
      <c r="A36" s="84"/>
      <c r="B36" s="103"/>
      <c r="C36" s="104"/>
      <c r="D36" s="104"/>
      <c r="E36" s="104"/>
      <c r="F36" s="104"/>
      <c r="G36" s="104"/>
      <c r="H36" s="105"/>
      <c r="I36" s="105"/>
      <c r="J36" s="105"/>
      <c r="K36" s="105"/>
      <c r="L36" s="105"/>
      <c r="M36" s="105"/>
      <c r="N36" s="105"/>
      <c r="O36" s="105"/>
      <c r="P36" s="105"/>
      <c r="Q36" s="105"/>
      <c r="R36" s="105"/>
      <c r="S36" s="105"/>
      <c r="T36" s="105"/>
      <c r="U36" s="105"/>
      <c r="V36" s="105"/>
      <c r="W36" s="106"/>
      <c r="X36" s="107"/>
      <c r="Y36" s="108"/>
      <c r="Z36" s="96"/>
      <c r="AA36" s="95"/>
      <c r="AB36" s="210"/>
      <c r="AC36" s="210"/>
      <c r="AD36" s="95"/>
      <c r="AF36" s="70"/>
      <c r="AG36" s="70"/>
      <c r="AH36" s="70"/>
      <c r="AI36" s="70"/>
      <c r="AJ36" s="70"/>
      <c r="AK36" s="70"/>
      <c r="AL36" s="70"/>
      <c r="AM36" s="70"/>
      <c r="AN36" s="70"/>
    </row>
    <row r="37" spans="1:40" ht="15" customHeight="1">
      <c r="A37" s="76" t="s">
        <v>35</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95"/>
      <c r="AB37" s="210"/>
      <c r="AC37" s="210"/>
      <c r="AD37" s="95"/>
      <c r="AF37" s="70"/>
      <c r="AG37" s="70"/>
      <c r="AH37" s="70"/>
      <c r="AI37" s="70"/>
      <c r="AJ37" s="70"/>
      <c r="AK37" s="70"/>
      <c r="AL37" s="70"/>
      <c r="AM37" s="70"/>
      <c r="AN37" s="70"/>
    </row>
    <row r="38" spans="1:40" ht="13.5" customHeight="1">
      <c r="A38" s="80" t="s">
        <v>9</v>
      </c>
      <c r="B38" s="81" t="s">
        <v>10</v>
      </c>
      <c r="C38" s="226">
        <v>5</v>
      </c>
      <c r="D38" s="227"/>
      <c r="E38" s="227"/>
      <c r="F38" s="227"/>
      <c r="G38" s="228"/>
      <c r="H38" s="226">
        <v>18</v>
      </c>
      <c r="I38" s="227"/>
      <c r="J38" s="227"/>
      <c r="K38" s="227"/>
      <c r="L38" s="227"/>
      <c r="M38" s="226">
        <v>38</v>
      </c>
      <c r="N38" s="227"/>
      <c r="O38" s="227"/>
      <c r="P38" s="227"/>
      <c r="Q38" s="227"/>
      <c r="R38" s="226">
        <v>31</v>
      </c>
      <c r="S38" s="227"/>
      <c r="T38" s="227"/>
      <c r="U38" s="227"/>
      <c r="V38" s="227"/>
      <c r="W38" s="229" t="s">
        <v>11</v>
      </c>
      <c r="X38" s="230"/>
      <c r="Y38" s="82" t="s">
        <v>12</v>
      </c>
      <c r="Z38" s="82" t="s">
        <v>13</v>
      </c>
      <c r="AA38" s="95"/>
      <c r="AB38" s="210"/>
      <c r="AC38" s="210"/>
      <c r="AD38" s="95"/>
      <c r="AF38" s="70"/>
      <c r="AG38" s="70"/>
      <c r="AH38" s="70"/>
      <c r="AI38" s="70"/>
      <c r="AJ38" s="70"/>
      <c r="AK38" s="70"/>
      <c r="AL38" s="70"/>
      <c r="AM38" s="70"/>
      <c r="AN38" s="70"/>
    </row>
    <row r="39" spans="1:40" ht="13.5" customHeight="1">
      <c r="A39" s="224">
        <v>5</v>
      </c>
      <c r="B39" s="83" t="s">
        <v>557</v>
      </c>
      <c r="C39" s="215" t="s">
        <v>17</v>
      </c>
      <c r="D39" s="216"/>
      <c r="E39" s="216"/>
      <c r="F39" s="216"/>
      <c r="G39" s="225"/>
      <c r="H39" s="213" t="s">
        <v>519</v>
      </c>
      <c r="I39" s="197"/>
      <c r="J39" s="197"/>
      <c r="K39" s="197"/>
      <c r="L39" s="197"/>
      <c r="M39" s="213" t="s">
        <v>504</v>
      </c>
      <c r="N39" s="197"/>
      <c r="O39" s="197"/>
      <c r="P39" s="197"/>
      <c r="Q39" s="197"/>
      <c r="R39" s="213" t="s">
        <v>504</v>
      </c>
      <c r="S39" s="197"/>
      <c r="T39" s="197"/>
      <c r="U39" s="197"/>
      <c r="V39" s="197"/>
      <c r="W39" s="221" t="s">
        <v>559</v>
      </c>
      <c r="X39" s="222"/>
      <c r="Y39" s="219">
        <v>5</v>
      </c>
      <c r="Z39" s="220">
        <v>1</v>
      </c>
      <c r="AA39" s="95"/>
      <c r="AB39" s="210"/>
      <c r="AC39" s="210"/>
      <c r="AD39" s="95"/>
      <c r="AF39" s="70"/>
      <c r="AG39" s="70"/>
      <c r="AH39" s="70"/>
      <c r="AI39" s="70"/>
      <c r="AJ39" s="70"/>
      <c r="AK39" s="70"/>
      <c r="AL39" s="70"/>
      <c r="AM39" s="70"/>
      <c r="AN39" s="70"/>
    </row>
    <row r="40" spans="1:40" ht="13.5" customHeight="1">
      <c r="A40" s="212"/>
      <c r="B40" s="86" t="s">
        <v>48</v>
      </c>
      <c r="C40" s="206" t="s">
        <v>509</v>
      </c>
      <c r="D40" s="207"/>
      <c r="E40" s="207"/>
      <c r="F40" s="207"/>
      <c r="G40" s="223"/>
      <c r="H40" s="87" t="s">
        <v>515</v>
      </c>
      <c r="I40" s="88" t="s">
        <v>524</v>
      </c>
      <c r="J40" s="88" t="s">
        <v>516</v>
      </c>
      <c r="K40" s="88" t="s">
        <v>523</v>
      </c>
      <c r="L40" s="88" t="s">
        <v>25</v>
      </c>
      <c r="M40" s="87" t="s">
        <v>547</v>
      </c>
      <c r="N40" s="88" t="s">
        <v>515</v>
      </c>
      <c r="O40" s="88" t="s">
        <v>513</v>
      </c>
      <c r="P40" s="88" t="s">
        <v>532</v>
      </c>
      <c r="Q40" s="88" t="s">
        <v>46</v>
      </c>
      <c r="R40" s="89" t="s">
        <v>538</v>
      </c>
      <c r="S40" s="90" t="s">
        <v>538</v>
      </c>
      <c r="T40" s="90" t="s">
        <v>549</v>
      </c>
      <c r="U40" s="88" t="s">
        <v>515</v>
      </c>
      <c r="V40" s="90" t="s">
        <v>46</v>
      </c>
      <c r="W40" s="202"/>
      <c r="X40" s="203"/>
      <c r="Y40" s="209"/>
      <c r="Z40" s="205"/>
      <c r="AA40" s="95"/>
      <c r="AB40" s="210"/>
      <c r="AC40" s="210"/>
      <c r="AD40" s="95"/>
      <c r="AF40" s="70"/>
      <c r="AG40" s="70"/>
      <c r="AH40" s="70"/>
      <c r="AI40" s="70"/>
      <c r="AJ40" s="70"/>
      <c r="AK40" s="70"/>
      <c r="AL40" s="70"/>
      <c r="AM40" s="70"/>
      <c r="AN40" s="70"/>
    </row>
    <row r="41" spans="1:40" ht="13.5" customHeight="1">
      <c r="A41" s="211">
        <v>18</v>
      </c>
      <c r="B41" s="83" t="s">
        <v>550</v>
      </c>
      <c r="C41" s="213" t="s">
        <v>529</v>
      </c>
      <c r="D41" s="197"/>
      <c r="E41" s="197"/>
      <c r="F41" s="197"/>
      <c r="G41" s="214"/>
      <c r="H41" s="215" t="s">
        <v>17</v>
      </c>
      <c r="I41" s="216"/>
      <c r="J41" s="216"/>
      <c r="K41" s="216"/>
      <c r="L41" s="216"/>
      <c r="M41" s="213" t="s">
        <v>504</v>
      </c>
      <c r="N41" s="197"/>
      <c r="O41" s="197"/>
      <c r="P41" s="197"/>
      <c r="Q41" s="197"/>
      <c r="R41" s="217" t="s">
        <v>526</v>
      </c>
      <c r="S41" s="218"/>
      <c r="T41" s="218"/>
      <c r="U41" s="197"/>
      <c r="V41" s="218"/>
      <c r="W41" s="200" t="s">
        <v>561</v>
      </c>
      <c r="X41" s="201"/>
      <c r="Y41" s="208">
        <v>5</v>
      </c>
      <c r="Z41" s="204">
        <v>3</v>
      </c>
      <c r="AA41" s="95"/>
      <c r="AB41" s="210"/>
      <c r="AC41" s="210"/>
      <c r="AD41" s="95"/>
      <c r="AF41" s="70"/>
      <c r="AG41" s="70"/>
      <c r="AH41" s="70"/>
      <c r="AI41" s="70"/>
      <c r="AJ41" s="70"/>
      <c r="AK41" s="70"/>
      <c r="AL41" s="70"/>
      <c r="AM41" s="70"/>
      <c r="AN41" s="70"/>
    </row>
    <row r="42" spans="1:40" ht="13.5" customHeight="1">
      <c r="A42" s="212"/>
      <c r="B42" s="86" t="s">
        <v>148</v>
      </c>
      <c r="C42" s="87" t="s">
        <v>513</v>
      </c>
      <c r="D42" s="88" t="s">
        <v>514</v>
      </c>
      <c r="E42" s="88" t="s">
        <v>525</v>
      </c>
      <c r="F42" s="88" t="s">
        <v>512</v>
      </c>
      <c r="G42" s="94" t="s">
        <v>22</v>
      </c>
      <c r="H42" s="206" t="s">
        <v>509</v>
      </c>
      <c r="I42" s="207"/>
      <c r="J42" s="207"/>
      <c r="K42" s="207"/>
      <c r="L42" s="207"/>
      <c r="M42" s="87" t="s">
        <v>517</v>
      </c>
      <c r="N42" s="88" t="s">
        <v>511</v>
      </c>
      <c r="O42" s="88" t="s">
        <v>523</v>
      </c>
      <c r="P42" s="88" t="s">
        <v>517</v>
      </c>
      <c r="Q42" s="88" t="s">
        <v>46</v>
      </c>
      <c r="R42" s="87" t="s">
        <v>511</v>
      </c>
      <c r="S42" s="88" t="s">
        <v>513</v>
      </c>
      <c r="T42" s="88" t="s">
        <v>522</v>
      </c>
      <c r="U42" s="88" t="s">
        <v>523</v>
      </c>
      <c r="V42" s="88" t="s">
        <v>46</v>
      </c>
      <c r="W42" s="202"/>
      <c r="X42" s="203"/>
      <c r="Y42" s="209"/>
      <c r="Z42" s="205"/>
      <c r="AA42" s="95"/>
      <c r="AB42" s="210"/>
      <c r="AC42" s="210"/>
      <c r="AD42" s="95"/>
      <c r="AF42" s="70"/>
      <c r="AG42" s="70"/>
      <c r="AH42" s="70"/>
      <c r="AI42" s="70"/>
      <c r="AJ42" s="70"/>
      <c r="AK42" s="70"/>
      <c r="AL42" s="70"/>
      <c r="AM42" s="70"/>
      <c r="AN42" s="70"/>
    </row>
    <row r="43" spans="1:40" ht="13.5" customHeight="1">
      <c r="A43" s="211">
        <v>38</v>
      </c>
      <c r="B43" s="83" t="s">
        <v>560</v>
      </c>
      <c r="C43" s="213" t="s">
        <v>526</v>
      </c>
      <c r="D43" s="197"/>
      <c r="E43" s="197"/>
      <c r="F43" s="197"/>
      <c r="G43" s="214"/>
      <c r="H43" s="213" t="s">
        <v>526</v>
      </c>
      <c r="I43" s="197"/>
      <c r="J43" s="197"/>
      <c r="K43" s="197"/>
      <c r="L43" s="197"/>
      <c r="M43" s="215" t="s">
        <v>17</v>
      </c>
      <c r="N43" s="216"/>
      <c r="O43" s="216"/>
      <c r="P43" s="216"/>
      <c r="Q43" s="216"/>
      <c r="R43" s="217" t="s">
        <v>526</v>
      </c>
      <c r="S43" s="218"/>
      <c r="T43" s="218"/>
      <c r="U43" s="218"/>
      <c r="V43" s="218"/>
      <c r="W43" s="200" t="s">
        <v>562</v>
      </c>
      <c r="X43" s="201"/>
      <c r="Y43" s="208">
        <v>3</v>
      </c>
      <c r="Z43" s="204">
        <v>4</v>
      </c>
      <c r="AA43" s="95"/>
      <c r="AB43" s="210"/>
      <c r="AC43" s="210"/>
      <c r="AD43" s="95"/>
      <c r="AF43" s="70"/>
      <c r="AG43" s="70"/>
      <c r="AH43" s="70"/>
      <c r="AI43" s="70"/>
      <c r="AJ43" s="70"/>
      <c r="AK43" s="70"/>
      <c r="AL43" s="70"/>
      <c r="AM43" s="70"/>
      <c r="AN43" s="70"/>
    </row>
    <row r="44" spans="1:40" ht="13.5" customHeight="1">
      <c r="A44" s="212"/>
      <c r="B44" s="86" t="s">
        <v>240</v>
      </c>
      <c r="C44" s="87" t="s">
        <v>549</v>
      </c>
      <c r="D44" s="88" t="s">
        <v>513</v>
      </c>
      <c r="E44" s="88" t="s">
        <v>515</v>
      </c>
      <c r="F44" s="88" t="s">
        <v>528</v>
      </c>
      <c r="G44" s="94" t="s">
        <v>46</v>
      </c>
      <c r="H44" s="87" t="s">
        <v>531</v>
      </c>
      <c r="I44" s="88" t="s">
        <v>522</v>
      </c>
      <c r="J44" s="88" t="s">
        <v>512</v>
      </c>
      <c r="K44" s="88" t="s">
        <v>531</v>
      </c>
      <c r="L44" s="88" t="s">
        <v>46</v>
      </c>
      <c r="M44" s="206" t="s">
        <v>509</v>
      </c>
      <c r="N44" s="207"/>
      <c r="O44" s="207"/>
      <c r="P44" s="207"/>
      <c r="Q44" s="207"/>
      <c r="R44" s="87" t="s">
        <v>546</v>
      </c>
      <c r="S44" s="88" t="s">
        <v>515</v>
      </c>
      <c r="T44" s="88" t="s">
        <v>525</v>
      </c>
      <c r="U44" s="88" t="s">
        <v>523</v>
      </c>
      <c r="V44" s="88" t="s">
        <v>46</v>
      </c>
      <c r="W44" s="202"/>
      <c r="X44" s="203"/>
      <c r="Y44" s="209"/>
      <c r="Z44" s="205"/>
      <c r="AA44" s="95"/>
      <c r="AB44" s="210"/>
      <c r="AC44" s="210"/>
      <c r="AD44" s="95"/>
      <c r="AF44" s="70"/>
      <c r="AG44" s="70"/>
      <c r="AH44" s="70"/>
      <c r="AI44" s="70"/>
      <c r="AJ44" s="70"/>
      <c r="AK44" s="70"/>
      <c r="AL44" s="70"/>
      <c r="AM44" s="70"/>
      <c r="AN44" s="70"/>
    </row>
    <row r="45" spans="1:40" ht="13.5" customHeight="1">
      <c r="A45" s="211">
        <v>31</v>
      </c>
      <c r="B45" s="83" t="s">
        <v>558</v>
      </c>
      <c r="C45" s="213" t="s">
        <v>526</v>
      </c>
      <c r="D45" s="197"/>
      <c r="E45" s="197"/>
      <c r="F45" s="197"/>
      <c r="G45" s="214"/>
      <c r="H45" s="213" t="s">
        <v>504</v>
      </c>
      <c r="I45" s="197"/>
      <c r="J45" s="197"/>
      <c r="K45" s="197"/>
      <c r="L45" s="197"/>
      <c r="M45" s="213" t="s">
        <v>504</v>
      </c>
      <c r="N45" s="197"/>
      <c r="O45" s="197"/>
      <c r="P45" s="197"/>
      <c r="Q45" s="197"/>
      <c r="R45" s="215" t="s">
        <v>17</v>
      </c>
      <c r="S45" s="216"/>
      <c r="T45" s="216"/>
      <c r="U45" s="216"/>
      <c r="V45" s="216"/>
      <c r="W45" s="200" t="s">
        <v>563</v>
      </c>
      <c r="X45" s="201"/>
      <c r="Y45" s="208">
        <v>5</v>
      </c>
      <c r="Z45" s="204">
        <v>2</v>
      </c>
      <c r="AA45" s="70"/>
      <c r="AB45" s="70"/>
      <c r="AC45" s="70"/>
      <c r="AD45" s="70"/>
      <c r="AE45" s="70"/>
      <c r="AF45" s="70"/>
      <c r="AG45" s="70"/>
      <c r="AH45" s="70"/>
      <c r="AI45" s="70"/>
      <c r="AJ45" s="70"/>
      <c r="AK45" s="70"/>
      <c r="AL45" s="70"/>
      <c r="AM45" s="70"/>
      <c r="AN45" s="70"/>
    </row>
    <row r="46" spans="1:40" ht="13.5" customHeight="1">
      <c r="A46" s="212"/>
      <c r="B46" s="86" t="s">
        <v>70</v>
      </c>
      <c r="C46" s="87" t="s">
        <v>542</v>
      </c>
      <c r="D46" s="88" t="s">
        <v>542</v>
      </c>
      <c r="E46" s="88" t="s">
        <v>547</v>
      </c>
      <c r="F46" s="88" t="s">
        <v>513</v>
      </c>
      <c r="G46" s="94" t="s">
        <v>46</v>
      </c>
      <c r="H46" s="87" t="s">
        <v>522</v>
      </c>
      <c r="I46" s="88" t="s">
        <v>515</v>
      </c>
      <c r="J46" s="88" t="s">
        <v>511</v>
      </c>
      <c r="K46" s="88" t="s">
        <v>512</v>
      </c>
      <c r="L46" s="88" t="s">
        <v>46</v>
      </c>
      <c r="M46" s="87" t="s">
        <v>543</v>
      </c>
      <c r="N46" s="88" t="s">
        <v>513</v>
      </c>
      <c r="O46" s="88" t="s">
        <v>516</v>
      </c>
      <c r="P46" s="88" t="s">
        <v>512</v>
      </c>
      <c r="Q46" s="88" t="s">
        <v>46</v>
      </c>
      <c r="R46" s="206" t="s">
        <v>509</v>
      </c>
      <c r="S46" s="207"/>
      <c r="T46" s="207"/>
      <c r="U46" s="207"/>
      <c r="V46" s="207"/>
      <c r="W46" s="202"/>
      <c r="X46" s="203"/>
      <c r="Y46" s="209"/>
      <c r="Z46" s="205"/>
      <c r="AA46" s="109"/>
      <c r="AB46" s="70"/>
      <c r="AC46" s="70"/>
      <c r="AD46" s="70"/>
      <c r="AE46" s="70"/>
      <c r="AF46" s="70"/>
      <c r="AG46" s="70"/>
      <c r="AH46" s="70"/>
      <c r="AI46" s="70"/>
      <c r="AJ46" s="70"/>
      <c r="AK46" s="70"/>
      <c r="AL46" s="70"/>
      <c r="AM46" s="70"/>
      <c r="AN46" s="70"/>
    </row>
    <row r="47" spans="1:26" ht="17.25" customHeight="1">
      <c r="A47" s="70"/>
      <c r="B47" s="110"/>
      <c r="C47" s="70"/>
      <c r="D47" s="70"/>
      <c r="E47" s="70"/>
      <c r="F47" s="70"/>
      <c r="G47" s="70"/>
      <c r="H47" s="70"/>
      <c r="I47" s="70"/>
      <c r="J47" s="70"/>
      <c r="K47" s="70"/>
      <c r="L47" s="70"/>
      <c r="M47" s="70"/>
      <c r="N47" s="70"/>
      <c r="O47" s="70"/>
      <c r="P47" s="70"/>
      <c r="Q47" s="70"/>
      <c r="R47" s="70"/>
      <c r="S47" s="70"/>
      <c r="T47" s="70"/>
      <c r="U47" s="70"/>
      <c r="V47" s="70"/>
      <c r="W47" s="70"/>
      <c r="X47" s="70"/>
      <c r="Y47" s="75"/>
      <c r="Z47" s="75"/>
    </row>
    <row r="48" spans="1:26" ht="15" customHeight="1">
      <c r="A48" s="97" t="s">
        <v>564</v>
      </c>
      <c r="B48" s="98"/>
      <c r="C48" s="98"/>
      <c r="D48" s="98"/>
      <c r="E48" s="98"/>
      <c r="F48" s="98"/>
      <c r="G48" s="98"/>
      <c r="H48" s="98"/>
      <c r="I48" s="98"/>
      <c r="J48" s="98"/>
      <c r="K48" s="98"/>
      <c r="L48" s="98"/>
      <c r="M48" s="98"/>
      <c r="N48" s="98"/>
      <c r="O48" s="98"/>
      <c r="P48" s="98"/>
      <c r="Q48" s="98"/>
      <c r="R48" s="98"/>
      <c r="S48" s="98"/>
      <c r="T48" s="98"/>
      <c r="U48" s="98"/>
      <c r="V48" s="98"/>
      <c r="W48" s="98"/>
      <c r="X48" s="98"/>
      <c r="Y48" s="98"/>
      <c r="Z48" s="98"/>
    </row>
    <row r="49" spans="1:26" ht="13.5" customHeight="1">
      <c r="A49" s="111" t="s">
        <v>9</v>
      </c>
      <c r="B49" s="101" t="s">
        <v>10</v>
      </c>
      <c r="C49" s="198">
        <v>6</v>
      </c>
      <c r="D49" s="198"/>
      <c r="E49" s="198"/>
      <c r="F49" s="198"/>
      <c r="G49" s="198"/>
      <c r="H49" s="198">
        <v>15</v>
      </c>
      <c r="I49" s="198"/>
      <c r="J49" s="198"/>
      <c r="K49" s="198"/>
      <c r="L49" s="198"/>
      <c r="M49" s="198">
        <v>79</v>
      </c>
      <c r="N49" s="198"/>
      <c r="O49" s="198"/>
      <c r="P49" s="198"/>
      <c r="Q49" s="198"/>
      <c r="R49" s="198">
        <v>24</v>
      </c>
      <c r="S49" s="198"/>
      <c r="T49" s="198"/>
      <c r="U49" s="198"/>
      <c r="V49" s="198"/>
      <c r="W49" s="199" t="s">
        <v>11</v>
      </c>
      <c r="X49" s="199"/>
      <c r="Y49" s="99" t="s">
        <v>12</v>
      </c>
      <c r="Z49" s="99" t="s">
        <v>13</v>
      </c>
    </row>
    <row r="50" spans="1:26" ht="13.5" customHeight="1">
      <c r="A50" s="196">
        <v>6</v>
      </c>
      <c r="B50" s="103" t="s">
        <v>565</v>
      </c>
      <c r="C50" s="195" t="s">
        <v>17</v>
      </c>
      <c r="D50" s="195"/>
      <c r="E50" s="195"/>
      <c r="F50" s="195"/>
      <c r="G50" s="195"/>
      <c r="H50" s="197" t="s">
        <v>503</v>
      </c>
      <c r="I50" s="197"/>
      <c r="J50" s="197"/>
      <c r="K50" s="197"/>
      <c r="L50" s="197"/>
      <c r="M50" s="197" t="s">
        <v>503</v>
      </c>
      <c r="N50" s="197"/>
      <c r="O50" s="197"/>
      <c r="P50" s="197"/>
      <c r="Q50" s="197"/>
      <c r="R50" s="197" t="s">
        <v>503</v>
      </c>
      <c r="S50" s="197"/>
      <c r="T50" s="197"/>
      <c r="U50" s="197"/>
      <c r="V50" s="197"/>
      <c r="W50" s="192" t="s">
        <v>534</v>
      </c>
      <c r="X50" s="192"/>
      <c r="Y50" s="193">
        <v>6</v>
      </c>
      <c r="Z50" s="194">
        <v>1</v>
      </c>
    </row>
    <row r="51" spans="1:26" ht="13.5" customHeight="1">
      <c r="A51" s="196"/>
      <c r="B51" s="112" t="s">
        <v>99</v>
      </c>
      <c r="C51" s="195" t="s">
        <v>509</v>
      </c>
      <c r="D51" s="195"/>
      <c r="E51" s="195"/>
      <c r="F51" s="195"/>
      <c r="G51" s="195"/>
      <c r="H51" s="90" t="s">
        <v>532</v>
      </c>
      <c r="I51" s="90" t="s">
        <v>511</v>
      </c>
      <c r="J51" s="90" t="s">
        <v>532</v>
      </c>
      <c r="K51" s="90" t="s">
        <v>46</v>
      </c>
      <c r="L51" s="90" t="s">
        <v>46</v>
      </c>
      <c r="M51" s="90" t="s">
        <v>516</v>
      </c>
      <c r="N51" s="90" t="s">
        <v>516</v>
      </c>
      <c r="O51" s="90" t="s">
        <v>511</v>
      </c>
      <c r="P51" s="90" t="s">
        <v>46</v>
      </c>
      <c r="Q51" s="90" t="s">
        <v>46</v>
      </c>
      <c r="R51" s="90" t="s">
        <v>540</v>
      </c>
      <c r="S51" s="90" t="s">
        <v>512</v>
      </c>
      <c r="T51" s="90" t="s">
        <v>512</v>
      </c>
      <c r="U51" s="90" t="s">
        <v>46</v>
      </c>
      <c r="V51" s="90" t="s">
        <v>46</v>
      </c>
      <c r="W51" s="192"/>
      <c r="X51" s="192"/>
      <c r="Y51" s="193"/>
      <c r="Z51" s="194"/>
    </row>
    <row r="52" spans="1:26" ht="13.5" customHeight="1">
      <c r="A52" s="196">
        <v>15</v>
      </c>
      <c r="B52" s="103" t="s">
        <v>566</v>
      </c>
      <c r="C52" s="197" t="s">
        <v>518</v>
      </c>
      <c r="D52" s="197"/>
      <c r="E52" s="197"/>
      <c r="F52" s="197"/>
      <c r="G52" s="197"/>
      <c r="H52" s="195" t="s">
        <v>17</v>
      </c>
      <c r="I52" s="195"/>
      <c r="J52" s="195"/>
      <c r="K52" s="195"/>
      <c r="L52" s="195"/>
      <c r="M52" s="197" t="s">
        <v>529</v>
      </c>
      <c r="N52" s="197"/>
      <c r="O52" s="197"/>
      <c r="P52" s="197"/>
      <c r="Q52" s="197"/>
      <c r="R52" s="197" t="s">
        <v>529</v>
      </c>
      <c r="S52" s="197"/>
      <c r="T52" s="197"/>
      <c r="U52" s="197"/>
      <c r="V52" s="197"/>
      <c r="W52" s="192" t="s">
        <v>568</v>
      </c>
      <c r="X52" s="192"/>
      <c r="Y52" s="193">
        <v>5</v>
      </c>
      <c r="Z52" s="194">
        <v>2</v>
      </c>
    </row>
    <row r="53" spans="1:26" ht="13.5" customHeight="1">
      <c r="A53" s="196"/>
      <c r="B53" s="112" t="s">
        <v>210</v>
      </c>
      <c r="C53" s="90" t="s">
        <v>528</v>
      </c>
      <c r="D53" s="90" t="s">
        <v>522</v>
      </c>
      <c r="E53" s="90" t="s">
        <v>528</v>
      </c>
      <c r="F53" s="90" t="s">
        <v>46</v>
      </c>
      <c r="G53" s="90" t="s">
        <v>46</v>
      </c>
      <c r="H53" s="195" t="s">
        <v>509</v>
      </c>
      <c r="I53" s="195"/>
      <c r="J53" s="195"/>
      <c r="K53" s="195"/>
      <c r="L53" s="195"/>
      <c r="M53" s="90" t="s">
        <v>515</v>
      </c>
      <c r="N53" s="90" t="s">
        <v>532</v>
      </c>
      <c r="O53" s="90" t="s">
        <v>531</v>
      </c>
      <c r="P53" s="90" t="s">
        <v>521</v>
      </c>
      <c r="Q53" s="90" t="s">
        <v>14</v>
      </c>
      <c r="R53" s="90" t="s">
        <v>515</v>
      </c>
      <c r="S53" s="90" t="s">
        <v>521</v>
      </c>
      <c r="T53" s="90" t="s">
        <v>523</v>
      </c>
      <c r="U53" s="90" t="s">
        <v>515</v>
      </c>
      <c r="V53" s="90" t="s">
        <v>14</v>
      </c>
      <c r="W53" s="192"/>
      <c r="X53" s="192"/>
      <c r="Y53" s="193"/>
      <c r="Z53" s="194"/>
    </row>
    <row r="54" spans="1:26" ht="13.5" customHeight="1">
      <c r="A54" s="196">
        <v>79</v>
      </c>
      <c r="B54" s="103" t="s">
        <v>567</v>
      </c>
      <c r="C54" s="197" t="s">
        <v>518</v>
      </c>
      <c r="D54" s="197"/>
      <c r="E54" s="197"/>
      <c r="F54" s="197"/>
      <c r="G54" s="197"/>
      <c r="H54" s="197" t="s">
        <v>519</v>
      </c>
      <c r="I54" s="197"/>
      <c r="J54" s="197"/>
      <c r="K54" s="197"/>
      <c r="L54" s="197"/>
      <c r="M54" s="195" t="s">
        <v>17</v>
      </c>
      <c r="N54" s="195"/>
      <c r="O54" s="195"/>
      <c r="P54" s="195"/>
      <c r="Q54" s="195"/>
      <c r="R54" s="197" t="s">
        <v>503</v>
      </c>
      <c r="S54" s="197"/>
      <c r="T54" s="197"/>
      <c r="U54" s="197"/>
      <c r="V54" s="197"/>
      <c r="W54" s="192" t="s">
        <v>520</v>
      </c>
      <c r="X54" s="192"/>
      <c r="Y54" s="193">
        <v>4</v>
      </c>
      <c r="Z54" s="194">
        <v>3</v>
      </c>
    </row>
    <row r="55" spans="1:26" ht="13.5" customHeight="1">
      <c r="A55" s="196"/>
      <c r="B55" s="112" t="s">
        <v>77</v>
      </c>
      <c r="C55" s="90" t="s">
        <v>525</v>
      </c>
      <c r="D55" s="90" t="s">
        <v>525</v>
      </c>
      <c r="E55" s="90" t="s">
        <v>522</v>
      </c>
      <c r="F55" s="90" t="s">
        <v>46</v>
      </c>
      <c r="G55" s="90" t="s">
        <v>46</v>
      </c>
      <c r="H55" s="90" t="s">
        <v>513</v>
      </c>
      <c r="I55" s="90" t="s">
        <v>528</v>
      </c>
      <c r="J55" s="90" t="s">
        <v>517</v>
      </c>
      <c r="K55" s="90" t="s">
        <v>510</v>
      </c>
      <c r="L55" s="90" t="s">
        <v>24</v>
      </c>
      <c r="M55" s="195" t="s">
        <v>509</v>
      </c>
      <c r="N55" s="195"/>
      <c r="O55" s="195"/>
      <c r="P55" s="195"/>
      <c r="Q55" s="195"/>
      <c r="R55" s="90" t="s">
        <v>511</v>
      </c>
      <c r="S55" s="90" t="s">
        <v>512</v>
      </c>
      <c r="T55" s="90" t="s">
        <v>511</v>
      </c>
      <c r="U55" s="90" t="s">
        <v>46</v>
      </c>
      <c r="V55" s="90" t="s">
        <v>46</v>
      </c>
      <c r="W55" s="192"/>
      <c r="X55" s="192"/>
      <c r="Y55" s="193"/>
      <c r="Z55" s="194"/>
    </row>
    <row r="56" spans="1:26" ht="13.5" customHeight="1">
      <c r="A56" s="196">
        <v>24</v>
      </c>
      <c r="B56" s="103" t="s">
        <v>550</v>
      </c>
      <c r="C56" s="197" t="s">
        <v>518</v>
      </c>
      <c r="D56" s="197"/>
      <c r="E56" s="197"/>
      <c r="F56" s="197"/>
      <c r="G56" s="197"/>
      <c r="H56" s="197" t="s">
        <v>519</v>
      </c>
      <c r="I56" s="197"/>
      <c r="J56" s="197"/>
      <c r="K56" s="197"/>
      <c r="L56" s="197"/>
      <c r="M56" s="197" t="s">
        <v>518</v>
      </c>
      <c r="N56" s="197"/>
      <c r="O56" s="197"/>
      <c r="P56" s="197"/>
      <c r="Q56" s="197"/>
      <c r="R56" s="195" t="s">
        <v>17</v>
      </c>
      <c r="S56" s="195"/>
      <c r="T56" s="195"/>
      <c r="U56" s="195"/>
      <c r="V56" s="195"/>
      <c r="W56" s="192" t="s">
        <v>569</v>
      </c>
      <c r="X56" s="192"/>
      <c r="Y56" s="193">
        <v>3</v>
      </c>
      <c r="Z56" s="194">
        <v>4</v>
      </c>
    </row>
    <row r="57" spans="1:26" ht="13.5" customHeight="1">
      <c r="A57" s="196"/>
      <c r="B57" s="112" t="s">
        <v>213</v>
      </c>
      <c r="C57" s="90" t="s">
        <v>545</v>
      </c>
      <c r="D57" s="90" t="s">
        <v>523</v>
      </c>
      <c r="E57" s="90" t="s">
        <v>523</v>
      </c>
      <c r="F57" s="90" t="s">
        <v>46</v>
      </c>
      <c r="G57" s="90" t="s">
        <v>46</v>
      </c>
      <c r="H57" s="90" t="s">
        <v>513</v>
      </c>
      <c r="I57" s="90" t="s">
        <v>510</v>
      </c>
      <c r="J57" s="90" t="s">
        <v>512</v>
      </c>
      <c r="K57" s="90" t="s">
        <v>513</v>
      </c>
      <c r="L57" s="90" t="s">
        <v>24</v>
      </c>
      <c r="M57" s="90" t="s">
        <v>522</v>
      </c>
      <c r="N57" s="90" t="s">
        <v>523</v>
      </c>
      <c r="O57" s="90" t="s">
        <v>522</v>
      </c>
      <c r="P57" s="90" t="s">
        <v>46</v>
      </c>
      <c r="Q57" s="90" t="s">
        <v>46</v>
      </c>
      <c r="R57" s="195" t="s">
        <v>509</v>
      </c>
      <c r="S57" s="195"/>
      <c r="T57" s="195"/>
      <c r="U57" s="195"/>
      <c r="V57" s="195"/>
      <c r="W57" s="192"/>
      <c r="X57" s="192"/>
      <c r="Y57" s="193"/>
      <c r="Z57" s="194"/>
    </row>
    <row r="58" spans="1:26" ht="13.5" customHeight="1">
      <c r="A58" s="97"/>
      <c r="B58" s="98"/>
      <c r="C58" s="98"/>
      <c r="D58" s="98"/>
      <c r="E58" s="98"/>
      <c r="F58" s="98"/>
      <c r="G58" s="98"/>
      <c r="H58" s="98"/>
      <c r="I58" s="98"/>
      <c r="J58" s="98"/>
      <c r="K58" s="98"/>
      <c r="L58" s="98"/>
      <c r="M58" s="98"/>
      <c r="N58" s="98"/>
      <c r="O58" s="98"/>
      <c r="P58" s="98"/>
      <c r="Q58" s="98"/>
      <c r="R58" s="98"/>
      <c r="S58" s="98"/>
      <c r="T58" s="98"/>
      <c r="U58" s="98"/>
      <c r="V58" s="98"/>
      <c r="W58" s="98"/>
      <c r="X58" s="98"/>
      <c r="Y58" s="98"/>
      <c r="Z58" s="98"/>
    </row>
    <row r="59" spans="1:26" ht="15" customHeight="1">
      <c r="A59" s="97" t="s">
        <v>570</v>
      </c>
      <c r="B59" s="98"/>
      <c r="C59" s="98"/>
      <c r="D59" s="98"/>
      <c r="E59" s="98"/>
      <c r="F59" s="98"/>
      <c r="G59" s="98"/>
      <c r="H59" s="98"/>
      <c r="I59" s="98"/>
      <c r="J59" s="98"/>
      <c r="K59" s="98"/>
      <c r="L59" s="98"/>
      <c r="M59" s="98"/>
      <c r="N59" s="98"/>
      <c r="O59" s="98"/>
      <c r="P59" s="98"/>
      <c r="Q59" s="98"/>
      <c r="R59" s="98"/>
      <c r="S59" s="98"/>
      <c r="T59" s="98"/>
      <c r="U59" s="98"/>
      <c r="V59" s="98"/>
      <c r="W59" s="98"/>
      <c r="X59" s="98"/>
      <c r="Y59" s="98"/>
      <c r="Z59" s="98"/>
    </row>
    <row r="60" spans="1:26" ht="13.5" customHeight="1">
      <c r="A60" s="111" t="s">
        <v>9</v>
      </c>
      <c r="B60" s="101" t="s">
        <v>10</v>
      </c>
      <c r="C60" s="198">
        <v>7</v>
      </c>
      <c r="D60" s="198"/>
      <c r="E60" s="198"/>
      <c r="F60" s="198"/>
      <c r="G60" s="198"/>
      <c r="H60" s="198">
        <v>14</v>
      </c>
      <c r="I60" s="198"/>
      <c r="J60" s="198"/>
      <c r="K60" s="198"/>
      <c r="L60" s="198"/>
      <c r="M60" s="198">
        <v>42</v>
      </c>
      <c r="N60" s="198"/>
      <c r="O60" s="198"/>
      <c r="P60" s="198"/>
      <c r="Q60" s="198"/>
      <c r="R60" s="198">
        <v>20</v>
      </c>
      <c r="S60" s="198"/>
      <c r="T60" s="198"/>
      <c r="U60" s="198"/>
      <c r="V60" s="198"/>
      <c r="W60" s="199" t="s">
        <v>11</v>
      </c>
      <c r="X60" s="199"/>
      <c r="Y60" s="99" t="s">
        <v>12</v>
      </c>
      <c r="Z60" s="99" t="s">
        <v>13</v>
      </c>
    </row>
    <row r="61" spans="1:26" ht="13.5" customHeight="1">
      <c r="A61" s="196">
        <v>7</v>
      </c>
      <c r="B61" s="103" t="s">
        <v>571</v>
      </c>
      <c r="C61" s="195" t="s">
        <v>17</v>
      </c>
      <c r="D61" s="195"/>
      <c r="E61" s="195"/>
      <c r="F61" s="195"/>
      <c r="G61" s="195"/>
      <c r="H61" s="197" t="s">
        <v>503</v>
      </c>
      <c r="I61" s="197"/>
      <c r="J61" s="197"/>
      <c r="K61" s="197"/>
      <c r="L61" s="197"/>
      <c r="M61" s="197" t="s">
        <v>519</v>
      </c>
      <c r="N61" s="197"/>
      <c r="O61" s="197"/>
      <c r="P61" s="197"/>
      <c r="Q61" s="197"/>
      <c r="R61" s="197" t="s">
        <v>518</v>
      </c>
      <c r="S61" s="197"/>
      <c r="T61" s="197"/>
      <c r="U61" s="197"/>
      <c r="V61" s="197"/>
      <c r="W61" s="192" t="s">
        <v>520</v>
      </c>
      <c r="X61" s="192"/>
      <c r="Y61" s="193">
        <v>4</v>
      </c>
      <c r="Z61" s="194">
        <v>2</v>
      </c>
    </row>
    <row r="62" spans="1:26" ht="13.5" customHeight="1">
      <c r="A62" s="196"/>
      <c r="B62" s="112" t="s">
        <v>103</v>
      </c>
      <c r="C62" s="195" t="s">
        <v>509</v>
      </c>
      <c r="D62" s="195"/>
      <c r="E62" s="195"/>
      <c r="F62" s="195"/>
      <c r="G62" s="195"/>
      <c r="H62" s="90" t="s">
        <v>511</v>
      </c>
      <c r="I62" s="90" t="s">
        <v>516</v>
      </c>
      <c r="J62" s="90" t="s">
        <v>532</v>
      </c>
      <c r="K62" s="90" t="s">
        <v>46</v>
      </c>
      <c r="L62" s="90" t="s">
        <v>46</v>
      </c>
      <c r="M62" s="90" t="s">
        <v>515</v>
      </c>
      <c r="N62" s="90" t="s">
        <v>524</v>
      </c>
      <c r="O62" s="90" t="s">
        <v>522</v>
      </c>
      <c r="P62" s="90" t="s">
        <v>514</v>
      </c>
      <c r="Q62" s="90" t="s">
        <v>31</v>
      </c>
      <c r="R62" s="90" t="s">
        <v>523</v>
      </c>
      <c r="S62" s="90" t="s">
        <v>525</v>
      </c>
      <c r="T62" s="90" t="s">
        <v>544</v>
      </c>
      <c r="U62" s="90" t="s">
        <v>46</v>
      </c>
      <c r="V62" s="90" t="s">
        <v>46</v>
      </c>
      <c r="W62" s="192"/>
      <c r="X62" s="192"/>
      <c r="Y62" s="193"/>
      <c r="Z62" s="194"/>
    </row>
    <row r="63" spans="1:26" ht="13.5" customHeight="1">
      <c r="A63" s="196">
        <v>14</v>
      </c>
      <c r="B63" s="103" t="s">
        <v>572</v>
      </c>
      <c r="C63" s="197" t="s">
        <v>518</v>
      </c>
      <c r="D63" s="197"/>
      <c r="E63" s="197"/>
      <c r="F63" s="197"/>
      <c r="G63" s="197"/>
      <c r="H63" s="195" t="s">
        <v>17</v>
      </c>
      <c r="I63" s="195"/>
      <c r="J63" s="195"/>
      <c r="K63" s="195"/>
      <c r="L63" s="195"/>
      <c r="M63" s="197" t="s">
        <v>503</v>
      </c>
      <c r="N63" s="197"/>
      <c r="O63" s="197"/>
      <c r="P63" s="197"/>
      <c r="Q63" s="197"/>
      <c r="R63" s="197" t="s">
        <v>526</v>
      </c>
      <c r="S63" s="197"/>
      <c r="T63" s="197"/>
      <c r="U63" s="197"/>
      <c r="V63" s="197"/>
      <c r="W63" s="192" t="s">
        <v>575</v>
      </c>
      <c r="X63" s="192"/>
      <c r="Y63" s="193">
        <v>4</v>
      </c>
      <c r="Z63" s="194">
        <v>3</v>
      </c>
    </row>
    <row r="64" spans="1:26" ht="13.5" customHeight="1">
      <c r="A64" s="196"/>
      <c r="B64" s="112" t="s">
        <v>105</v>
      </c>
      <c r="C64" s="90" t="s">
        <v>522</v>
      </c>
      <c r="D64" s="90" t="s">
        <v>525</v>
      </c>
      <c r="E64" s="90" t="s">
        <v>528</v>
      </c>
      <c r="F64" s="90" t="s">
        <v>46</v>
      </c>
      <c r="G64" s="90" t="s">
        <v>46</v>
      </c>
      <c r="H64" s="195" t="s">
        <v>509</v>
      </c>
      <c r="I64" s="195"/>
      <c r="J64" s="195"/>
      <c r="K64" s="195"/>
      <c r="L64" s="195"/>
      <c r="M64" s="90" t="s">
        <v>515</v>
      </c>
      <c r="N64" s="90" t="s">
        <v>514</v>
      </c>
      <c r="O64" s="90" t="s">
        <v>512</v>
      </c>
      <c r="P64" s="90" t="s">
        <v>46</v>
      </c>
      <c r="Q64" s="90" t="s">
        <v>46</v>
      </c>
      <c r="R64" s="90" t="s">
        <v>511</v>
      </c>
      <c r="S64" s="90" t="s">
        <v>513</v>
      </c>
      <c r="T64" s="90" t="s">
        <v>549</v>
      </c>
      <c r="U64" s="90" t="s">
        <v>522</v>
      </c>
      <c r="V64" s="90" t="s">
        <v>46</v>
      </c>
      <c r="W64" s="192"/>
      <c r="X64" s="192"/>
      <c r="Y64" s="193"/>
      <c r="Z64" s="194"/>
    </row>
    <row r="65" spans="1:26" ht="13.5" customHeight="1">
      <c r="A65" s="196">
        <v>42</v>
      </c>
      <c r="B65" s="103" t="s">
        <v>574</v>
      </c>
      <c r="C65" s="197" t="s">
        <v>529</v>
      </c>
      <c r="D65" s="197"/>
      <c r="E65" s="197"/>
      <c r="F65" s="197"/>
      <c r="G65" s="197"/>
      <c r="H65" s="197" t="s">
        <v>518</v>
      </c>
      <c r="I65" s="197"/>
      <c r="J65" s="197"/>
      <c r="K65" s="197"/>
      <c r="L65" s="197"/>
      <c r="M65" s="195" t="s">
        <v>17</v>
      </c>
      <c r="N65" s="195"/>
      <c r="O65" s="195"/>
      <c r="P65" s="195"/>
      <c r="Q65" s="195"/>
      <c r="R65" s="197" t="s">
        <v>518</v>
      </c>
      <c r="S65" s="197"/>
      <c r="T65" s="197"/>
      <c r="U65" s="197"/>
      <c r="V65" s="197"/>
      <c r="W65" s="192" t="s">
        <v>555</v>
      </c>
      <c r="X65" s="192"/>
      <c r="Y65" s="193">
        <v>4</v>
      </c>
      <c r="Z65" s="194">
        <v>4</v>
      </c>
    </row>
    <row r="66" spans="1:26" ht="13.5" customHeight="1">
      <c r="A66" s="196"/>
      <c r="B66" s="112" t="s">
        <v>573</v>
      </c>
      <c r="C66" s="90" t="s">
        <v>513</v>
      </c>
      <c r="D66" s="90" t="s">
        <v>514</v>
      </c>
      <c r="E66" s="90" t="s">
        <v>511</v>
      </c>
      <c r="F66" s="90" t="s">
        <v>524</v>
      </c>
      <c r="G66" s="90" t="s">
        <v>20</v>
      </c>
      <c r="H66" s="90" t="s">
        <v>513</v>
      </c>
      <c r="I66" s="90" t="s">
        <v>524</v>
      </c>
      <c r="J66" s="90" t="s">
        <v>523</v>
      </c>
      <c r="K66" s="90" t="s">
        <v>46</v>
      </c>
      <c r="L66" s="90" t="s">
        <v>46</v>
      </c>
      <c r="M66" s="195" t="s">
        <v>509</v>
      </c>
      <c r="N66" s="195"/>
      <c r="O66" s="195"/>
      <c r="P66" s="195"/>
      <c r="Q66" s="195"/>
      <c r="R66" s="90" t="s">
        <v>525</v>
      </c>
      <c r="S66" s="90" t="s">
        <v>544</v>
      </c>
      <c r="T66" s="90" t="s">
        <v>528</v>
      </c>
      <c r="U66" s="90" t="s">
        <v>46</v>
      </c>
      <c r="V66" s="90" t="s">
        <v>46</v>
      </c>
      <c r="W66" s="192"/>
      <c r="X66" s="192"/>
      <c r="Y66" s="193"/>
      <c r="Z66" s="194"/>
    </row>
    <row r="67" spans="1:26" ht="13.5" customHeight="1">
      <c r="A67" s="196">
        <v>20</v>
      </c>
      <c r="B67" s="103" t="s">
        <v>565</v>
      </c>
      <c r="C67" s="197" t="s">
        <v>503</v>
      </c>
      <c r="D67" s="197"/>
      <c r="E67" s="197"/>
      <c r="F67" s="197"/>
      <c r="G67" s="197"/>
      <c r="H67" s="197" t="s">
        <v>504</v>
      </c>
      <c r="I67" s="197"/>
      <c r="J67" s="197"/>
      <c r="K67" s="197"/>
      <c r="L67" s="197"/>
      <c r="M67" s="197" t="s">
        <v>503</v>
      </c>
      <c r="N67" s="197"/>
      <c r="O67" s="197"/>
      <c r="P67" s="197"/>
      <c r="Q67" s="197"/>
      <c r="R67" s="195" t="s">
        <v>17</v>
      </c>
      <c r="S67" s="195"/>
      <c r="T67" s="195"/>
      <c r="U67" s="195"/>
      <c r="V67" s="195"/>
      <c r="W67" s="192" t="s">
        <v>505</v>
      </c>
      <c r="X67" s="192"/>
      <c r="Y67" s="193">
        <v>6</v>
      </c>
      <c r="Z67" s="194">
        <v>1</v>
      </c>
    </row>
    <row r="68" spans="1:26" ht="13.5" customHeight="1">
      <c r="A68" s="196"/>
      <c r="B68" s="112" t="s">
        <v>221</v>
      </c>
      <c r="C68" s="90" t="s">
        <v>512</v>
      </c>
      <c r="D68" s="90" t="s">
        <v>516</v>
      </c>
      <c r="E68" s="90" t="s">
        <v>539</v>
      </c>
      <c r="F68" s="90" t="s">
        <v>46</v>
      </c>
      <c r="G68" s="90" t="s">
        <v>46</v>
      </c>
      <c r="H68" s="90" t="s">
        <v>522</v>
      </c>
      <c r="I68" s="90" t="s">
        <v>515</v>
      </c>
      <c r="J68" s="90" t="s">
        <v>547</v>
      </c>
      <c r="K68" s="90" t="s">
        <v>511</v>
      </c>
      <c r="L68" s="90" t="s">
        <v>46</v>
      </c>
      <c r="M68" s="90" t="s">
        <v>516</v>
      </c>
      <c r="N68" s="90" t="s">
        <v>539</v>
      </c>
      <c r="O68" s="90" t="s">
        <v>532</v>
      </c>
      <c r="P68" s="90" t="s">
        <v>46</v>
      </c>
      <c r="Q68" s="90" t="s">
        <v>46</v>
      </c>
      <c r="R68" s="195" t="s">
        <v>509</v>
      </c>
      <c r="S68" s="195"/>
      <c r="T68" s="195"/>
      <c r="U68" s="195"/>
      <c r="V68" s="195"/>
      <c r="W68" s="192"/>
      <c r="X68" s="192"/>
      <c r="Y68" s="193"/>
      <c r="Z68" s="194"/>
    </row>
    <row r="69" spans="1:26" ht="13.5" customHeight="1">
      <c r="A69" s="100"/>
      <c r="B69" s="101"/>
      <c r="C69" s="102"/>
      <c r="D69" s="102"/>
      <c r="E69" s="102"/>
      <c r="F69" s="102"/>
      <c r="G69" s="102"/>
      <c r="H69" s="102"/>
      <c r="I69" s="102"/>
      <c r="J69" s="102"/>
      <c r="K69" s="102"/>
      <c r="L69" s="102"/>
      <c r="M69" s="102"/>
      <c r="N69" s="102"/>
      <c r="O69" s="102"/>
      <c r="P69" s="102"/>
      <c r="Q69" s="102"/>
      <c r="R69" s="102"/>
      <c r="S69" s="102"/>
      <c r="T69" s="102"/>
      <c r="U69" s="102"/>
      <c r="V69" s="102"/>
      <c r="W69" s="99"/>
      <c r="X69" s="99"/>
      <c r="Y69" s="99"/>
      <c r="Z69" s="99"/>
    </row>
    <row r="70" spans="1:26" ht="15" customHeight="1">
      <c r="A70" s="97" t="s">
        <v>576</v>
      </c>
      <c r="B70" s="98"/>
      <c r="C70" s="98"/>
      <c r="D70" s="98"/>
      <c r="E70" s="98"/>
      <c r="F70" s="98"/>
      <c r="G70" s="98"/>
      <c r="H70" s="98"/>
      <c r="I70" s="98"/>
      <c r="J70" s="98"/>
      <c r="K70" s="98"/>
      <c r="L70" s="98"/>
      <c r="M70" s="98"/>
      <c r="N70" s="98"/>
      <c r="O70" s="98"/>
      <c r="P70" s="98"/>
      <c r="Q70" s="98"/>
      <c r="R70" s="98"/>
      <c r="S70" s="98"/>
      <c r="T70" s="98"/>
      <c r="U70" s="98"/>
      <c r="V70" s="98"/>
      <c r="W70" s="98"/>
      <c r="X70" s="98"/>
      <c r="Y70" s="98"/>
      <c r="Z70" s="98"/>
    </row>
    <row r="71" spans="1:26" ht="13.5" customHeight="1">
      <c r="A71" s="111" t="s">
        <v>9</v>
      </c>
      <c r="B71" s="101" t="s">
        <v>10</v>
      </c>
      <c r="C71" s="198">
        <v>8</v>
      </c>
      <c r="D71" s="198"/>
      <c r="E71" s="198"/>
      <c r="F71" s="198"/>
      <c r="G71" s="198"/>
      <c r="H71" s="198">
        <v>17</v>
      </c>
      <c r="I71" s="198"/>
      <c r="J71" s="198"/>
      <c r="K71" s="198"/>
      <c r="L71" s="198"/>
      <c r="M71" s="198">
        <v>32</v>
      </c>
      <c r="N71" s="198"/>
      <c r="O71" s="198"/>
      <c r="P71" s="198"/>
      <c r="Q71" s="198"/>
      <c r="R71" s="198">
        <v>25</v>
      </c>
      <c r="S71" s="198"/>
      <c r="T71" s="198"/>
      <c r="U71" s="198"/>
      <c r="V71" s="198"/>
      <c r="W71" s="199" t="s">
        <v>11</v>
      </c>
      <c r="X71" s="199"/>
      <c r="Y71" s="99" t="s">
        <v>12</v>
      </c>
      <c r="Z71" s="99" t="s">
        <v>13</v>
      </c>
    </row>
    <row r="72" spans="1:26" ht="13.5" customHeight="1">
      <c r="A72" s="196">
        <v>8</v>
      </c>
      <c r="B72" s="103" t="s">
        <v>577</v>
      </c>
      <c r="C72" s="195" t="s">
        <v>17</v>
      </c>
      <c r="D72" s="195"/>
      <c r="E72" s="195"/>
      <c r="F72" s="195"/>
      <c r="G72" s="195"/>
      <c r="H72" s="197" t="s">
        <v>518</v>
      </c>
      <c r="I72" s="197"/>
      <c r="J72" s="197"/>
      <c r="K72" s="197"/>
      <c r="L72" s="197"/>
      <c r="M72" s="197" t="s">
        <v>503</v>
      </c>
      <c r="N72" s="197"/>
      <c r="O72" s="197"/>
      <c r="P72" s="197"/>
      <c r="Q72" s="197"/>
      <c r="R72" s="197" t="s">
        <v>529</v>
      </c>
      <c r="S72" s="197"/>
      <c r="T72" s="197"/>
      <c r="U72" s="197"/>
      <c r="V72" s="197"/>
      <c r="W72" s="192" t="s">
        <v>530</v>
      </c>
      <c r="X72" s="192"/>
      <c r="Y72" s="193">
        <v>5</v>
      </c>
      <c r="Z72" s="194">
        <v>3</v>
      </c>
    </row>
    <row r="73" spans="1:26" ht="13.5" customHeight="1">
      <c r="A73" s="196"/>
      <c r="B73" s="112" t="s">
        <v>101</v>
      </c>
      <c r="C73" s="195" t="s">
        <v>509</v>
      </c>
      <c r="D73" s="195"/>
      <c r="E73" s="195"/>
      <c r="F73" s="195"/>
      <c r="G73" s="195"/>
      <c r="H73" s="90" t="s">
        <v>523</v>
      </c>
      <c r="I73" s="90" t="s">
        <v>525</v>
      </c>
      <c r="J73" s="90" t="s">
        <v>549</v>
      </c>
      <c r="K73" s="90" t="s">
        <v>46</v>
      </c>
      <c r="L73" s="90" t="s">
        <v>46</v>
      </c>
      <c r="M73" s="90" t="s">
        <v>512</v>
      </c>
      <c r="N73" s="90" t="s">
        <v>515</v>
      </c>
      <c r="O73" s="90" t="s">
        <v>511</v>
      </c>
      <c r="P73" s="90" t="s">
        <v>46</v>
      </c>
      <c r="Q73" s="90" t="s">
        <v>46</v>
      </c>
      <c r="R73" s="90" t="s">
        <v>512</v>
      </c>
      <c r="S73" s="90" t="s">
        <v>522</v>
      </c>
      <c r="T73" s="90" t="s">
        <v>523</v>
      </c>
      <c r="U73" s="90" t="s">
        <v>532</v>
      </c>
      <c r="V73" s="90" t="s">
        <v>22</v>
      </c>
      <c r="W73" s="192"/>
      <c r="X73" s="192"/>
      <c r="Y73" s="193"/>
      <c r="Z73" s="194"/>
    </row>
    <row r="74" spans="1:26" ht="13.5" customHeight="1">
      <c r="A74" s="196">
        <v>17</v>
      </c>
      <c r="B74" s="103" t="s">
        <v>565</v>
      </c>
      <c r="C74" s="197" t="s">
        <v>503</v>
      </c>
      <c r="D74" s="197"/>
      <c r="E74" s="197"/>
      <c r="F74" s="197"/>
      <c r="G74" s="197"/>
      <c r="H74" s="195" t="s">
        <v>17</v>
      </c>
      <c r="I74" s="195"/>
      <c r="J74" s="195"/>
      <c r="K74" s="195"/>
      <c r="L74" s="195"/>
      <c r="M74" s="197" t="s">
        <v>529</v>
      </c>
      <c r="N74" s="197"/>
      <c r="O74" s="197"/>
      <c r="P74" s="197"/>
      <c r="Q74" s="197"/>
      <c r="R74" s="197" t="s">
        <v>518</v>
      </c>
      <c r="S74" s="197"/>
      <c r="T74" s="197"/>
      <c r="U74" s="197"/>
      <c r="V74" s="197"/>
      <c r="W74" s="192" t="s">
        <v>530</v>
      </c>
      <c r="X74" s="192"/>
      <c r="Y74" s="193">
        <v>5</v>
      </c>
      <c r="Z74" s="194">
        <v>2</v>
      </c>
    </row>
    <row r="75" spans="1:26" ht="13.5" customHeight="1">
      <c r="A75" s="196"/>
      <c r="B75" s="112" t="s">
        <v>219</v>
      </c>
      <c r="C75" s="90" t="s">
        <v>512</v>
      </c>
      <c r="D75" s="90" t="s">
        <v>516</v>
      </c>
      <c r="E75" s="90" t="s">
        <v>547</v>
      </c>
      <c r="F75" s="90" t="s">
        <v>46</v>
      </c>
      <c r="G75" s="90" t="s">
        <v>46</v>
      </c>
      <c r="H75" s="195" t="s">
        <v>509</v>
      </c>
      <c r="I75" s="195"/>
      <c r="J75" s="195"/>
      <c r="K75" s="195"/>
      <c r="L75" s="195"/>
      <c r="M75" s="90" t="s">
        <v>531</v>
      </c>
      <c r="N75" s="90" t="s">
        <v>513</v>
      </c>
      <c r="O75" s="90" t="s">
        <v>515</v>
      </c>
      <c r="P75" s="90" t="s">
        <v>515</v>
      </c>
      <c r="Q75" s="90" t="s">
        <v>19</v>
      </c>
      <c r="R75" s="90" t="s">
        <v>528</v>
      </c>
      <c r="S75" s="90" t="s">
        <v>523</v>
      </c>
      <c r="T75" s="90" t="s">
        <v>513</v>
      </c>
      <c r="U75" s="90" t="s">
        <v>46</v>
      </c>
      <c r="V75" s="90" t="s">
        <v>46</v>
      </c>
      <c r="W75" s="192"/>
      <c r="X75" s="192"/>
      <c r="Y75" s="193"/>
      <c r="Z75" s="194"/>
    </row>
    <row r="76" spans="1:26" ht="13.5" customHeight="1">
      <c r="A76" s="196">
        <v>32</v>
      </c>
      <c r="B76" s="103" t="s">
        <v>578</v>
      </c>
      <c r="C76" s="197" t="s">
        <v>518</v>
      </c>
      <c r="D76" s="197"/>
      <c r="E76" s="197"/>
      <c r="F76" s="197"/>
      <c r="G76" s="197"/>
      <c r="H76" s="197" t="s">
        <v>519</v>
      </c>
      <c r="I76" s="197"/>
      <c r="J76" s="197"/>
      <c r="K76" s="197"/>
      <c r="L76" s="197"/>
      <c r="M76" s="195" t="s">
        <v>17</v>
      </c>
      <c r="N76" s="195"/>
      <c r="O76" s="195"/>
      <c r="P76" s="195"/>
      <c r="Q76" s="195"/>
      <c r="R76" s="197" t="s">
        <v>519</v>
      </c>
      <c r="S76" s="197"/>
      <c r="T76" s="197"/>
      <c r="U76" s="197"/>
      <c r="V76" s="197"/>
      <c r="W76" s="192" t="s">
        <v>579</v>
      </c>
      <c r="X76" s="192"/>
      <c r="Y76" s="193">
        <v>3</v>
      </c>
      <c r="Z76" s="194">
        <v>4</v>
      </c>
    </row>
    <row r="77" spans="1:26" ht="13.5" customHeight="1">
      <c r="A77" s="196"/>
      <c r="B77" s="112" t="s">
        <v>204</v>
      </c>
      <c r="C77" s="90" t="s">
        <v>523</v>
      </c>
      <c r="D77" s="90" t="s">
        <v>513</v>
      </c>
      <c r="E77" s="90" t="s">
        <v>522</v>
      </c>
      <c r="F77" s="90" t="s">
        <v>46</v>
      </c>
      <c r="G77" s="90" t="s">
        <v>46</v>
      </c>
      <c r="H77" s="90" t="s">
        <v>517</v>
      </c>
      <c r="I77" s="90" t="s">
        <v>515</v>
      </c>
      <c r="J77" s="90" t="s">
        <v>513</v>
      </c>
      <c r="K77" s="90" t="s">
        <v>513</v>
      </c>
      <c r="L77" s="90" t="s">
        <v>34</v>
      </c>
      <c r="M77" s="195" t="s">
        <v>509</v>
      </c>
      <c r="N77" s="195"/>
      <c r="O77" s="195"/>
      <c r="P77" s="195"/>
      <c r="Q77" s="195"/>
      <c r="R77" s="90" t="s">
        <v>513</v>
      </c>
      <c r="S77" s="90" t="s">
        <v>515</v>
      </c>
      <c r="T77" s="90" t="s">
        <v>516</v>
      </c>
      <c r="U77" s="90" t="s">
        <v>524</v>
      </c>
      <c r="V77" s="90" t="s">
        <v>36</v>
      </c>
      <c r="W77" s="192"/>
      <c r="X77" s="192"/>
      <c r="Y77" s="193"/>
      <c r="Z77" s="194"/>
    </row>
    <row r="78" spans="1:26" ht="13.5" customHeight="1">
      <c r="A78" s="196">
        <v>25</v>
      </c>
      <c r="B78" s="103" t="s">
        <v>506</v>
      </c>
      <c r="C78" s="197" t="s">
        <v>519</v>
      </c>
      <c r="D78" s="197"/>
      <c r="E78" s="197"/>
      <c r="F78" s="197"/>
      <c r="G78" s="197"/>
      <c r="H78" s="197" t="s">
        <v>503</v>
      </c>
      <c r="I78" s="197"/>
      <c r="J78" s="197"/>
      <c r="K78" s="197"/>
      <c r="L78" s="197"/>
      <c r="M78" s="197" t="s">
        <v>529</v>
      </c>
      <c r="N78" s="197"/>
      <c r="O78" s="197"/>
      <c r="P78" s="197"/>
      <c r="Q78" s="197"/>
      <c r="R78" s="195" t="s">
        <v>17</v>
      </c>
      <c r="S78" s="195"/>
      <c r="T78" s="195"/>
      <c r="U78" s="195"/>
      <c r="V78" s="195"/>
      <c r="W78" s="192" t="s">
        <v>559</v>
      </c>
      <c r="X78" s="192"/>
      <c r="Y78" s="193">
        <v>5</v>
      </c>
      <c r="Z78" s="194">
        <v>1</v>
      </c>
    </row>
    <row r="79" spans="1:26" ht="13.5" customHeight="1">
      <c r="A79" s="196"/>
      <c r="B79" s="112" t="s">
        <v>474</v>
      </c>
      <c r="C79" s="90" t="s">
        <v>523</v>
      </c>
      <c r="D79" s="90" t="s">
        <v>511</v>
      </c>
      <c r="E79" s="90" t="s">
        <v>512</v>
      </c>
      <c r="F79" s="90" t="s">
        <v>528</v>
      </c>
      <c r="G79" s="90" t="s">
        <v>25</v>
      </c>
      <c r="H79" s="90" t="s">
        <v>532</v>
      </c>
      <c r="I79" s="90" t="s">
        <v>512</v>
      </c>
      <c r="J79" s="90" t="s">
        <v>515</v>
      </c>
      <c r="K79" s="90" t="s">
        <v>46</v>
      </c>
      <c r="L79" s="90" t="s">
        <v>46</v>
      </c>
      <c r="M79" s="90" t="s">
        <v>515</v>
      </c>
      <c r="N79" s="90" t="s">
        <v>513</v>
      </c>
      <c r="O79" s="90" t="s">
        <v>525</v>
      </c>
      <c r="P79" s="90" t="s">
        <v>514</v>
      </c>
      <c r="Q79" s="90" t="s">
        <v>27</v>
      </c>
      <c r="R79" s="195" t="s">
        <v>509</v>
      </c>
      <c r="S79" s="195"/>
      <c r="T79" s="195"/>
      <c r="U79" s="195"/>
      <c r="V79" s="195"/>
      <c r="W79" s="192"/>
      <c r="X79" s="192"/>
      <c r="Y79" s="193"/>
      <c r="Z79" s="194"/>
    </row>
    <row r="80" spans="1:26" ht="13.5" customHeight="1">
      <c r="A80" s="84"/>
      <c r="B80" s="103"/>
      <c r="C80" s="104"/>
      <c r="D80" s="104"/>
      <c r="E80" s="104"/>
      <c r="F80" s="104"/>
      <c r="G80" s="104"/>
      <c r="H80" s="105"/>
      <c r="I80" s="105"/>
      <c r="J80" s="105"/>
      <c r="K80" s="105"/>
      <c r="L80" s="105"/>
      <c r="M80" s="105"/>
      <c r="N80" s="105"/>
      <c r="O80" s="105"/>
      <c r="P80" s="105"/>
      <c r="Q80" s="105"/>
      <c r="R80" s="105"/>
      <c r="S80" s="105"/>
      <c r="T80" s="105"/>
      <c r="U80" s="105"/>
      <c r="V80" s="105"/>
      <c r="W80" s="106"/>
      <c r="X80" s="107"/>
      <c r="Y80" s="108"/>
      <c r="Z80" s="96"/>
    </row>
    <row r="81" spans="1:26" ht="15" customHeight="1">
      <c r="A81" s="97" t="s">
        <v>580</v>
      </c>
      <c r="B81" s="98"/>
      <c r="C81" s="98"/>
      <c r="D81" s="98"/>
      <c r="E81" s="98"/>
      <c r="F81" s="98"/>
      <c r="G81" s="98"/>
      <c r="H81" s="98"/>
      <c r="I81" s="98"/>
      <c r="J81" s="98"/>
      <c r="K81" s="98"/>
      <c r="L81" s="98"/>
      <c r="M81" s="98"/>
      <c r="N81" s="98"/>
      <c r="O81" s="98"/>
      <c r="P81" s="98"/>
      <c r="Q81" s="98"/>
      <c r="R81" s="98"/>
      <c r="S81" s="98"/>
      <c r="T81" s="98"/>
      <c r="U81" s="98"/>
      <c r="V81" s="98"/>
      <c r="W81" s="98"/>
      <c r="X81" s="98"/>
      <c r="Y81" s="98"/>
      <c r="Z81" s="98"/>
    </row>
    <row r="82" spans="1:26" ht="13.5" customHeight="1">
      <c r="A82" s="111" t="s">
        <v>9</v>
      </c>
      <c r="B82" s="101" t="s">
        <v>10</v>
      </c>
      <c r="C82" s="198">
        <v>9</v>
      </c>
      <c r="D82" s="198"/>
      <c r="E82" s="198"/>
      <c r="F82" s="198"/>
      <c r="G82" s="198"/>
      <c r="H82" s="198">
        <v>10</v>
      </c>
      <c r="I82" s="198"/>
      <c r="J82" s="198"/>
      <c r="K82" s="198"/>
      <c r="L82" s="198"/>
      <c r="M82" s="198">
        <v>35</v>
      </c>
      <c r="N82" s="198"/>
      <c r="O82" s="198"/>
      <c r="P82" s="198"/>
      <c r="Q82" s="198"/>
      <c r="R82" s="198">
        <v>21</v>
      </c>
      <c r="S82" s="198"/>
      <c r="T82" s="198"/>
      <c r="U82" s="198"/>
      <c r="V82" s="198"/>
      <c r="W82" s="199" t="s">
        <v>11</v>
      </c>
      <c r="X82" s="199"/>
      <c r="Y82" s="99" t="s">
        <v>12</v>
      </c>
      <c r="Z82" s="99" t="s">
        <v>13</v>
      </c>
    </row>
    <row r="83" spans="1:26" ht="13.5" customHeight="1">
      <c r="A83" s="196">
        <v>9</v>
      </c>
      <c r="B83" s="103" t="s">
        <v>550</v>
      </c>
      <c r="C83" s="195" t="s">
        <v>17</v>
      </c>
      <c r="D83" s="195"/>
      <c r="E83" s="195"/>
      <c r="F83" s="195"/>
      <c r="G83" s="195"/>
      <c r="H83" s="197" t="s">
        <v>529</v>
      </c>
      <c r="I83" s="197"/>
      <c r="J83" s="197"/>
      <c r="K83" s="197"/>
      <c r="L83" s="197"/>
      <c r="M83" s="197" t="s">
        <v>503</v>
      </c>
      <c r="N83" s="197"/>
      <c r="O83" s="197"/>
      <c r="P83" s="197"/>
      <c r="Q83" s="197"/>
      <c r="R83" s="197" t="s">
        <v>504</v>
      </c>
      <c r="S83" s="197"/>
      <c r="T83" s="197"/>
      <c r="U83" s="197"/>
      <c r="V83" s="197"/>
      <c r="W83" s="192" t="s">
        <v>582</v>
      </c>
      <c r="X83" s="192"/>
      <c r="Y83" s="193">
        <v>6</v>
      </c>
      <c r="Z83" s="194">
        <v>1</v>
      </c>
    </row>
    <row r="84" spans="1:26" ht="13.5" customHeight="1">
      <c r="A84" s="196"/>
      <c r="B84" s="112" t="s">
        <v>217</v>
      </c>
      <c r="C84" s="195" t="s">
        <v>509</v>
      </c>
      <c r="D84" s="195"/>
      <c r="E84" s="195"/>
      <c r="F84" s="195"/>
      <c r="G84" s="195"/>
      <c r="H84" s="90" t="s">
        <v>522</v>
      </c>
      <c r="I84" s="90" t="s">
        <v>511</v>
      </c>
      <c r="J84" s="90" t="s">
        <v>538</v>
      </c>
      <c r="K84" s="90" t="s">
        <v>528</v>
      </c>
      <c r="L84" s="90" t="s">
        <v>16</v>
      </c>
      <c r="M84" s="90" t="s">
        <v>516</v>
      </c>
      <c r="N84" s="90" t="s">
        <v>543</v>
      </c>
      <c r="O84" s="90" t="s">
        <v>511</v>
      </c>
      <c r="P84" s="90" t="s">
        <v>46</v>
      </c>
      <c r="Q84" s="90" t="s">
        <v>46</v>
      </c>
      <c r="R84" s="90" t="s">
        <v>532</v>
      </c>
      <c r="S84" s="90" t="s">
        <v>532</v>
      </c>
      <c r="T84" s="90" t="s">
        <v>513</v>
      </c>
      <c r="U84" s="90" t="s">
        <v>516</v>
      </c>
      <c r="V84" s="90" t="s">
        <v>46</v>
      </c>
      <c r="W84" s="192"/>
      <c r="X84" s="192"/>
      <c r="Y84" s="193"/>
      <c r="Z84" s="194"/>
    </row>
    <row r="85" spans="1:26" ht="13.5" customHeight="1">
      <c r="A85" s="196">
        <v>10</v>
      </c>
      <c r="B85" s="103" t="s">
        <v>502</v>
      </c>
      <c r="C85" s="197" t="s">
        <v>519</v>
      </c>
      <c r="D85" s="197"/>
      <c r="E85" s="197"/>
      <c r="F85" s="197"/>
      <c r="G85" s="197"/>
      <c r="H85" s="195" t="s">
        <v>17</v>
      </c>
      <c r="I85" s="195"/>
      <c r="J85" s="195"/>
      <c r="K85" s="195"/>
      <c r="L85" s="195"/>
      <c r="M85" s="197" t="s">
        <v>503</v>
      </c>
      <c r="N85" s="197"/>
      <c r="O85" s="197"/>
      <c r="P85" s="197"/>
      <c r="Q85" s="197"/>
      <c r="R85" s="197" t="s">
        <v>529</v>
      </c>
      <c r="S85" s="197"/>
      <c r="T85" s="197"/>
      <c r="U85" s="197"/>
      <c r="V85" s="197"/>
      <c r="W85" s="192" t="s">
        <v>559</v>
      </c>
      <c r="X85" s="192"/>
      <c r="Y85" s="193">
        <v>5</v>
      </c>
      <c r="Z85" s="194">
        <v>2</v>
      </c>
    </row>
    <row r="86" spans="1:26" ht="13.5" customHeight="1">
      <c r="A86" s="196"/>
      <c r="B86" s="112" t="s">
        <v>161</v>
      </c>
      <c r="C86" s="90" t="s">
        <v>511</v>
      </c>
      <c r="D86" s="90" t="s">
        <v>522</v>
      </c>
      <c r="E86" s="90" t="s">
        <v>542</v>
      </c>
      <c r="F86" s="90" t="s">
        <v>532</v>
      </c>
      <c r="G86" s="90" t="s">
        <v>23</v>
      </c>
      <c r="H86" s="195" t="s">
        <v>509</v>
      </c>
      <c r="I86" s="195"/>
      <c r="J86" s="195"/>
      <c r="K86" s="195"/>
      <c r="L86" s="195"/>
      <c r="M86" s="90" t="s">
        <v>510</v>
      </c>
      <c r="N86" s="90" t="s">
        <v>511</v>
      </c>
      <c r="O86" s="90" t="s">
        <v>517</v>
      </c>
      <c r="P86" s="90" t="s">
        <v>46</v>
      </c>
      <c r="Q86" s="90" t="s">
        <v>46</v>
      </c>
      <c r="R86" s="90" t="s">
        <v>516</v>
      </c>
      <c r="S86" s="90" t="s">
        <v>522</v>
      </c>
      <c r="T86" s="90" t="s">
        <v>532</v>
      </c>
      <c r="U86" s="90" t="s">
        <v>584</v>
      </c>
      <c r="V86" s="90" t="s">
        <v>20</v>
      </c>
      <c r="W86" s="192"/>
      <c r="X86" s="192"/>
      <c r="Y86" s="193"/>
      <c r="Z86" s="194"/>
    </row>
    <row r="87" spans="1:26" ht="13.5" customHeight="1">
      <c r="A87" s="196">
        <v>35</v>
      </c>
      <c r="B87" s="103" t="s">
        <v>583</v>
      </c>
      <c r="C87" s="197" t="s">
        <v>518</v>
      </c>
      <c r="D87" s="197"/>
      <c r="E87" s="197"/>
      <c r="F87" s="197"/>
      <c r="G87" s="197"/>
      <c r="H87" s="197" t="s">
        <v>518</v>
      </c>
      <c r="I87" s="197"/>
      <c r="J87" s="197"/>
      <c r="K87" s="197"/>
      <c r="L87" s="197"/>
      <c r="M87" s="195" t="s">
        <v>17</v>
      </c>
      <c r="N87" s="195"/>
      <c r="O87" s="195"/>
      <c r="P87" s="195"/>
      <c r="Q87" s="195"/>
      <c r="R87" s="197" t="s">
        <v>504</v>
      </c>
      <c r="S87" s="197"/>
      <c r="T87" s="197"/>
      <c r="U87" s="197"/>
      <c r="V87" s="197"/>
      <c r="W87" s="192" t="s">
        <v>548</v>
      </c>
      <c r="X87" s="192"/>
      <c r="Y87" s="193">
        <v>4</v>
      </c>
      <c r="Z87" s="194">
        <v>3</v>
      </c>
    </row>
    <row r="88" spans="1:26" ht="13.5" customHeight="1">
      <c r="A88" s="196"/>
      <c r="B88" s="112" t="s">
        <v>135</v>
      </c>
      <c r="C88" s="90" t="s">
        <v>525</v>
      </c>
      <c r="D88" s="90" t="s">
        <v>546</v>
      </c>
      <c r="E88" s="90" t="s">
        <v>522</v>
      </c>
      <c r="F88" s="90" t="s">
        <v>46</v>
      </c>
      <c r="G88" s="90" t="s">
        <v>46</v>
      </c>
      <c r="H88" s="90" t="s">
        <v>521</v>
      </c>
      <c r="I88" s="90" t="s">
        <v>522</v>
      </c>
      <c r="J88" s="90" t="s">
        <v>531</v>
      </c>
      <c r="K88" s="90" t="s">
        <v>46</v>
      </c>
      <c r="L88" s="90" t="s">
        <v>46</v>
      </c>
      <c r="M88" s="195" t="s">
        <v>509</v>
      </c>
      <c r="N88" s="195"/>
      <c r="O88" s="195"/>
      <c r="P88" s="195"/>
      <c r="Q88" s="195"/>
      <c r="R88" s="90" t="s">
        <v>512</v>
      </c>
      <c r="S88" s="90" t="s">
        <v>513</v>
      </c>
      <c r="T88" s="90" t="s">
        <v>511</v>
      </c>
      <c r="U88" s="90" t="s">
        <v>543</v>
      </c>
      <c r="V88" s="90" t="s">
        <v>46</v>
      </c>
      <c r="W88" s="192"/>
      <c r="X88" s="192"/>
      <c r="Y88" s="193"/>
      <c r="Z88" s="194"/>
    </row>
    <row r="89" spans="1:26" ht="13.5" customHeight="1">
      <c r="A89" s="196">
        <v>21</v>
      </c>
      <c r="B89" s="103" t="s">
        <v>581</v>
      </c>
      <c r="C89" s="197" t="s">
        <v>526</v>
      </c>
      <c r="D89" s="197"/>
      <c r="E89" s="197"/>
      <c r="F89" s="197"/>
      <c r="G89" s="197"/>
      <c r="H89" s="197" t="s">
        <v>519</v>
      </c>
      <c r="I89" s="197"/>
      <c r="J89" s="197"/>
      <c r="K89" s="197"/>
      <c r="L89" s="197"/>
      <c r="M89" s="197" t="s">
        <v>526</v>
      </c>
      <c r="N89" s="197"/>
      <c r="O89" s="197"/>
      <c r="P89" s="197"/>
      <c r="Q89" s="197"/>
      <c r="R89" s="195" t="s">
        <v>17</v>
      </c>
      <c r="S89" s="195"/>
      <c r="T89" s="195"/>
      <c r="U89" s="195"/>
      <c r="V89" s="195"/>
      <c r="W89" s="192" t="s">
        <v>579</v>
      </c>
      <c r="X89" s="192"/>
      <c r="Y89" s="193">
        <v>3</v>
      </c>
      <c r="Z89" s="194">
        <v>4</v>
      </c>
    </row>
    <row r="90" spans="1:26" ht="13.5" customHeight="1">
      <c r="A90" s="196"/>
      <c r="B90" s="112" t="s">
        <v>196</v>
      </c>
      <c r="C90" s="90" t="s">
        <v>528</v>
      </c>
      <c r="D90" s="90" t="s">
        <v>528</v>
      </c>
      <c r="E90" s="90" t="s">
        <v>515</v>
      </c>
      <c r="F90" s="90" t="s">
        <v>525</v>
      </c>
      <c r="G90" s="90" t="s">
        <v>46</v>
      </c>
      <c r="H90" s="90" t="s">
        <v>525</v>
      </c>
      <c r="I90" s="90" t="s">
        <v>511</v>
      </c>
      <c r="J90" s="90" t="s">
        <v>528</v>
      </c>
      <c r="K90" s="90" t="s">
        <v>585</v>
      </c>
      <c r="L90" s="90" t="s">
        <v>31</v>
      </c>
      <c r="M90" s="90" t="s">
        <v>523</v>
      </c>
      <c r="N90" s="90" t="s">
        <v>515</v>
      </c>
      <c r="O90" s="90" t="s">
        <v>522</v>
      </c>
      <c r="P90" s="90" t="s">
        <v>546</v>
      </c>
      <c r="Q90" s="90" t="s">
        <v>46</v>
      </c>
      <c r="R90" s="195" t="s">
        <v>509</v>
      </c>
      <c r="S90" s="195"/>
      <c r="T90" s="195"/>
      <c r="U90" s="195"/>
      <c r="V90" s="195"/>
      <c r="W90" s="192"/>
      <c r="X90" s="192"/>
      <c r="Y90" s="193"/>
      <c r="Z90" s="194"/>
    </row>
  </sheetData>
  <sheetProtection sheet="1" objects="1" scenarios="1"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Y8:Y9"/>
    <mergeCell ref="A6:A7"/>
    <mergeCell ref="C6:G6"/>
    <mergeCell ref="H6:L6"/>
    <mergeCell ref="M6:Q6"/>
    <mergeCell ref="R6:V6"/>
    <mergeCell ref="W6:X7"/>
    <mergeCell ref="W10:X11"/>
    <mergeCell ref="Y6:Y7"/>
    <mergeCell ref="Z6:Z7"/>
    <mergeCell ref="C7:G7"/>
    <mergeCell ref="A8:A9"/>
    <mergeCell ref="C8:G8"/>
    <mergeCell ref="H8:L8"/>
    <mergeCell ref="M8:Q8"/>
    <mergeCell ref="R8:V8"/>
    <mergeCell ref="W8:X9"/>
    <mergeCell ref="Z8:Z9"/>
    <mergeCell ref="R13:V13"/>
    <mergeCell ref="AB8:AC8"/>
    <mergeCell ref="H9:L9"/>
    <mergeCell ref="AB9:AC9"/>
    <mergeCell ref="A10:A11"/>
    <mergeCell ref="C10:G10"/>
    <mergeCell ref="H10:L10"/>
    <mergeCell ref="M10:Q10"/>
    <mergeCell ref="R10:V10"/>
    <mergeCell ref="Y10:Y11"/>
    <mergeCell ref="Z10:Z11"/>
    <mergeCell ref="AB10:AC10"/>
    <mergeCell ref="M11:Q11"/>
    <mergeCell ref="AB11:AC11"/>
    <mergeCell ref="A12:A13"/>
    <mergeCell ref="C12:G12"/>
    <mergeCell ref="H12:L12"/>
    <mergeCell ref="M12:Q12"/>
    <mergeCell ref="R12:V12"/>
    <mergeCell ref="AB14:AC14"/>
    <mergeCell ref="AB15:AC15"/>
    <mergeCell ref="W12:X13"/>
    <mergeCell ref="Y12:Y13"/>
    <mergeCell ref="Z12:Z13"/>
    <mergeCell ref="AB12:AC12"/>
    <mergeCell ref="AB13:AC13"/>
    <mergeCell ref="C16:G16"/>
    <mergeCell ref="H16:L16"/>
    <mergeCell ref="M16:Q16"/>
    <mergeCell ref="R16:V16"/>
    <mergeCell ref="W16:X16"/>
    <mergeCell ref="AB16:AC16"/>
    <mergeCell ref="A17:A18"/>
    <mergeCell ref="C17:G17"/>
    <mergeCell ref="H17:L17"/>
    <mergeCell ref="M17:Q17"/>
    <mergeCell ref="R17:V17"/>
    <mergeCell ref="W17:X18"/>
    <mergeCell ref="Y17:Y18"/>
    <mergeCell ref="Z17:Z18"/>
    <mergeCell ref="AB17:AC17"/>
    <mergeCell ref="C18:G18"/>
    <mergeCell ref="AB18:AC18"/>
    <mergeCell ref="A19:A20"/>
    <mergeCell ref="C19:G19"/>
    <mergeCell ref="H19:L19"/>
    <mergeCell ref="M19:Q19"/>
    <mergeCell ref="R19:V19"/>
    <mergeCell ref="W19:X20"/>
    <mergeCell ref="Y19:Y20"/>
    <mergeCell ref="Z19:Z20"/>
    <mergeCell ref="AB19:AC19"/>
    <mergeCell ref="H20:L20"/>
    <mergeCell ref="AB20:AC20"/>
    <mergeCell ref="A23:A24"/>
    <mergeCell ref="C23:G23"/>
    <mergeCell ref="H23:L23"/>
    <mergeCell ref="M23:Q23"/>
    <mergeCell ref="R23:V23"/>
    <mergeCell ref="A21:A22"/>
    <mergeCell ref="C21:G21"/>
    <mergeCell ref="H21:L21"/>
    <mergeCell ref="M21:Q21"/>
    <mergeCell ref="R21:V21"/>
    <mergeCell ref="R24:V24"/>
    <mergeCell ref="AB24:AC24"/>
    <mergeCell ref="Y21:Y22"/>
    <mergeCell ref="Z21:Z22"/>
    <mergeCell ref="AB21:AC21"/>
    <mergeCell ref="M22:Q22"/>
    <mergeCell ref="AB22:AC22"/>
    <mergeCell ref="W21:X22"/>
    <mergeCell ref="AB25:AC25"/>
    <mergeCell ref="AB26:AC26"/>
    <mergeCell ref="W23:X24"/>
    <mergeCell ref="Y23:Y24"/>
    <mergeCell ref="Z23:Z24"/>
    <mergeCell ref="AB23:AC23"/>
    <mergeCell ref="C27:G27"/>
    <mergeCell ref="H27:L27"/>
    <mergeCell ref="M27:Q27"/>
    <mergeCell ref="R27:V27"/>
    <mergeCell ref="W27:X27"/>
    <mergeCell ref="AB27:AC27"/>
    <mergeCell ref="A28:A29"/>
    <mergeCell ref="C28:G28"/>
    <mergeCell ref="H28:L28"/>
    <mergeCell ref="M28:Q28"/>
    <mergeCell ref="R28:V28"/>
    <mergeCell ref="W28:X29"/>
    <mergeCell ref="Y28:Y29"/>
    <mergeCell ref="Z28:Z29"/>
    <mergeCell ref="AB28:AC28"/>
    <mergeCell ref="C29:G29"/>
    <mergeCell ref="AB29:AC29"/>
    <mergeCell ref="A30:A31"/>
    <mergeCell ref="C30:G30"/>
    <mergeCell ref="H30:L30"/>
    <mergeCell ref="M30:Q30"/>
    <mergeCell ref="R30:V30"/>
    <mergeCell ref="W30:X31"/>
    <mergeCell ref="Y30:Y31"/>
    <mergeCell ref="Z30:Z31"/>
    <mergeCell ref="AB30:AC30"/>
    <mergeCell ref="H31:L31"/>
    <mergeCell ref="AB31:AC31"/>
    <mergeCell ref="A34:A35"/>
    <mergeCell ref="C34:G34"/>
    <mergeCell ref="H34:L34"/>
    <mergeCell ref="M34:Q34"/>
    <mergeCell ref="R34:V34"/>
    <mergeCell ref="A32:A33"/>
    <mergeCell ref="C32:G32"/>
    <mergeCell ref="H32:L32"/>
    <mergeCell ref="M32:Q32"/>
    <mergeCell ref="R32:V32"/>
    <mergeCell ref="R35:V35"/>
    <mergeCell ref="AB35:AC35"/>
    <mergeCell ref="Y32:Y33"/>
    <mergeCell ref="Z32:Z33"/>
    <mergeCell ref="AB32:AC32"/>
    <mergeCell ref="M33:Q33"/>
    <mergeCell ref="AB33:AC33"/>
    <mergeCell ref="W32:X33"/>
    <mergeCell ref="AB36:AC36"/>
    <mergeCell ref="AB37:AC37"/>
    <mergeCell ref="W34:X35"/>
    <mergeCell ref="Y34:Y35"/>
    <mergeCell ref="Z34:Z35"/>
    <mergeCell ref="AB34:AC34"/>
    <mergeCell ref="C38:G38"/>
    <mergeCell ref="H38:L38"/>
    <mergeCell ref="M38:Q38"/>
    <mergeCell ref="R38:V38"/>
    <mergeCell ref="W38:X38"/>
    <mergeCell ref="AB38:AC38"/>
    <mergeCell ref="C40:G40"/>
    <mergeCell ref="AB40:AC40"/>
    <mergeCell ref="A41:A42"/>
    <mergeCell ref="C41:G41"/>
    <mergeCell ref="H41:L41"/>
    <mergeCell ref="M41:Q41"/>
    <mergeCell ref="R41:V41"/>
    <mergeCell ref="A39:A40"/>
    <mergeCell ref="C39:G39"/>
    <mergeCell ref="H39:L39"/>
    <mergeCell ref="AB41:AC41"/>
    <mergeCell ref="H42:L42"/>
    <mergeCell ref="AB42:AC42"/>
    <mergeCell ref="Y39:Y40"/>
    <mergeCell ref="Z39:Z40"/>
    <mergeCell ref="AB39:AC39"/>
    <mergeCell ref="M39:Q39"/>
    <mergeCell ref="R39:V39"/>
    <mergeCell ref="W39:X40"/>
    <mergeCell ref="M43:Q43"/>
    <mergeCell ref="R43:V43"/>
    <mergeCell ref="W43:X44"/>
    <mergeCell ref="W41:X42"/>
    <mergeCell ref="Y41:Y42"/>
    <mergeCell ref="Z41:Z42"/>
    <mergeCell ref="M44:Q44"/>
    <mergeCell ref="AB44:AC44"/>
    <mergeCell ref="A45:A46"/>
    <mergeCell ref="C45:G45"/>
    <mergeCell ref="H45:L45"/>
    <mergeCell ref="M45:Q45"/>
    <mergeCell ref="R45:V45"/>
    <mergeCell ref="A43:A44"/>
    <mergeCell ref="C43:G43"/>
    <mergeCell ref="H43:L43"/>
    <mergeCell ref="Y45:Y46"/>
    <mergeCell ref="Z45:Z46"/>
    <mergeCell ref="R46:V46"/>
    <mergeCell ref="Y43:Y44"/>
    <mergeCell ref="Z43:Z44"/>
    <mergeCell ref="AB43:AC43"/>
    <mergeCell ref="C49:G49"/>
    <mergeCell ref="H49:L49"/>
    <mergeCell ref="M49:Q49"/>
    <mergeCell ref="R49:V49"/>
    <mergeCell ref="W49:X49"/>
    <mergeCell ref="W45:X46"/>
    <mergeCell ref="A50:A51"/>
    <mergeCell ref="C50:G50"/>
    <mergeCell ref="H50:L50"/>
    <mergeCell ref="M50:Q50"/>
    <mergeCell ref="R50:V50"/>
    <mergeCell ref="W50:X51"/>
    <mergeCell ref="Y50:Y51"/>
    <mergeCell ref="Z50:Z51"/>
    <mergeCell ref="C51:G51"/>
    <mergeCell ref="A52:A53"/>
    <mergeCell ref="C52:G52"/>
    <mergeCell ref="H52:L52"/>
    <mergeCell ref="M52:Q52"/>
    <mergeCell ref="R52:V52"/>
    <mergeCell ref="W52:X53"/>
    <mergeCell ref="Y52:Y53"/>
    <mergeCell ref="Z52:Z53"/>
    <mergeCell ref="H53:L53"/>
    <mergeCell ref="A54:A55"/>
    <mergeCell ref="C54:G54"/>
    <mergeCell ref="H54:L54"/>
    <mergeCell ref="M54:Q54"/>
    <mergeCell ref="R54:V54"/>
    <mergeCell ref="W54:X55"/>
    <mergeCell ref="Y54:Y55"/>
    <mergeCell ref="Z54:Z55"/>
    <mergeCell ref="Y56:Y57"/>
    <mergeCell ref="Z56:Z57"/>
    <mergeCell ref="R57:V57"/>
    <mergeCell ref="M55:Q55"/>
    <mergeCell ref="A56:A57"/>
    <mergeCell ref="C56:G56"/>
    <mergeCell ref="H56:L56"/>
    <mergeCell ref="M56:Q56"/>
    <mergeCell ref="R56:V56"/>
    <mergeCell ref="C60:G60"/>
    <mergeCell ref="H60:L60"/>
    <mergeCell ref="M60:Q60"/>
    <mergeCell ref="R60:V60"/>
    <mergeCell ref="W60:X60"/>
    <mergeCell ref="W56:X57"/>
    <mergeCell ref="A61:A62"/>
    <mergeCell ref="C61:G61"/>
    <mergeCell ref="H61:L61"/>
    <mergeCell ref="M61:Q61"/>
    <mergeCell ref="R61:V61"/>
    <mergeCell ref="W61:X62"/>
    <mergeCell ref="Y61:Y62"/>
    <mergeCell ref="Z61:Z62"/>
    <mergeCell ref="C62:G62"/>
    <mergeCell ref="A63:A64"/>
    <mergeCell ref="C63:G63"/>
    <mergeCell ref="H63:L63"/>
    <mergeCell ref="M63:Q63"/>
    <mergeCell ref="R63:V63"/>
    <mergeCell ref="W63:X64"/>
    <mergeCell ref="Y63:Y64"/>
    <mergeCell ref="Z63:Z64"/>
    <mergeCell ref="H64:L64"/>
    <mergeCell ref="A65:A66"/>
    <mergeCell ref="C65:G65"/>
    <mergeCell ref="H65:L65"/>
    <mergeCell ref="M65:Q65"/>
    <mergeCell ref="R65:V65"/>
    <mergeCell ref="W65:X66"/>
    <mergeCell ref="Y65:Y66"/>
    <mergeCell ref="Z65:Z66"/>
    <mergeCell ref="Y67:Y68"/>
    <mergeCell ref="Z67:Z68"/>
    <mergeCell ref="R68:V68"/>
    <mergeCell ref="M66:Q66"/>
    <mergeCell ref="A67:A68"/>
    <mergeCell ref="C67:G67"/>
    <mergeCell ref="H67:L67"/>
    <mergeCell ref="M67:Q67"/>
    <mergeCell ref="R67:V67"/>
    <mergeCell ref="C71:G71"/>
    <mergeCell ref="H71:L71"/>
    <mergeCell ref="M71:Q71"/>
    <mergeCell ref="R71:V71"/>
    <mergeCell ref="W71:X71"/>
    <mergeCell ref="W67:X68"/>
    <mergeCell ref="A72:A73"/>
    <mergeCell ref="C72:G72"/>
    <mergeCell ref="H72:L72"/>
    <mergeCell ref="M72:Q72"/>
    <mergeCell ref="R72:V72"/>
    <mergeCell ref="W72:X73"/>
    <mergeCell ref="Y72:Y73"/>
    <mergeCell ref="Z72:Z73"/>
    <mergeCell ref="C73:G73"/>
    <mergeCell ref="A74:A75"/>
    <mergeCell ref="C74:G74"/>
    <mergeCell ref="H74:L74"/>
    <mergeCell ref="M74:Q74"/>
    <mergeCell ref="R74:V74"/>
    <mergeCell ref="W74:X75"/>
    <mergeCell ref="Y74:Y75"/>
    <mergeCell ref="Z74:Z75"/>
    <mergeCell ref="H75:L75"/>
    <mergeCell ref="A76:A77"/>
    <mergeCell ref="C76:G76"/>
    <mergeCell ref="H76:L76"/>
    <mergeCell ref="M76:Q76"/>
    <mergeCell ref="R76:V76"/>
    <mergeCell ref="W76:X77"/>
    <mergeCell ref="Y76:Y77"/>
    <mergeCell ref="Z76:Z77"/>
    <mergeCell ref="Y78:Y79"/>
    <mergeCell ref="Z78:Z79"/>
    <mergeCell ref="R79:V79"/>
    <mergeCell ref="M77:Q77"/>
    <mergeCell ref="A78:A79"/>
    <mergeCell ref="C78:G78"/>
    <mergeCell ref="H78:L78"/>
    <mergeCell ref="M78:Q78"/>
    <mergeCell ref="R78:V78"/>
    <mergeCell ref="C82:G82"/>
    <mergeCell ref="H82:L82"/>
    <mergeCell ref="M82:Q82"/>
    <mergeCell ref="R82:V82"/>
    <mergeCell ref="W82:X82"/>
    <mergeCell ref="W78:X79"/>
    <mergeCell ref="A83:A84"/>
    <mergeCell ref="C83:G83"/>
    <mergeCell ref="H83:L83"/>
    <mergeCell ref="M83:Q83"/>
    <mergeCell ref="R83:V83"/>
    <mergeCell ref="W83:X84"/>
    <mergeCell ref="Y83:Y84"/>
    <mergeCell ref="Z83:Z84"/>
    <mergeCell ref="C84:G84"/>
    <mergeCell ref="A85:A86"/>
    <mergeCell ref="C85:G85"/>
    <mergeCell ref="H85:L85"/>
    <mergeCell ref="M85:Q85"/>
    <mergeCell ref="R85:V85"/>
    <mergeCell ref="W85:X86"/>
    <mergeCell ref="Y85:Y86"/>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39:Z46 Z28:Z35 Z17:Z24 Z6:Z13">
    <cfRule type="cellIs" priority="63" dxfId="952" operator="equal" stopIfTrue="1">
      <formula>1</formula>
    </cfRule>
    <cfRule type="cellIs" priority="64" dxfId="953" operator="equal" stopIfTrue="1">
      <formula>2</formula>
    </cfRule>
  </conditionalFormatting>
  <conditionalFormatting sqref="A49:Z49">
    <cfRule type="expression" priority="61" dxfId="954" stopIfTrue="1">
      <formula>$A$48="Skupina E"</formula>
    </cfRule>
  </conditionalFormatting>
  <conditionalFormatting sqref="A50:A57">
    <cfRule type="expression" priority="60" dxfId="955" stopIfTrue="1">
      <formula>$A$48="Skupina E"</formula>
    </cfRule>
  </conditionalFormatting>
  <conditionalFormatting sqref="C50:G50 H52:L52 M54:Q54 R56:V56">
    <cfRule type="expression" priority="59" dxfId="956" stopIfTrue="1">
      <formula>$A$48="Skupina E"</formula>
    </cfRule>
  </conditionalFormatting>
  <conditionalFormatting sqref="C51:G51 H53:L53 M55:Q55 R57:V57">
    <cfRule type="expression" priority="58" dxfId="957" stopIfTrue="1">
      <formula>$A$48="Skupina E"</formula>
    </cfRule>
  </conditionalFormatting>
  <conditionalFormatting sqref="W50:Y57">
    <cfRule type="expression" priority="57" dxfId="958" stopIfTrue="1">
      <formula>$A$48="Skupina E"</formula>
    </cfRule>
  </conditionalFormatting>
  <conditionalFormatting sqref="B51 B53 B55 B57 D53:G53 D55:G55 D57:G57 I55:L55 I57:L57 N51:Q51 N57:Q57 S51:V51 S53:V53">
    <cfRule type="expression" priority="56" dxfId="944" stopIfTrue="1">
      <formula>$A$48="Skupina E"</formula>
    </cfRule>
  </conditionalFormatting>
  <conditionalFormatting sqref="C52:G52 M50:V50 R52:V52 C54:L54 C56:Q56">
    <cfRule type="expression" priority="55" dxfId="940" stopIfTrue="1">
      <formula>$A$48="Skupina E"</formula>
    </cfRule>
  </conditionalFormatting>
  <conditionalFormatting sqref="C53 C55 C57 H55 H57 M51 M57 R51 R53">
    <cfRule type="expression" priority="54" dxfId="947" stopIfTrue="1">
      <formula>$A$48="Skupina E"</formula>
    </cfRule>
  </conditionalFormatting>
  <conditionalFormatting sqref="A60:Z60">
    <cfRule type="expression" priority="53" dxfId="954" stopIfTrue="1">
      <formula>$A$59="Skupina F"</formula>
    </cfRule>
  </conditionalFormatting>
  <conditionalFormatting sqref="A72:A79 A61:A68">
    <cfRule type="expression" priority="52" dxfId="955" stopIfTrue="1">
      <formula>$A$59="Skupina F"</formula>
    </cfRule>
  </conditionalFormatting>
  <conditionalFormatting sqref="C72:G72 H74:L74 M76:Q76 R78:V78 C61:G61 H63:L63 M65:Q65 R67:V67">
    <cfRule type="expression" priority="51" dxfId="956" stopIfTrue="1">
      <formula>$A$59="Skupina F"</formula>
    </cfRule>
  </conditionalFormatting>
  <conditionalFormatting sqref="C73:G73 H75:L75 M77:Q77 R79:V79 C62:G62 H64:L64 M66:Q66 R68:V68">
    <cfRule type="expression" priority="50" dxfId="957" stopIfTrue="1">
      <formula>$A$59="Skupina F"</formula>
    </cfRule>
  </conditionalFormatting>
  <conditionalFormatting sqref="W72:Y79 W61:Y68">
    <cfRule type="expression" priority="49" dxfId="958"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48" dxfId="944" stopIfTrue="1">
      <formula>$A$59="Skupina F"</formula>
    </cfRule>
  </conditionalFormatting>
  <conditionalFormatting sqref="C74:G74 C76:L76 C78:Q78 M72:V72 R74:V74 C63:G63 C65:L65 M61:V61 R63:V63 C67:Q67">
    <cfRule type="expression" priority="47" dxfId="940" stopIfTrue="1">
      <formula>$A$59="Skupina F"</formula>
    </cfRule>
  </conditionalFormatting>
  <conditionalFormatting sqref="C75 C77 C79 H77 H79 M79 M73 R73 R75 C64 C66 C68 H66 H68 M62 M68 R62 R64">
    <cfRule type="expression" priority="46" dxfId="947" stopIfTrue="1">
      <formula>$A$59="Skupina F"</formula>
    </cfRule>
  </conditionalFormatting>
  <conditionalFormatting sqref="A71:Z71">
    <cfRule type="expression" priority="45" dxfId="954" stopIfTrue="1">
      <formula>$A$70="Skupina G"</formula>
    </cfRule>
  </conditionalFormatting>
  <conditionalFormatting sqref="A82:Z82">
    <cfRule type="expression" priority="44" dxfId="954" stopIfTrue="1">
      <formula>$A$81="Skupina H"</formula>
    </cfRule>
  </conditionalFormatting>
  <conditionalFormatting sqref="A83:A90">
    <cfRule type="expression" priority="43" dxfId="955" stopIfTrue="1">
      <formula>$A$81="Skupina H"</formula>
    </cfRule>
  </conditionalFormatting>
  <conditionalFormatting sqref="C83:G83 H85:L85 M87:Q87 R89:V89">
    <cfRule type="expression" priority="42" dxfId="956" stopIfTrue="1">
      <formula>$A$81="Skupina H"</formula>
    </cfRule>
  </conditionalFormatting>
  <conditionalFormatting sqref="C84:G84 H86:L86 M88:Q88 R90:V90">
    <cfRule type="expression" priority="41" dxfId="957" stopIfTrue="1">
      <formula>$A$81="Skupina H"</formula>
    </cfRule>
  </conditionalFormatting>
  <conditionalFormatting sqref="W83:Y90">
    <cfRule type="expression" priority="40" dxfId="958" stopIfTrue="1">
      <formula>$A$81="Skupina H"</formula>
    </cfRule>
  </conditionalFormatting>
  <conditionalFormatting sqref="B84 B86 B88 B90 D86:G86 D88:G88 D90:G90 I88:L88 I90:L90 N84:Q84 N90:Q90 S84:V84 S86:V86">
    <cfRule type="expression" priority="39" dxfId="944" stopIfTrue="1">
      <formula>$A$81="Skupina H"</formula>
    </cfRule>
  </conditionalFormatting>
  <conditionalFormatting sqref="C85:G85 C89:Q89 M83:V83 R85:V85 C87:L87">
    <cfRule type="expression" priority="38" dxfId="940" stopIfTrue="1">
      <formula>$A$81="Skupina H"</formula>
    </cfRule>
  </conditionalFormatting>
  <conditionalFormatting sqref="C86 C88 C90 H88 H90 M84 M90 R84 R86">
    <cfRule type="expression" priority="37" dxfId="947" stopIfTrue="1">
      <formula>$A$81="Skupina H"</formula>
    </cfRule>
  </conditionalFormatting>
  <conditionalFormatting sqref="Z50:Z57">
    <cfRule type="cellIs" priority="7" dxfId="959" operator="equal" stopIfTrue="1">
      <formula>1</formula>
    </cfRule>
    <cfRule type="cellIs" priority="8" dxfId="960" operator="equal" stopIfTrue="1">
      <formula>2</formula>
    </cfRule>
    <cfRule type="expression" priority="9" dxfId="958" stopIfTrue="1">
      <formula>$A$48="Skupina E"</formula>
    </cfRule>
  </conditionalFormatting>
  <conditionalFormatting sqref="Z72:Z79 Z61:Z68">
    <cfRule type="cellIs" priority="4" dxfId="959" operator="equal" stopIfTrue="1">
      <formula>1</formula>
    </cfRule>
    <cfRule type="cellIs" priority="5" dxfId="960" operator="equal" stopIfTrue="1">
      <formula>2</formula>
    </cfRule>
    <cfRule type="expression" priority="6" dxfId="958" stopIfTrue="1">
      <formula>$A$59="Skupina F"</formula>
    </cfRule>
  </conditionalFormatting>
  <conditionalFormatting sqref="Z83:Z90">
    <cfRule type="cellIs" priority="1" dxfId="959" operator="equal" stopIfTrue="1">
      <formula>1</formula>
    </cfRule>
    <cfRule type="cellIs" priority="2" dxfId="960" operator="equal" stopIfTrue="1">
      <formula>2</formula>
    </cfRule>
    <cfRule type="expression" priority="3" dxfId="958"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1">
      <selection activeCell="M11" sqref="M9:R11"/>
    </sheetView>
  </sheetViews>
  <sheetFormatPr defaultColWidth="9.00390625" defaultRowHeight="12.75"/>
  <cols>
    <col min="1" max="1" width="3.875" style="41" customWidth="1"/>
    <col min="2" max="2" width="4.125" style="22" customWidth="1"/>
    <col min="3" max="3" width="35.00390625" style="18" customWidth="1"/>
    <col min="4" max="4" width="4.875" style="21" customWidth="1"/>
    <col min="5" max="8" width="22.75390625" style="18" customWidth="1"/>
    <col min="9" max="9" width="12.75390625" style="18" customWidth="1"/>
    <col min="10" max="16384" width="9.125" style="18" customWidth="1"/>
  </cols>
  <sheetData>
    <row r="1" spans="1:9" ht="27.75" customHeight="1">
      <c r="A1" s="244" t="s">
        <v>39</v>
      </c>
      <c r="B1" s="244"/>
      <c r="C1" s="244"/>
      <c r="D1" s="244"/>
      <c r="E1" s="244"/>
      <c r="F1" s="244"/>
      <c r="G1" s="244"/>
      <c r="H1" s="244"/>
      <c r="I1" s="113"/>
    </row>
    <row r="2" spans="1:12" ht="18.75">
      <c r="A2" s="238" t="s">
        <v>464</v>
      </c>
      <c r="B2" s="238"/>
      <c r="C2" s="238"/>
      <c r="D2" s="238"/>
      <c r="E2" s="238"/>
      <c r="F2" s="238"/>
      <c r="G2" s="238"/>
      <c r="H2" s="238"/>
      <c r="I2" s="114"/>
      <c r="J2" s="74"/>
      <c r="K2" s="74"/>
      <c r="L2" s="74"/>
    </row>
    <row r="3" spans="3:13" ht="15.75">
      <c r="C3" s="21"/>
      <c r="D3" s="23"/>
      <c r="G3" s="115"/>
      <c r="H3" s="25" t="s">
        <v>41</v>
      </c>
      <c r="I3" s="25"/>
      <c r="J3" s="25"/>
      <c r="K3" s="25"/>
      <c r="L3" s="25"/>
      <c r="M3" s="25"/>
    </row>
    <row r="4" spans="1:9" ht="15" customHeight="1">
      <c r="A4" s="116" t="s">
        <v>33</v>
      </c>
      <c r="B4" s="117">
        <v>2</v>
      </c>
      <c r="C4" s="118" t="s">
        <v>465</v>
      </c>
      <c r="D4" s="119"/>
      <c r="E4" s="119"/>
      <c r="F4" s="119"/>
      <c r="G4" s="120"/>
      <c r="H4" s="31"/>
      <c r="I4" s="119"/>
    </row>
    <row r="5" spans="1:9" ht="15" customHeight="1">
      <c r="A5" s="116"/>
      <c r="B5" s="121"/>
      <c r="C5" s="119"/>
      <c r="D5" s="241">
        <v>161</v>
      </c>
      <c r="E5" s="122" t="s">
        <v>45</v>
      </c>
      <c r="F5" s="119"/>
      <c r="G5" s="31"/>
      <c r="H5" s="31"/>
      <c r="I5" s="119"/>
    </row>
    <row r="6" spans="1:19" ht="15" customHeight="1">
      <c r="A6" s="116" t="s">
        <v>30</v>
      </c>
      <c r="B6" s="117">
        <v>13</v>
      </c>
      <c r="C6" s="123" t="s">
        <v>466</v>
      </c>
      <c r="D6" s="242"/>
      <c r="E6" s="37" t="s">
        <v>467</v>
      </c>
      <c r="F6" s="119"/>
      <c r="G6" s="119"/>
      <c r="H6" s="119"/>
      <c r="I6" s="119"/>
      <c r="K6" s="124"/>
      <c r="L6" s="124"/>
      <c r="M6" s="124"/>
      <c r="N6" s="124"/>
      <c r="O6" s="124"/>
      <c r="P6" s="124"/>
      <c r="Q6" s="124"/>
      <c r="R6" s="124"/>
      <c r="S6" s="124"/>
    </row>
    <row r="7" spans="1:19" ht="15" customHeight="1">
      <c r="A7" s="116"/>
      <c r="B7" s="121"/>
      <c r="C7" s="119"/>
      <c r="D7" s="125"/>
      <c r="E7" s="243">
        <v>169</v>
      </c>
      <c r="F7" s="126" t="s">
        <v>45</v>
      </c>
      <c r="G7" s="119"/>
      <c r="H7" s="119"/>
      <c r="I7" s="119"/>
      <c r="K7" s="124"/>
      <c r="L7" s="124"/>
      <c r="M7" s="124"/>
      <c r="N7" s="124"/>
      <c r="O7" s="124"/>
      <c r="P7" s="124"/>
      <c r="Q7" s="124"/>
      <c r="R7" s="124"/>
      <c r="S7" s="124"/>
    </row>
    <row r="8" spans="1:19" ht="15" customHeight="1">
      <c r="A8" s="116" t="s">
        <v>27</v>
      </c>
      <c r="B8" s="117">
        <v>15</v>
      </c>
      <c r="C8" s="123" t="s">
        <v>468</v>
      </c>
      <c r="D8" s="125"/>
      <c r="E8" s="243"/>
      <c r="F8" s="37" t="s">
        <v>469</v>
      </c>
      <c r="G8" s="127"/>
      <c r="H8" s="119"/>
      <c r="I8" s="119"/>
      <c r="K8" s="124"/>
      <c r="L8" s="124"/>
      <c r="M8" s="124"/>
      <c r="N8" s="124"/>
      <c r="O8" s="124"/>
      <c r="P8" s="124"/>
      <c r="Q8" s="124"/>
      <c r="R8" s="124"/>
      <c r="S8" s="124"/>
    </row>
    <row r="9" spans="1:19" ht="15" customHeight="1">
      <c r="A9" s="116"/>
      <c r="B9" s="121"/>
      <c r="C9" s="119"/>
      <c r="D9" s="241">
        <v>162</v>
      </c>
      <c r="E9" s="122" t="s">
        <v>221</v>
      </c>
      <c r="F9" s="128"/>
      <c r="G9" s="127"/>
      <c r="H9" s="119"/>
      <c r="I9" s="119"/>
      <c r="K9" s="124"/>
      <c r="L9" s="124"/>
      <c r="M9" s="124"/>
      <c r="N9" s="124"/>
      <c r="O9" s="124"/>
      <c r="P9" s="124"/>
      <c r="Q9" s="124"/>
      <c r="R9" s="124"/>
      <c r="S9" s="124"/>
    </row>
    <row r="10" spans="1:19" ht="15" customHeight="1">
      <c r="A10" s="116" t="s">
        <v>21</v>
      </c>
      <c r="B10" s="117">
        <v>20</v>
      </c>
      <c r="C10" s="129" t="s">
        <v>470</v>
      </c>
      <c r="D10" s="242"/>
      <c r="E10" s="44" t="s">
        <v>471</v>
      </c>
      <c r="F10" s="116"/>
      <c r="G10" s="127"/>
      <c r="H10" s="119"/>
      <c r="I10" s="119"/>
      <c r="K10" s="124"/>
      <c r="L10" s="124"/>
      <c r="M10" s="124"/>
      <c r="N10" s="124"/>
      <c r="O10" s="124"/>
      <c r="P10" s="124"/>
      <c r="Q10" s="124"/>
      <c r="R10" s="124"/>
      <c r="S10" s="124"/>
    </row>
    <row r="11" spans="1:19" ht="15" customHeight="1">
      <c r="A11" s="116"/>
      <c r="B11" s="121"/>
      <c r="C11" s="119"/>
      <c r="D11" s="125"/>
      <c r="E11" s="130"/>
      <c r="F11" s="243">
        <v>173</v>
      </c>
      <c r="G11" s="131" t="s">
        <v>48</v>
      </c>
      <c r="H11" s="119"/>
      <c r="I11" s="119"/>
      <c r="K11" s="124"/>
      <c r="L11" s="124"/>
      <c r="M11" s="124"/>
      <c r="N11" s="124"/>
      <c r="O11" s="124"/>
      <c r="P11" s="124"/>
      <c r="Q11" s="124"/>
      <c r="R11" s="124"/>
      <c r="S11" s="124"/>
    </row>
    <row r="12" spans="1:19" ht="15" customHeight="1">
      <c r="A12" s="116" t="s">
        <v>16</v>
      </c>
      <c r="B12" s="117">
        <v>25</v>
      </c>
      <c r="C12" s="129" t="s">
        <v>472</v>
      </c>
      <c r="D12" s="125"/>
      <c r="E12" s="130"/>
      <c r="F12" s="243"/>
      <c r="G12" s="132" t="s">
        <v>473</v>
      </c>
      <c r="H12" s="133"/>
      <c r="I12" s="119"/>
      <c r="K12" s="124"/>
      <c r="L12" s="124"/>
      <c r="M12" s="124"/>
      <c r="N12" s="124"/>
      <c r="O12" s="124"/>
      <c r="P12" s="124"/>
      <c r="Q12" s="124"/>
      <c r="R12" s="124"/>
      <c r="S12" s="124"/>
    </row>
    <row r="13" spans="1:19" ht="15" customHeight="1">
      <c r="A13" s="116"/>
      <c r="B13" s="121"/>
      <c r="C13" s="119"/>
      <c r="D13" s="241">
        <v>163</v>
      </c>
      <c r="E13" s="122" t="s">
        <v>474</v>
      </c>
      <c r="F13" s="116"/>
      <c r="G13" s="131"/>
      <c r="H13" s="133"/>
      <c r="I13" s="119"/>
      <c r="K13" s="124"/>
      <c r="L13" s="124"/>
      <c r="M13" s="124"/>
      <c r="N13" s="124"/>
      <c r="O13" s="124"/>
      <c r="P13" s="124"/>
      <c r="Q13" s="124"/>
      <c r="R13" s="124"/>
      <c r="S13" s="124"/>
    </row>
    <row r="14" spans="1:19" ht="15" customHeight="1">
      <c r="A14" s="116" t="s">
        <v>14</v>
      </c>
      <c r="B14" s="117">
        <v>19</v>
      </c>
      <c r="C14" s="123" t="s">
        <v>475</v>
      </c>
      <c r="D14" s="242"/>
      <c r="E14" s="37" t="s">
        <v>476</v>
      </c>
      <c r="F14" s="128"/>
      <c r="G14" s="131"/>
      <c r="H14" s="133"/>
      <c r="I14" s="119"/>
      <c r="K14" s="124"/>
      <c r="L14" s="124"/>
      <c r="M14" s="124"/>
      <c r="N14" s="124"/>
      <c r="O14" s="124"/>
      <c r="P14" s="124"/>
      <c r="Q14" s="124"/>
      <c r="R14" s="124"/>
      <c r="S14" s="124"/>
    </row>
    <row r="15" spans="1:19" ht="15" customHeight="1">
      <c r="A15" s="116"/>
      <c r="B15" s="121"/>
      <c r="C15" s="119"/>
      <c r="D15" s="125"/>
      <c r="E15" s="243">
        <v>170</v>
      </c>
      <c r="F15" s="134" t="s">
        <v>48</v>
      </c>
      <c r="G15" s="131"/>
      <c r="H15" s="133"/>
      <c r="I15" s="119"/>
      <c r="K15" s="124"/>
      <c r="L15" s="124"/>
      <c r="M15" s="124"/>
      <c r="N15" s="124"/>
      <c r="O15" s="124"/>
      <c r="P15" s="124"/>
      <c r="Q15" s="124"/>
      <c r="R15" s="124"/>
      <c r="S15" s="124"/>
    </row>
    <row r="16" spans="1:19" ht="15" customHeight="1">
      <c r="A16" s="116" t="s">
        <v>19</v>
      </c>
      <c r="B16" s="117">
        <v>10</v>
      </c>
      <c r="C16" s="123" t="s">
        <v>477</v>
      </c>
      <c r="D16" s="135"/>
      <c r="E16" s="243"/>
      <c r="F16" s="136" t="s">
        <v>478</v>
      </c>
      <c r="G16" s="137"/>
      <c r="H16" s="133"/>
      <c r="I16" s="119"/>
      <c r="K16" s="124"/>
      <c r="L16" s="124"/>
      <c r="M16" s="124"/>
      <c r="N16" s="124"/>
      <c r="O16" s="124"/>
      <c r="P16" s="124"/>
      <c r="Q16" s="124"/>
      <c r="R16" s="124"/>
      <c r="S16" s="124"/>
    </row>
    <row r="17" spans="1:19" ht="15" customHeight="1">
      <c r="A17" s="116"/>
      <c r="B17" s="121"/>
      <c r="C17" s="119"/>
      <c r="D17" s="241">
        <v>164</v>
      </c>
      <c r="E17" s="122" t="s">
        <v>48</v>
      </c>
      <c r="F17" s="138"/>
      <c r="G17" s="137"/>
      <c r="H17" s="133"/>
      <c r="I17" s="119"/>
      <c r="K17" s="124"/>
      <c r="L17" s="124"/>
      <c r="M17" s="124"/>
      <c r="N17" s="124"/>
      <c r="O17" s="124"/>
      <c r="P17" s="124"/>
      <c r="Q17" s="124"/>
      <c r="R17" s="124"/>
      <c r="S17" s="124"/>
    </row>
    <row r="18" spans="1:19" ht="15" customHeight="1">
      <c r="A18" s="116" t="s">
        <v>18</v>
      </c>
      <c r="B18" s="117">
        <v>5</v>
      </c>
      <c r="C18" s="118" t="s">
        <v>479</v>
      </c>
      <c r="D18" s="242"/>
      <c r="E18" s="44" t="s">
        <v>480</v>
      </c>
      <c r="F18" s="116"/>
      <c r="G18" s="137"/>
      <c r="H18" s="133"/>
      <c r="I18" s="119"/>
      <c r="K18" s="124"/>
      <c r="L18" s="124"/>
      <c r="M18" s="124"/>
      <c r="N18" s="124"/>
      <c r="O18" s="124"/>
      <c r="P18" s="124"/>
      <c r="Q18" s="124"/>
      <c r="R18" s="124"/>
      <c r="S18" s="124"/>
    </row>
    <row r="19" spans="1:19" ht="15" customHeight="1">
      <c r="A19" s="116"/>
      <c r="B19" s="121"/>
      <c r="C19" s="133"/>
      <c r="D19" s="139"/>
      <c r="E19" s="133"/>
      <c r="F19" s="140"/>
      <c r="G19" s="240">
        <v>175</v>
      </c>
      <c r="H19" s="142" t="s">
        <v>160</v>
      </c>
      <c r="I19" s="142"/>
      <c r="K19" s="124"/>
      <c r="L19" s="124"/>
      <c r="M19" s="124"/>
      <c r="N19" s="124"/>
      <c r="O19" s="124"/>
      <c r="P19" s="124"/>
      <c r="Q19" s="124"/>
      <c r="R19" s="124"/>
      <c r="S19" s="124"/>
    </row>
    <row r="20" spans="1:9" ht="15" customHeight="1">
      <c r="A20" s="116" t="s">
        <v>22</v>
      </c>
      <c r="B20" s="143">
        <v>4</v>
      </c>
      <c r="C20" s="133" t="s">
        <v>481</v>
      </c>
      <c r="D20" s="139"/>
      <c r="E20" s="141"/>
      <c r="F20" s="133"/>
      <c r="G20" s="240"/>
      <c r="H20" s="140" t="s">
        <v>482</v>
      </c>
      <c r="I20" s="116"/>
    </row>
    <row r="21" spans="1:9" ht="15" customHeight="1">
      <c r="A21" s="116"/>
      <c r="B21" s="121"/>
      <c r="C21" s="133"/>
      <c r="D21" s="239">
        <v>165</v>
      </c>
      <c r="E21" s="140" t="s">
        <v>219</v>
      </c>
      <c r="F21" s="133"/>
      <c r="G21" s="140"/>
      <c r="H21" s="133"/>
      <c r="I21" s="137"/>
    </row>
    <row r="22" spans="1:9" ht="15" customHeight="1">
      <c r="A22" s="116" t="s">
        <v>20</v>
      </c>
      <c r="B22" s="143">
        <v>17</v>
      </c>
      <c r="C22" s="133" t="s">
        <v>483</v>
      </c>
      <c r="D22" s="239"/>
      <c r="E22" s="40" t="s">
        <v>484</v>
      </c>
      <c r="F22" s="133"/>
      <c r="G22" s="140"/>
      <c r="H22" s="133"/>
      <c r="I22" s="137"/>
    </row>
    <row r="23" spans="1:9" ht="15" customHeight="1">
      <c r="A23" s="116"/>
      <c r="B23" s="121"/>
      <c r="C23" s="133"/>
      <c r="D23" s="144"/>
      <c r="E23" s="240">
        <v>171</v>
      </c>
      <c r="F23" s="140" t="s">
        <v>99</v>
      </c>
      <c r="G23" s="140"/>
      <c r="H23" s="133"/>
      <c r="I23" s="137"/>
    </row>
    <row r="24" spans="1:9" ht="15" customHeight="1">
      <c r="A24" s="116" t="s">
        <v>32</v>
      </c>
      <c r="B24" s="143">
        <v>28</v>
      </c>
      <c r="C24" s="133" t="s">
        <v>485</v>
      </c>
      <c r="D24" s="144"/>
      <c r="E24" s="240"/>
      <c r="F24" s="40" t="s">
        <v>81</v>
      </c>
      <c r="G24" s="133"/>
      <c r="H24" s="133"/>
      <c r="I24" s="137"/>
    </row>
    <row r="25" spans="1:9" ht="15" customHeight="1">
      <c r="A25" s="116"/>
      <c r="B25" s="121"/>
      <c r="C25" s="133"/>
      <c r="D25" s="239">
        <v>166</v>
      </c>
      <c r="E25" s="140" t="s">
        <v>99</v>
      </c>
      <c r="F25" s="133"/>
      <c r="G25" s="133"/>
      <c r="H25" s="133"/>
      <c r="I25" s="137"/>
    </row>
    <row r="26" spans="1:9" ht="15" customHeight="1">
      <c r="A26" s="116" t="s">
        <v>15</v>
      </c>
      <c r="B26" s="143">
        <v>6</v>
      </c>
      <c r="C26" s="133" t="s">
        <v>486</v>
      </c>
      <c r="D26" s="239"/>
      <c r="E26" s="40" t="s">
        <v>487</v>
      </c>
      <c r="F26" s="133"/>
      <c r="G26" s="133"/>
      <c r="H26" s="133"/>
      <c r="I26" s="137"/>
    </row>
    <row r="27" spans="1:9" ht="15" customHeight="1">
      <c r="A27" s="116"/>
      <c r="B27" s="121"/>
      <c r="C27" s="133"/>
      <c r="D27" s="144"/>
      <c r="E27" s="140"/>
      <c r="F27" s="240">
        <v>174</v>
      </c>
      <c r="G27" s="140" t="s">
        <v>160</v>
      </c>
      <c r="H27" s="133"/>
      <c r="I27" s="137"/>
    </row>
    <row r="28" spans="1:9" ht="15" customHeight="1">
      <c r="A28" s="116" t="s">
        <v>28</v>
      </c>
      <c r="B28" s="143">
        <v>9</v>
      </c>
      <c r="C28" s="133" t="s">
        <v>488</v>
      </c>
      <c r="D28" s="139"/>
      <c r="E28" s="133"/>
      <c r="F28" s="240"/>
      <c r="G28" s="40" t="s">
        <v>489</v>
      </c>
      <c r="H28" s="142"/>
      <c r="I28" s="137"/>
    </row>
    <row r="29" spans="1:9" ht="15" customHeight="1">
      <c r="A29" s="116"/>
      <c r="B29" s="121"/>
      <c r="C29" s="133"/>
      <c r="D29" s="239">
        <v>167</v>
      </c>
      <c r="E29" s="140" t="s">
        <v>217</v>
      </c>
      <c r="F29" s="141"/>
      <c r="G29" s="133"/>
      <c r="H29" s="140"/>
      <c r="I29" s="137"/>
    </row>
    <row r="30" spans="1:9" ht="15" customHeight="1">
      <c r="A30" s="116" t="s">
        <v>490</v>
      </c>
      <c r="B30" s="143">
        <v>31</v>
      </c>
      <c r="C30" s="133" t="s">
        <v>491</v>
      </c>
      <c r="D30" s="239"/>
      <c r="E30" s="40" t="s">
        <v>492</v>
      </c>
      <c r="F30" s="141"/>
      <c r="G30" s="133"/>
      <c r="H30" s="140"/>
      <c r="I30" s="137"/>
    </row>
    <row r="31" spans="1:9" ht="15" customHeight="1">
      <c r="A31" s="116"/>
      <c r="B31" s="121"/>
      <c r="C31" s="133"/>
      <c r="D31" s="139"/>
      <c r="E31" s="240">
        <v>172</v>
      </c>
      <c r="F31" s="140" t="s">
        <v>160</v>
      </c>
      <c r="G31" s="133"/>
      <c r="H31" s="140"/>
      <c r="I31" s="137"/>
    </row>
    <row r="32" spans="1:9" ht="15" customHeight="1">
      <c r="A32" s="116" t="s">
        <v>493</v>
      </c>
      <c r="B32" s="143">
        <v>7</v>
      </c>
      <c r="C32" s="133" t="s">
        <v>494</v>
      </c>
      <c r="D32" s="139"/>
      <c r="E32" s="240"/>
      <c r="F32" s="40" t="s">
        <v>495</v>
      </c>
      <c r="G32" s="133"/>
      <c r="H32" s="31"/>
      <c r="I32" s="137"/>
    </row>
    <row r="33" spans="1:9" ht="15" customHeight="1">
      <c r="A33" s="116"/>
      <c r="B33" s="121"/>
      <c r="C33" s="133"/>
      <c r="D33" s="239">
        <v>168</v>
      </c>
      <c r="E33" s="140" t="s">
        <v>160</v>
      </c>
      <c r="F33" s="141"/>
      <c r="G33" s="133"/>
      <c r="H33" s="140"/>
      <c r="I33" s="137"/>
    </row>
    <row r="34" spans="1:9" ht="15" customHeight="1">
      <c r="A34" s="116" t="s">
        <v>496</v>
      </c>
      <c r="B34" s="143">
        <v>3</v>
      </c>
      <c r="C34" s="133" t="s">
        <v>497</v>
      </c>
      <c r="D34" s="239"/>
      <c r="E34" s="40" t="s">
        <v>498</v>
      </c>
      <c r="F34" s="141"/>
      <c r="G34" s="133"/>
      <c r="H34" s="140"/>
      <c r="I34" s="137"/>
    </row>
    <row r="35" spans="1:9" ht="15.75">
      <c r="A35" s="126"/>
      <c r="B35" s="121"/>
      <c r="C35" s="119"/>
      <c r="D35" s="119"/>
      <c r="E35" s="119"/>
      <c r="F35" s="119"/>
      <c r="G35" s="119"/>
      <c r="H35" s="119"/>
      <c r="I35" s="119"/>
    </row>
  </sheetData>
  <sheetProtection formatCells="0" formatColumns="0" formatRows="0" insertColumns="0" insertRows="0" deleteColumns="0" deleteRows="0" sort="0" pivotTables="0"/>
  <mergeCells count="17">
    <mergeCell ref="G19:G20"/>
    <mergeCell ref="D21:D22"/>
    <mergeCell ref="E23:E24"/>
    <mergeCell ref="A1:H1"/>
    <mergeCell ref="A2:H2"/>
    <mergeCell ref="D5:D6"/>
    <mergeCell ref="E7:E8"/>
    <mergeCell ref="D9:D10"/>
    <mergeCell ref="F11:F12"/>
    <mergeCell ref="D25:D26"/>
    <mergeCell ref="F27:F28"/>
    <mergeCell ref="D29:D30"/>
    <mergeCell ref="E31:E32"/>
    <mergeCell ref="D33:D34"/>
    <mergeCell ref="D13:D14"/>
    <mergeCell ref="E15:E16"/>
    <mergeCell ref="D17:D18"/>
  </mergeCells>
  <conditionalFormatting sqref="B20 B22 B24 B26 B28 B30 B32 B34">
    <cfRule type="expression" priority="17" dxfId="223" stopIfTrue="1">
      <formula>$A$20="9"</formula>
    </cfRule>
  </conditionalFormatting>
  <conditionalFormatting sqref="C20 C34">
    <cfRule type="expression" priority="16" dxfId="961" stopIfTrue="1">
      <formula>$A$20="9"</formula>
    </cfRule>
  </conditionalFormatting>
  <conditionalFormatting sqref="C22 C24 C30 C32 E21 E29">
    <cfRule type="expression" priority="15" dxfId="944" stopIfTrue="1">
      <formula>$A$20="9"</formula>
    </cfRule>
  </conditionalFormatting>
  <conditionalFormatting sqref="C26 C28">
    <cfRule type="expression" priority="14" dxfId="962" stopIfTrue="1">
      <formula>$A$20="9"</formula>
    </cfRule>
  </conditionalFormatting>
  <conditionalFormatting sqref="D21:D22 D25:D26 D29:D30 D33:D34">
    <cfRule type="expression" priority="13" dxfId="963" stopIfTrue="1">
      <formula>$A$20="9"</formula>
    </cfRule>
  </conditionalFormatting>
  <conditionalFormatting sqref="E22 E30:F30 F25:F29 G12:G18 G21:G26">
    <cfRule type="expression" priority="12" dxfId="942" stopIfTrue="1">
      <formula>$A$20="9"</formula>
    </cfRule>
  </conditionalFormatting>
  <conditionalFormatting sqref="E25 E33 G27">
    <cfRule type="expression" priority="11" dxfId="945" stopIfTrue="1">
      <formula>$A$20="9"</formula>
    </cfRule>
  </conditionalFormatting>
  <conditionalFormatting sqref="F23">
    <cfRule type="expression" priority="10" dxfId="947" stopIfTrue="1">
      <formula>$A$20="9"</formula>
    </cfRule>
  </conditionalFormatting>
  <conditionalFormatting sqref="F24">
    <cfRule type="expression" priority="9" dxfId="964" stopIfTrue="1">
      <formula>$A$20="9"</formula>
    </cfRule>
  </conditionalFormatting>
  <conditionalFormatting sqref="F32">
    <cfRule type="expression" priority="8" dxfId="965" stopIfTrue="1">
      <formula>$A$20="9"</formula>
    </cfRule>
  </conditionalFormatting>
  <conditionalFormatting sqref="F31">
    <cfRule type="expression" priority="7" dxfId="966" stopIfTrue="1">
      <formula>$A$20="9"</formula>
    </cfRule>
  </conditionalFormatting>
  <conditionalFormatting sqref="H19">
    <cfRule type="expression" priority="6" dxfId="948" stopIfTrue="1">
      <formula>$A$20="9"</formula>
    </cfRule>
  </conditionalFormatting>
  <conditionalFormatting sqref="G19:G20">
    <cfRule type="expression" priority="5" dxfId="967" stopIfTrue="1">
      <formula>$A$20="9"</formula>
    </cfRule>
  </conditionalFormatting>
  <conditionalFormatting sqref="G11">
    <cfRule type="expression" priority="3" dxfId="944" stopIfTrue="1">
      <formula>$A$20="9"</formula>
    </cfRule>
    <cfRule type="expression" priority="4" dxfId="948" stopIfTrue="1">
      <formula>$A$4="1"</formula>
    </cfRule>
  </conditionalFormatting>
  <conditionalFormatting sqref="F11:F12">
    <cfRule type="expression" priority="1" dxfId="942" stopIfTrue="1">
      <formula>$A$20="9"</formula>
    </cfRule>
    <cfRule type="expression" priority="2" dxfId="967"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52"/>
  </sheetPr>
  <dimension ref="A1:O311"/>
  <sheetViews>
    <sheetView showGridLines="0" view="pageBreakPreview" zoomScaleNormal="75" zoomScaleSheetLayoutView="100" zoomScalePageLayoutView="0" workbookViewId="0" topLeftCell="A1">
      <selection activeCell="E25" sqref="E25"/>
    </sheetView>
  </sheetViews>
  <sheetFormatPr defaultColWidth="9.00390625" defaultRowHeight="12.75"/>
  <cols>
    <col min="1" max="1" width="4.875" style="41" customWidth="1"/>
    <col min="2" max="2" width="4.125" style="22" customWidth="1"/>
    <col min="3" max="3" width="32.625" style="18" customWidth="1"/>
    <col min="4" max="4" width="5.125" style="21" customWidth="1"/>
    <col min="5" max="7" width="15.75390625" style="18" customWidth="1"/>
    <col min="8" max="8" width="17.00390625" style="24" customWidth="1"/>
    <col min="9" max="9" width="0.875" style="18" customWidth="1"/>
    <col min="10" max="16384" width="9.125" style="18" customWidth="1"/>
  </cols>
  <sheetData>
    <row r="1" spans="1:11" ht="22.5" customHeight="1">
      <c r="A1" s="190" t="s">
        <v>39</v>
      </c>
      <c r="B1" s="190"/>
      <c r="C1" s="190"/>
      <c r="D1" s="190"/>
      <c r="E1" s="190"/>
      <c r="F1" s="190"/>
      <c r="G1" s="190"/>
      <c r="H1" s="190"/>
      <c r="K1" s="19"/>
    </row>
    <row r="2" spans="1:8" ht="17.25" customHeight="1">
      <c r="A2" s="238" t="s">
        <v>275</v>
      </c>
      <c r="B2" s="238"/>
      <c r="C2" s="238"/>
      <c r="D2" s="238"/>
      <c r="E2" s="238"/>
      <c r="F2" s="238"/>
      <c r="G2" s="238"/>
      <c r="H2" s="238"/>
    </row>
    <row r="3" spans="3:8" ht="13.5" customHeight="1">
      <c r="C3" s="21"/>
      <c r="D3" s="23"/>
      <c r="G3" s="191" t="s">
        <v>41</v>
      </c>
      <c r="H3" s="191"/>
    </row>
    <row r="4" spans="1:10" ht="12.75" customHeight="1">
      <c r="A4" s="56">
        <v>1</v>
      </c>
      <c r="B4" s="28">
        <v>43</v>
      </c>
      <c r="C4" s="29" t="s">
        <v>276</v>
      </c>
      <c r="E4" s="21"/>
      <c r="F4" s="21"/>
      <c r="G4" s="35"/>
      <c r="H4" s="145"/>
      <c r="J4" s="19"/>
    </row>
    <row r="5" spans="1:10" ht="12.75" customHeight="1">
      <c r="A5" s="56"/>
      <c r="C5" s="21"/>
      <c r="D5" s="187">
        <v>177</v>
      </c>
      <c r="E5" s="33" t="s">
        <v>178</v>
      </c>
      <c r="F5" s="21"/>
      <c r="G5" s="35"/>
      <c r="H5" s="146"/>
      <c r="J5" s="19"/>
    </row>
    <row r="6" spans="1:8" ht="12.75" customHeight="1">
      <c r="A6" s="56">
        <v>2</v>
      </c>
      <c r="B6" s="28" t="s">
        <v>46</v>
      </c>
      <c r="C6" s="36" t="s">
        <v>47</v>
      </c>
      <c r="D6" s="188"/>
      <c r="E6" s="37" t="s">
        <v>46</v>
      </c>
      <c r="F6" s="21"/>
      <c r="G6" s="21"/>
      <c r="H6" s="34"/>
    </row>
    <row r="7" spans="1:8" ht="12.75" customHeight="1">
      <c r="A7" s="56"/>
      <c r="C7" s="21"/>
      <c r="D7" s="39"/>
      <c r="E7" s="189">
        <v>241</v>
      </c>
      <c r="F7" s="41" t="s">
        <v>178</v>
      </c>
      <c r="G7" s="21"/>
      <c r="H7" s="34"/>
    </row>
    <row r="8" spans="1:8" ht="12.75" customHeight="1">
      <c r="A8" s="56">
        <v>3</v>
      </c>
      <c r="B8" s="28">
        <v>140</v>
      </c>
      <c r="C8" s="36" t="s">
        <v>277</v>
      </c>
      <c r="D8" s="39"/>
      <c r="E8" s="189"/>
      <c r="F8" s="37" t="s">
        <v>278</v>
      </c>
      <c r="G8" s="55"/>
      <c r="H8" s="34"/>
    </row>
    <row r="9" spans="1:8" ht="12.75" customHeight="1">
      <c r="A9" s="56"/>
      <c r="C9" s="21"/>
      <c r="D9" s="187">
        <v>178</v>
      </c>
      <c r="E9" s="33" t="s">
        <v>279</v>
      </c>
      <c r="F9" s="132"/>
      <c r="G9" s="55"/>
      <c r="H9" s="34"/>
    </row>
    <row r="10" spans="1:8" ht="12.75" customHeight="1">
      <c r="A10" s="56">
        <v>4</v>
      </c>
      <c r="B10" s="28">
        <v>146</v>
      </c>
      <c r="C10" s="36" t="s">
        <v>280</v>
      </c>
      <c r="D10" s="188"/>
      <c r="E10" s="44" t="s">
        <v>281</v>
      </c>
      <c r="F10" s="56"/>
      <c r="G10" s="55"/>
      <c r="H10" s="34"/>
    </row>
    <row r="11" spans="1:8" ht="12.75" customHeight="1">
      <c r="A11" s="56"/>
      <c r="C11" s="21"/>
      <c r="D11" s="39"/>
      <c r="E11" s="45"/>
      <c r="F11" s="189">
        <v>273</v>
      </c>
      <c r="G11" s="132" t="s">
        <v>178</v>
      </c>
      <c r="H11" s="34"/>
    </row>
    <row r="12" spans="1:8" ht="12.75" customHeight="1">
      <c r="A12" s="56">
        <v>5</v>
      </c>
      <c r="B12" s="28">
        <v>135</v>
      </c>
      <c r="C12" s="36" t="s">
        <v>282</v>
      </c>
      <c r="D12" s="39"/>
      <c r="E12" s="45"/>
      <c r="F12" s="189"/>
      <c r="G12" s="136" t="s">
        <v>283</v>
      </c>
      <c r="H12" s="38"/>
    </row>
    <row r="13" spans="1:8" ht="12.75" customHeight="1">
      <c r="A13" s="56"/>
      <c r="C13" s="21"/>
      <c r="D13" s="187">
        <v>179</v>
      </c>
      <c r="E13" s="33" t="s">
        <v>267</v>
      </c>
      <c r="F13" s="56"/>
      <c r="G13" s="63"/>
      <c r="H13" s="38"/>
    </row>
    <row r="14" spans="1:8" ht="12.75" customHeight="1">
      <c r="A14" s="56">
        <v>6</v>
      </c>
      <c r="B14" s="28" t="s">
        <v>46</v>
      </c>
      <c r="C14" s="36" t="s">
        <v>47</v>
      </c>
      <c r="D14" s="188"/>
      <c r="E14" s="37" t="s">
        <v>46</v>
      </c>
      <c r="F14" s="132"/>
      <c r="G14" s="63"/>
      <c r="H14" s="38"/>
    </row>
    <row r="15" spans="1:13" ht="12.75" customHeight="1">
      <c r="A15" s="56"/>
      <c r="C15" s="21"/>
      <c r="D15" s="39"/>
      <c r="E15" s="189">
        <v>242</v>
      </c>
      <c r="F15" s="43" t="s">
        <v>267</v>
      </c>
      <c r="G15" s="63"/>
      <c r="H15" s="38"/>
      <c r="M15" s="147"/>
    </row>
    <row r="16" spans="1:8" ht="12.75" customHeight="1">
      <c r="A16" s="56">
        <v>7</v>
      </c>
      <c r="B16" s="28" t="s">
        <v>46</v>
      </c>
      <c r="C16" s="36" t="s">
        <v>47</v>
      </c>
      <c r="D16" s="47"/>
      <c r="E16" s="189"/>
      <c r="F16" s="136" t="s">
        <v>284</v>
      </c>
      <c r="G16" s="27"/>
      <c r="H16" s="38"/>
    </row>
    <row r="17" spans="1:8" ht="12.75" customHeight="1">
      <c r="A17" s="56"/>
      <c r="B17" s="22" t="s">
        <v>37</v>
      </c>
      <c r="C17" s="52"/>
      <c r="D17" s="187">
        <v>180</v>
      </c>
      <c r="E17" s="33" t="s">
        <v>88</v>
      </c>
      <c r="F17" s="148"/>
      <c r="G17" s="27"/>
      <c r="H17" s="38"/>
    </row>
    <row r="18" spans="1:8" ht="12.75" customHeight="1">
      <c r="A18" s="56">
        <v>8</v>
      </c>
      <c r="B18" s="28">
        <v>124</v>
      </c>
      <c r="C18" s="36" t="s">
        <v>285</v>
      </c>
      <c r="D18" s="188"/>
      <c r="E18" s="44" t="s">
        <v>46</v>
      </c>
      <c r="F18" s="56"/>
      <c r="G18" s="27"/>
      <c r="H18" s="38"/>
    </row>
    <row r="19" spans="1:8" ht="12.75" customHeight="1">
      <c r="A19" s="56"/>
      <c r="C19" s="27"/>
      <c r="D19" s="51"/>
      <c r="E19" s="69"/>
      <c r="F19" s="56"/>
      <c r="G19" s="183">
        <v>289</v>
      </c>
      <c r="H19" s="40" t="s">
        <v>178</v>
      </c>
    </row>
    <row r="20" spans="1:9" ht="12.75" customHeight="1">
      <c r="A20" s="56">
        <v>9</v>
      </c>
      <c r="B20" s="67">
        <v>33</v>
      </c>
      <c r="C20" s="27" t="s">
        <v>286</v>
      </c>
      <c r="D20" s="51"/>
      <c r="E20" s="45"/>
      <c r="F20" s="69"/>
      <c r="G20" s="183"/>
      <c r="H20" s="40" t="s">
        <v>287</v>
      </c>
      <c r="I20" s="69"/>
    </row>
    <row r="21" spans="1:9" ht="12.75" customHeight="1">
      <c r="A21" s="56"/>
      <c r="C21" s="27"/>
      <c r="D21" s="182">
        <v>181</v>
      </c>
      <c r="E21" s="56" t="s">
        <v>248</v>
      </c>
      <c r="F21" s="27"/>
      <c r="G21" s="40"/>
      <c r="H21" s="38"/>
      <c r="I21" s="69"/>
    </row>
    <row r="22" spans="1:9" ht="12.75" customHeight="1">
      <c r="A22" s="56">
        <v>10</v>
      </c>
      <c r="B22" s="67" t="s">
        <v>46</v>
      </c>
      <c r="C22" s="27" t="s">
        <v>47</v>
      </c>
      <c r="D22" s="182"/>
      <c r="E22" s="56" t="s">
        <v>46</v>
      </c>
      <c r="F22" s="27"/>
      <c r="G22" s="40"/>
      <c r="H22" s="38"/>
      <c r="I22" s="69"/>
    </row>
    <row r="23" spans="1:9" ht="12.75" customHeight="1">
      <c r="A23" s="56"/>
      <c r="C23" s="27"/>
      <c r="D23" s="53"/>
      <c r="E23" s="183">
        <v>243</v>
      </c>
      <c r="F23" s="56" t="s">
        <v>248</v>
      </c>
      <c r="G23" s="40"/>
      <c r="H23" s="38"/>
      <c r="I23" s="69"/>
    </row>
    <row r="24" spans="1:9" ht="12.75" customHeight="1">
      <c r="A24" s="56">
        <v>11</v>
      </c>
      <c r="B24" s="67" t="s">
        <v>46</v>
      </c>
      <c r="C24" s="27" t="s">
        <v>47</v>
      </c>
      <c r="D24" s="53"/>
      <c r="E24" s="183"/>
      <c r="F24" s="56" t="s">
        <v>288</v>
      </c>
      <c r="G24" s="27"/>
      <c r="H24" s="38"/>
      <c r="I24" s="69"/>
    </row>
    <row r="25" spans="1:9" ht="12.75" customHeight="1">
      <c r="A25" s="56"/>
      <c r="C25" s="27"/>
      <c r="D25" s="182">
        <v>182</v>
      </c>
      <c r="E25" s="56" t="s">
        <v>224</v>
      </c>
      <c r="F25" s="27"/>
      <c r="G25" s="27"/>
      <c r="H25" s="38"/>
      <c r="I25" s="69"/>
    </row>
    <row r="26" spans="1:9" ht="12.75" customHeight="1">
      <c r="A26" s="56">
        <v>12</v>
      </c>
      <c r="B26" s="67">
        <v>59</v>
      </c>
      <c r="C26" s="27" t="s">
        <v>289</v>
      </c>
      <c r="D26" s="182"/>
      <c r="E26" s="56" t="s">
        <v>46</v>
      </c>
      <c r="F26" s="27"/>
      <c r="G26" s="27"/>
      <c r="H26" s="38"/>
      <c r="I26" s="69"/>
    </row>
    <row r="27" spans="1:9" ht="12.75" customHeight="1">
      <c r="A27" s="56"/>
      <c r="C27" s="27"/>
      <c r="D27" s="53"/>
      <c r="E27" s="56"/>
      <c r="F27" s="183">
        <v>274</v>
      </c>
      <c r="G27" s="56" t="s">
        <v>248</v>
      </c>
      <c r="H27" s="38"/>
      <c r="I27" s="69"/>
    </row>
    <row r="28" spans="1:9" ht="12.75" customHeight="1">
      <c r="A28" s="56">
        <v>13</v>
      </c>
      <c r="B28" s="67">
        <v>142</v>
      </c>
      <c r="C28" s="27" t="s">
        <v>290</v>
      </c>
      <c r="D28" s="51"/>
      <c r="E28" s="27"/>
      <c r="F28" s="183"/>
      <c r="G28" s="56" t="s">
        <v>291</v>
      </c>
      <c r="H28" s="50"/>
      <c r="I28" s="69"/>
    </row>
    <row r="29" spans="1:9" ht="12.75" customHeight="1">
      <c r="A29" s="56"/>
      <c r="C29" s="69"/>
      <c r="D29" s="182">
        <v>183</v>
      </c>
      <c r="E29" s="56" t="s">
        <v>292</v>
      </c>
      <c r="F29" s="45"/>
      <c r="G29" s="27"/>
      <c r="H29" s="40"/>
      <c r="I29" s="69"/>
    </row>
    <row r="30" spans="1:9" ht="12.75" customHeight="1">
      <c r="A30" s="56">
        <v>14</v>
      </c>
      <c r="B30" s="67">
        <v>41</v>
      </c>
      <c r="C30" s="27" t="s">
        <v>293</v>
      </c>
      <c r="D30" s="182"/>
      <c r="E30" s="56" t="s">
        <v>294</v>
      </c>
      <c r="F30" s="45"/>
      <c r="G30" s="27"/>
      <c r="H30" s="40"/>
      <c r="I30" s="69"/>
    </row>
    <row r="31" spans="1:9" ht="12.75" customHeight="1">
      <c r="A31" s="56"/>
      <c r="C31" s="27"/>
      <c r="D31" s="51"/>
      <c r="E31" s="183">
        <v>244</v>
      </c>
      <c r="F31" s="56" t="s">
        <v>292</v>
      </c>
      <c r="G31" s="27"/>
      <c r="H31" s="40"/>
      <c r="I31" s="69"/>
    </row>
    <row r="32" spans="1:9" ht="12.75" customHeight="1">
      <c r="A32" s="56">
        <v>15</v>
      </c>
      <c r="B32" s="67" t="s">
        <v>46</v>
      </c>
      <c r="C32" s="27" t="s">
        <v>47</v>
      </c>
      <c r="D32" s="51"/>
      <c r="E32" s="183"/>
      <c r="F32" s="56" t="s">
        <v>295</v>
      </c>
      <c r="G32" s="27"/>
      <c r="H32" s="60"/>
      <c r="I32" s="69"/>
    </row>
    <row r="33" spans="1:9" ht="12.75" customHeight="1">
      <c r="A33" s="56"/>
      <c r="C33" s="27"/>
      <c r="D33" s="182">
        <v>184</v>
      </c>
      <c r="E33" s="56" t="s">
        <v>207</v>
      </c>
      <c r="F33" s="45"/>
      <c r="G33" s="27"/>
      <c r="H33" s="40"/>
      <c r="I33" s="69"/>
    </row>
    <row r="34" spans="1:9" ht="12.75" customHeight="1">
      <c r="A34" s="56">
        <v>16</v>
      </c>
      <c r="B34" s="67">
        <v>103</v>
      </c>
      <c r="C34" s="38" t="s">
        <v>296</v>
      </c>
      <c r="D34" s="182"/>
      <c r="E34" s="56" t="s">
        <v>46</v>
      </c>
      <c r="F34" s="45"/>
      <c r="G34" s="27"/>
      <c r="H34" s="40"/>
      <c r="I34" s="69"/>
    </row>
    <row r="35" spans="1:9" ht="15.75" customHeight="1">
      <c r="A35" s="56"/>
      <c r="B35" s="27"/>
      <c r="C35" s="24"/>
      <c r="D35" s="24"/>
      <c r="E35" s="24"/>
      <c r="F35" s="46"/>
      <c r="G35" s="257">
        <v>297</v>
      </c>
      <c r="H35" s="149" t="s">
        <v>232</v>
      </c>
      <c r="I35" s="69"/>
    </row>
    <row r="36" spans="1:9" ht="12.75" customHeight="1">
      <c r="A36" s="56">
        <v>17</v>
      </c>
      <c r="B36" s="67">
        <v>82</v>
      </c>
      <c r="C36" s="38" t="s">
        <v>297</v>
      </c>
      <c r="D36" s="150"/>
      <c r="E36" s="24"/>
      <c r="F36" s="48"/>
      <c r="G36" s="257"/>
      <c r="H36" s="151" t="s">
        <v>298</v>
      </c>
      <c r="I36" s="69"/>
    </row>
    <row r="37" spans="1:9" ht="12.75" customHeight="1">
      <c r="A37" s="56"/>
      <c r="B37" s="27"/>
      <c r="C37" s="48"/>
      <c r="D37" s="251">
        <v>185</v>
      </c>
      <c r="E37" s="40" t="s">
        <v>116</v>
      </c>
      <c r="F37" s="48"/>
      <c r="G37" s="40"/>
      <c r="H37" s="40"/>
      <c r="I37" s="69"/>
    </row>
    <row r="38" spans="1:9" ht="12.75" customHeight="1">
      <c r="A38" s="56">
        <v>18</v>
      </c>
      <c r="B38" s="50" t="s">
        <v>46</v>
      </c>
      <c r="C38" s="38" t="s">
        <v>47</v>
      </c>
      <c r="D38" s="251"/>
      <c r="E38" s="40" t="s">
        <v>46</v>
      </c>
      <c r="F38" s="46"/>
      <c r="G38" s="40"/>
      <c r="H38" s="40"/>
      <c r="I38" s="69"/>
    </row>
    <row r="39" spans="1:9" ht="12.75" customHeight="1">
      <c r="A39" s="56"/>
      <c r="B39" s="27"/>
      <c r="C39" s="48"/>
      <c r="D39" s="48"/>
      <c r="E39" s="184">
        <v>245</v>
      </c>
      <c r="F39" s="40" t="s">
        <v>232</v>
      </c>
      <c r="G39" s="40"/>
      <c r="H39" s="40"/>
      <c r="I39" s="69"/>
    </row>
    <row r="40" spans="1:9" ht="12.75" customHeight="1">
      <c r="A40" s="56">
        <v>19</v>
      </c>
      <c r="B40" s="50">
        <v>112</v>
      </c>
      <c r="C40" s="38" t="s">
        <v>299</v>
      </c>
      <c r="D40" s="152"/>
      <c r="E40" s="184"/>
      <c r="F40" s="40" t="s">
        <v>300</v>
      </c>
      <c r="G40" s="40"/>
      <c r="H40" s="40"/>
      <c r="I40" s="69"/>
    </row>
    <row r="41" spans="1:9" ht="12.75" customHeight="1">
      <c r="A41" s="56"/>
      <c r="B41" s="27"/>
      <c r="C41" s="38"/>
      <c r="D41" s="182">
        <v>186</v>
      </c>
      <c r="E41" s="40" t="s">
        <v>232</v>
      </c>
      <c r="F41" s="46"/>
      <c r="G41" s="40"/>
      <c r="H41" s="40"/>
      <c r="I41" s="69"/>
    </row>
    <row r="42" spans="1:9" ht="12.75" customHeight="1">
      <c r="A42" s="56">
        <v>20</v>
      </c>
      <c r="B42" s="50">
        <v>86</v>
      </c>
      <c r="C42" s="38" t="s">
        <v>301</v>
      </c>
      <c r="D42" s="182"/>
      <c r="E42" s="40" t="s">
        <v>302</v>
      </c>
      <c r="F42" s="46"/>
      <c r="G42" s="40"/>
      <c r="H42" s="40"/>
      <c r="I42" s="69"/>
    </row>
    <row r="43" spans="1:9" ht="12.75" customHeight="1">
      <c r="A43" s="56"/>
      <c r="B43" s="27"/>
      <c r="C43" s="38"/>
      <c r="D43" s="152"/>
      <c r="E43" s="38"/>
      <c r="F43" s="184">
        <v>275</v>
      </c>
      <c r="G43" s="40" t="s">
        <v>232</v>
      </c>
      <c r="H43" s="40"/>
      <c r="I43" s="69"/>
    </row>
    <row r="44" spans="1:9" ht="12.75" customHeight="1">
      <c r="A44" s="56">
        <v>21</v>
      </c>
      <c r="B44" s="50">
        <v>115</v>
      </c>
      <c r="C44" s="38" t="s">
        <v>303</v>
      </c>
      <c r="D44" s="152"/>
      <c r="E44" s="38"/>
      <c r="F44" s="184"/>
      <c r="G44" s="40" t="s">
        <v>304</v>
      </c>
      <c r="H44" s="40"/>
      <c r="I44" s="69"/>
    </row>
    <row r="45" spans="1:9" ht="12.75" customHeight="1">
      <c r="A45" s="56"/>
      <c r="B45" s="27"/>
      <c r="C45" s="38"/>
      <c r="D45" s="182">
        <v>187</v>
      </c>
      <c r="E45" s="40" t="s">
        <v>62</v>
      </c>
      <c r="F45" s="46"/>
      <c r="G45" s="40"/>
      <c r="H45" s="40"/>
      <c r="I45" s="69"/>
    </row>
    <row r="46" spans="1:9" ht="12.75" customHeight="1">
      <c r="A46" s="56">
        <v>22</v>
      </c>
      <c r="B46" s="50" t="s">
        <v>46</v>
      </c>
      <c r="C46" s="38" t="s">
        <v>47</v>
      </c>
      <c r="D46" s="182"/>
      <c r="E46" s="40" t="s">
        <v>46</v>
      </c>
      <c r="F46" s="46"/>
      <c r="G46" s="40"/>
      <c r="H46" s="40"/>
      <c r="I46" s="69"/>
    </row>
    <row r="47" spans="1:9" ht="12.75" customHeight="1">
      <c r="A47" s="56"/>
      <c r="B47" s="27"/>
      <c r="C47" s="38"/>
      <c r="D47" s="152"/>
      <c r="E47" s="183">
        <v>246</v>
      </c>
      <c r="F47" s="40" t="s">
        <v>62</v>
      </c>
      <c r="G47" s="40"/>
      <c r="H47" s="40"/>
      <c r="I47" s="69"/>
    </row>
    <row r="48" spans="1:9" ht="12.75" customHeight="1">
      <c r="A48" s="56">
        <v>23</v>
      </c>
      <c r="B48" s="50" t="s">
        <v>46</v>
      </c>
      <c r="C48" s="38" t="s">
        <v>47</v>
      </c>
      <c r="D48" s="152"/>
      <c r="E48" s="183"/>
      <c r="F48" s="40" t="s">
        <v>305</v>
      </c>
      <c r="G48" s="40"/>
      <c r="H48" s="40"/>
      <c r="I48" s="69"/>
    </row>
    <row r="49" spans="1:9" ht="12.75" customHeight="1">
      <c r="A49" s="56"/>
      <c r="B49" s="27"/>
      <c r="C49" s="38"/>
      <c r="D49" s="182">
        <v>188</v>
      </c>
      <c r="E49" s="40" t="s">
        <v>306</v>
      </c>
      <c r="F49" s="46"/>
      <c r="G49" s="40"/>
      <c r="H49" s="40"/>
      <c r="I49" s="69"/>
    </row>
    <row r="50" spans="1:9" ht="12.75" customHeight="1">
      <c r="A50" s="56">
        <v>24</v>
      </c>
      <c r="B50" s="50">
        <v>101</v>
      </c>
      <c r="C50" s="38" t="s">
        <v>307</v>
      </c>
      <c r="D50" s="182"/>
      <c r="E50" s="40" t="s">
        <v>46</v>
      </c>
      <c r="F50" s="46"/>
      <c r="G50" s="40"/>
      <c r="H50" s="40"/>
      <c r="I50" s="69"/>
    </row>
    <row r="51" spans="1:9" ht="12.75" customHeight="1">
      <c r="A51" s="56"/>
      <c r="B51" s="27"/>
      <c r="C51" s="38"/>
      <c r="D51" s="152"/>
      <c r="E51" s="38"/>
      <c r="F51" s="46"/>
      <c r="G51" s="184">
        <v>290</v>
      </c>
      <c r="H51" s="40" t="s">
        <v>232</v>
      </c>
      <c r="I51" s="69"/>
    </row>
    <row r="52" spans="1:8" ht="12.75" customHeight="1">
      <c r="A52" s="56">
        <v>25</v>
      </c>
      <c r="B52" s="50">
        <v>137</v>
      </c>
      <c r="C52" s="38" t="s">
        <v>308</v>
      </c>
      <c r="D52" s="152"/>
      <c r="E52" s="38"/>
      <c r="F52" s="46"/>
      <c r="G52" s="184"/>
      <c r="H52" s="40" t="s">
        <v>154</v>
      </c>
    </row>
    <row r="53" spans="1:8" ht="12.75" customHeight="1">
      <c r="A53" s="56"/>
      <c r="B53" s="27"/>
      <c r="C53" s="38"/>
      <c r="D53" s="182">
        <v>189</v>
      </c>
      <c r="E53" s="40" t="s">
        <v>175</v>
      </c>
      <c r="F53" s="46"/>
      <c r="G53" s="40"/>
      <c r="H53" s="40"/>
    </row>
    <row r="54" spans="1:8" ht="12.75" customHeight="1">
      <c r="A54" s="56">
        <v>26</v>
      </c>
      <c r="B54" s="50" t="s">
        <v>46</v>
      </c>
      <c r="C54" s="38" t="s">
        <v>47</v>
      </c>
      <c r="D54" s="182"/>
      <c r="E54" s="40" t="s">
        <v>46</v>
      </c>
      <c r="F54" s="46"/>
      <c r="G54" s="40"/>
      <c r="H54" s="40"/>
    </row>
    <row r="55" spans="1:8" ht="12.75" customHeight="1">
      <c r="A55" s="56"/>
      <c r="B55" s="27"/>
      <c r="C55" s="38"/>
      <c r="D55" s="152"/>
      <c r="E55" s="183">
        <v>247</v>
      </c>
      <c r="F55" s="40" t="s">
        <v>175</v>
      </c>
      <c r="G55" s="40"/>
      <c r="H55" s="40"/>
    </row>
    <row r="56" spans="1:8" ht="12.75" customHeight="1">
      <c r="A56" s="56">
        <v>27</v>
      </c>
      <c r="B56" s="50" t="s">
        <v>46</v>
      </c>
      <c r="C56" s="38" t="s">
        <v>47</v>
      </c>
      <c r="D56" s="152"/>
      <c r="E56" s="183"/>
      <c r="F56" s="40" t="s">
        <v>309</v>
      </c>
      <c r="G56" s="40"/>
      <c r="H56" s="40"/>
    </row>
    <row r="57" spans="1:8" ht="12.75" customHeight="1">
      <c r="A57" s="56"/>
      <c r="B57" s="27"/>
      <c r="C57" s="38"/>
      <c r="D57" s="182">
        <v>190</v>
      </c>
      <c r="E57" s="40" t="s">
        <v>310</v>
      </c>
      <c r="F57" s="46"/>
      <c r="G57" s="40"/>
      <c r="H57" s="40"/>
    </row>
    <row r="58" spans="1:8" ht="12.75" customHeight="1">
      <c r="A58" s="56">
        <v>28</v>
      </c>
      <c r="B58" s="50">
        <v>85</v>
      </c>
      <c r="C58" s="38" t="s">
        <v>311</v>
      </c>
      <c r="D58" s="182"/>
      <c r="E58" s="40" t="s">
        <v>46</v>
      </c>
      <c r="F58" s="46"/>
      <c r="G58" s="40"/>
      <c r="H58" s="40"/>
    </row>
    <row r="59" spans="1:8" ht="12.75" customHeight="1">
      <c r="A59" s="56"/>
      <c r="B59" s="27"/>
      <c r="C59" s="38"/>
      <c r="D59" s="152"/>
      <c r="E59" s="38"/>
      <c r="F59" s="184">
        <v>276</v>
      </c>
      <c r="G59" s="40" t="s">
        <v>312</v>
      </c>
      <c r="H59" s="40"/>
    </row>
    <row r="60" spans="1:8" ht="12.75" customHeight="1">
      <c r="A60" s="56">
        <v>29</v>
      </c>
      <c r="B60" s="50">
        <v>120</v>
      </c>
      <c r="C60" s="38" t="s">
        <v>313</v>
      </c>
      <c r="D60" s="152"/>
      <c r="E60" s="38"/>
      <c r="F60" s="184"/>
      <c r="G60" s="40" t="s">
        <v>314</v>
      </c>
      <c r="H60" s="40"/>
    </row>
    <row r="61" spans="1:8" ht="12.75" customHeight="1">
      <c r="A61" s="56"/>
      <c r="B61" s="27"/>
      <c r="C61" s="38"/>
      <c r="D61" s="182">
        <v>191</v>
      </c>
      <c r="E61" s="40" t="s">
        <v>315</v>
      </c>
      <c r="F61" s="46"/>
      <c r="G61" s="40"/>
      <c r="H61" s="40"/>
    </row>
    <row r="62" spans="1:8" ht="12.75" customHeight="1">
      <c r="A62" s="56">
        <v>30</v>
      </c>
      <c r="B62" s="50"/>
      <c r="C62" s="38" t="s">
        <v>47</v>
      </c>
      <c r="D62" s="182"/>
      <c r="E62" s="40" t="s">
        <v>46</v>
      </c>
      <c r="F62" s="46"/>
      <c r="G62" s="40"/>
      <c r="H62" s="40"/>
    </row>
    <row r="63" spans="1:8" ht="12.75" customHeight="1">
      <c r="A63" s="56"/>
      <c r="B63" s="27"/>
      <c r="C63" s="38"/>
      <c r="D63" s="152"/>
      <c r="E63" s="183">
        <v>248</v>
      </c>
      <c r="F63" s="40" t="s">
        <v>312</v>
      </c>
      <c r="G63" s="40"/>
      <c r="H63" s="40"/>
    </row>
    <row r="64" spans="1:8" ht="12.75" customHeight="1">
      <c r="A64" s="56">
        <v>31</v>
      </c>
      <c r="B64" s="50" t="s">
        <v>46</v>
      </c>
      <c r="C64" s="38" t="s">
        <v>47</v>
      </c>
      <c r="D64" s="152"/>
      <c r="E64" s="183"/>
      <c r="F64" s="40" t="s">
        <v>316</v>
      </c>
      <c r="G64" s="40"/>
      <c r="H64" s="40"/>
    </row>
    <row r="65" spans="1:8" ht="12.75" customHeight="1">
      <c r="A65" s="56"/>
      <c r="B65" s="27"/>
      <c r="C65" s="38"/>
      <c r="D65" s="182">
        <v>192</v>
      </c>
      <c r="E65" s="40" t="s">
        <v>312</v>
      </c>
      <c r="F65" s="46"/>
      <c r="G65" s="40"/>
      <c r="H65" s="40"/>
    </row>
    <row r="66" spans="1:8" ht="12.75" customHeight="1">
      <c r="A66" s="56">
        <v>32</v>
      </c>
      <c r="B66" s="50">
        <v>55</v>
      </c>
      <c r="C66" s="38" t="s">
        <v>317</v>
      </c>
      <c r="D66" s="182"/>
      <c r="E66" s="151" t="s">
        <v>46</v>
      </c>
      <c r="F66" s="46"/>
      <c r="G66" s="40"/>
      <c r="H66" s="40"/>
    </row>
    <row r="67" spans="1:8" ht="25.5">
      <c r="A67" s="250" t="s">
        <v>39</v>
      </c>
      <c r="B67" s="250"/>
      <c r="C67" s="250"/>
      <c r="D67" s="250"/>
      <c r="E67" s="250"/>
      <c r="F67" s="250"/>
      <c r="G67" s="250"/>
      <c r="H67" s="250"/>
    </row>
    <row r="68" spans="1:8" ht="17.25" customHeight="1">
      <c r="A68" s="238" t="s">
        <v>275</v>
      </c>
      <c r="B68" s="238"/>
      <c r="C68" s="238"/>
      <c r="D68" s="238"/>
      <c r="E68" s="238"/>
      <c r="F68" s="238"/>
      <c r="G68" s="238"/>
      <c r="H68" s="238"/>
    </row>
    <row r="69" spans="3:8" ht="15.75">
      <c r="C69" s="21"/>
      <c r="D69" s="23"/>
      <c r="H69" s="62" t="s">
        <v>41</v>
      </c>
    </row>
    <row r="70" spans="1:7" ht="13.5">
      <c r="A70" s="56">
        <v>33</v>
      </c>
      <c r="B70" s="67">
        <v>57</v>
      </c>
      <c r="C70" s="38" t="s">
        <v>318</v>
      </c>
      <c r="D70" s="27"/>
      <c r="E70" s="27"/>
      <c r="F70" s="27"/>
      <c r="G70" s="154"/>
    </row>
    <row r="71" spans="1:7" ht="13.5">
      <c r="A71" s="56"/>
      <c r="C71" s="21"/>
      <c r="D71" s="182">
        <v>193</v>
      </c>
      <c r="E71" s="56" t="s">
        <v>251</v>
      </c>
      <c r="F71" s="27"/>
      <c r="G71" s="154"/>
    </row>
    <row r="72" spans="1:7" ht="12.75">
      <c r="A72" s="56">
        <v>34</v>
      </c>
      <c r="B72" s="67" t="s">
        <v>46</v>
      </c>
      <c r="C72" s="27" t="s">
        <v>47</v>
      </c>
      <c r="D72" s="182"/>
      <c r="E72" s="56" t="s">
        <v>46</v>
      </c>
      <c r="F72" s="27"/>
      <c r="G72" s="27"/>
    </row>
    <row r="73" spans="1:7" ht="12.75">
      <c r="A73" s="56"/>
      <c r="C73" s="21"/>
      <c r="D73" s="51"/>
      <c r="E73" s="183">
        <v>249</v>
      </c>
      <c r="F73" s="56" t="s">
        <v>251</v>
      </c>
      <c r="G73" s="27"/>
    </row>
    <row r="74" spans="1:7" ht="12.75">
      <c r="A74" s="56">
        <v>35</v>
      </c>
      <c r="B74" s="67">
        <v>76</v>
      </c>
      <c r="C74" s="27" t="s">
        <v>319</v>
      </c>
      <c r="D74" s="51"/>
      <c r="E74" s="183"/>
      <c r="F74" s="56" t="s">
        <v>320</v>
      </c>
      <c r="G74" s="38"/>
    </row>
    <row r="75" spans="1:7" ht="12.75">
      <c r="A75" s="56"/>
      <c r="C75" s="21"/>
      <c r="D75" s="182">
        <v>194</v>
      </c>
      <c r="E75" s="56" t="s">
        <v>321</v>
      </c>
      <c r="F75" s="56"/>
      <c r="G75" s="38"/>
    </row>
    <row r="76" spans="1:7" ht="12.75">
      <c r="A76" s="56">
        <v>36</v>
      </c>
      <c r="B76" s="67">
        <v>133</v>
      </c>
      <c r="C76" s="27" t="s">
        <v>322</v>
      </c>
      <c r="D76" s="182"/>
      <c r="E76" s="56" t="s">
        <v>323</v>
      </c>
      <c r="F76" s="56"/>
      <c r="G76" s="38"/>
    </row>
    <row r="77" spans="1:7" ht="12.75">
      <c r="A77" s="56"/>
      <c r="C77" s="21"/>
      <c r="D77" s="51"/>
      <c r="E77" s="45"/>
      <c r="F77" s="183">
        <v>277</v>
      </c>
      <c r="G77" s="56" t="s">
        <v>251</v>
      </c>
    </row>
    <row r="78" spans="1:8" ht="12.75">
      <c r="A78" s="56">
        <v>37</v>
      </c>
      <c r="B78" s="67">
        <v>132</v>
      </c>
      <c r="C78" s="27" t="s">
        <v>324</v>
      </c>
      <c r="D78" s="51"/>
      <c r="E78" s="45"/>
      <c r="F78" s="183"/>
      <c r="G78" s="56" t="s">
        <v>325</v>
      </c>
      <c r="H78" s="48"/>
    </row>
    <row r="79" spans="1:8" ht="12.75">
      <c r="A79" s="56"/>
      <c r="C79" s="21"/>
      <c r="D79" s="182">
        <v>195</v>
      </c>
      <c r="E79" s="56" t="s">
        <v>326</v>
      </c>
      <c r="F79" s="56"/>
      <c r="G79" s="40"/>
      <c r="H79" s="48"/>
    </row>
    <row r="80" spans="1:8" ht="12.75">
      <c r="A80" s="56">
        <v>38</v>
      </c>
      <c r="B80" s="67" t="s">
        <v>46</v>
      </c>
      <c r="C80" s="27" t="s">
        <v>47</v>
      </c>
      <c r="D80" s="182"/>
      <c r="E80" s="56" t="s">
        <v>46</v>
      </c>
      <c r="F80" s="56"/>
      <c r="G80" s="40"/>
      <c r="H80" s="48"/>
    </row>
    <row r="81" spans="1:8" ht="12.75">
      <c r="A81" s="56"/>
      <c r="C81" s="21"/>
      <c r="D81" s="51"/>
      <c r="E81" s="183">
        <v>250</v>
      </c>
      <c r="F81" s="56" t="s">
        <v>326</v>
      </c>
      <c r="G81" s="40"/>
      <c r="H81" s="48"/>
    </row>
    <row r="82" spans="1:8" ht="12.75">
      <c r="A82" s="56">
        <v>39</v>
      </c>
      <c r="B82" s="67" t="s">
        <v>46</v>
      </c>
      <c r="C82" s="27" t="s">
        <v>47</v>
      </c>
      <c r="D82" s="51"/>
      <c r="E82" s="183"/>
      <c r="F82" s="56" t="s">
        <v>327</v>
      </c>
      <c r="G82" s="27"/>
      <c r="H82" s="48"/>
    </row>
    <row r="83" spans="1:8" ht="12.75">
      <c r="A83" s="56"/>
      <c r="C83" s="21"/>
      <c r="D83" s="182">
        <v>196</v>
      </c>
      <c r="E83" s="56" t="s">
        <v>328</v>
      </c>
      <c r="F83" s="69"/>
      <c r="G83" s="27"/>
      <c r="H83" s="38"/>
    </row>
    <row r="84" spans="1:8" ht="12.75">
      <c r="A84" s="56">
        <v>40</v>
      </c>
      <c r="B84" s="67">
        <v>127</v>
      </c>
      <c r="C84" s="27" t="s">
        <v>329</v>
      </c>
      <c r="D84" s="182"/>
      <c r="E84" s="56" t="s">
        <v>46</v>
      </c>
      <c r="F84" s="56"/>
      <c r="G84" s="27"/>
      <c r="H84" s="38"/>
    </row>
    <row r="85" spans="1:8" ht="12.75">
      <c r="A85" s="56"/>
      <c r="C85" s="21"/>
      <c r="D85" s="51"/>
      <c r="E85" s="69"/>
      <c r="F85" s="56"/>
      <c r="G85" s="183">
        <v>291</v>
      </c>
      <c r="H85" s="40" t="s">
        <v>127</v>
      </c>
    </row>
    <row r="86" spans="1:8" ht="12.75">
      <c r="A86" s="56">
        <v>41</v>
      </c>
      <c r="B86" s="67">
        <v>141</v>
      </c>
      <c r="C86" s="27" t="s">
        <v>330</v>
      </c>
      <c r="D86" s="51"/>
      <c r="E86" s="45"/>
      <c r="F86" s="69"/>
      <c r="G86" s="183"/>
      <c r="H86" s="40" t="s">
        <v>331</v>
      </c>
    </row>
    <row r="87" spans="1:8" ht="12.75">
      <c r="A87" s="56"/>
      <c r="C87" s="27"/>
      <c r="D87" s="182">
        <v>197</v>
      </c>
      <c r="E87" s="56" t="s">
        <v>332</v>
      </c>
      <c r="F87" s="27"/>
      <c r="G87" s="40"/>
      <c r="H87" s="38"/>
    </row>
    <row r="88" spans="1:8" ht="12.75">
      <c r="A88" s="56">
        <v>42</v>
      </c>
      <c r="B88" s="67" t="s">
        <v>46</v>
      </c>
      <c r="C88" s="27" t="s">
        <v>47</v>
      </c>
      <c r="D88" s="182"/>
      <c r="E88" s="56" t="s">
        <v>46</v>
      </c>
      <c r="F88" s="27"/>
      <c r="G88" s="40"/>
      <c r="H88" s="38"/>
    </row>
    <row r="89" spans="1:8" ht="12.75">
      <c r="A89" s="56"/>
      <c r="C89" s="27"/>
      <c r="D89" s="53"/>
      <c r="E89" s="183">
        <v>251</v>
      </c>
      <c r="F89" s="56" t="s">
        <v>333</v>
      </c>
      <c r="G89" s="40"/>
      <c r="H89" s="48"/>
    </row>
    <row r="90" spans="1:8" ht="12.75">
      <c r="A90" s="56">
        <v>43</v>
      </c>
      <c r="B90" s="67" t="s">
        <v>46</v>
      </c>
      <c r="C90" s="27" t="s">
        <v>47</v>
      </c>
      <c r="D90" s="53"/>
      <c r="E90" s="183"/>
      <c r="F90" s="56" t="s">
        <v>334</v>
      </c>
      <c r="G90" s="27"/>
      <c r="H90" s="48"/>
    </row>
    <row r="91" spans="1:8" ht="12.75">
      <c r="A91" s="56"/>
      <c r="C91" s="27"/>
      <c r="D91" s="182">
        <v>198</v>
      </c>
      <c r="E91" s="56" t="s">
        <v>333</v>
      </c>
      <c r="F91" s="27"/>
      <c r="G91" s="27"/>
      <c r="H91" s="48"/>
    </row>
    <row r="92" spans="1:8" ht="12.75">
      <c r="A92" s="56">
        <v>44</v>
      </c>
      <c r="B92" s="67">
        <v>99</v>
      </c>
      <c r="C92" s="27" t="s">
        <v>335</v>
      </c>
      <c r="D92" s="182"/>
      <c r="E92" s="56" t="s">
        <v>46</v>
      </c>
      <c r="F92" s="27"/>
      <c r="G92" s="27"/>
      <c r="H92" s="48"/>
    </row>
    <row r="93" spans="1:8" ht="12.75">
      <c r="A93" s="56"/>
      <c r="C93" s="27"/>
      <c r="D93" s="53"/>
      <c r="E93" s="56"/>
      <c r="F93" s="184">
        <v>278</v>
      </c>
      <c r="G93" s="56" t="s">
        <v>127</v>
      </c>
      <c r="H93" s="48"/>
    </row>
    <row r="94" spans="1:8" ht="12.75">
      <c r="A94" s="56">
        <v>45</v>
      </c>
      <c r="B94" s="67">
        <v>144</v>
      </c>
      <c r="C94" s="27" t="s">
        <v>336</v>
      </c>
      <c r="D94" s="51"/>
      <c r="E94" s="27"/>
      <c r="F94" s="184"/>
      <c r="G94" s="56" t="s">
        <v>337</v>
      </c>
      <c r="H94" s="48"/>
    </row>
    <row r="95" spans="1:8" ht="12.75">
      <c r="A95" s="56"/>
      <c r="C95" s="69"/>
      <c r="D95" s="182">
        <v>199</v>
      </c>
      <c r="E95" s="56" t="s">
        <v>127</v>
      </c>
      <c r="F95" s="45"/>
      <c r="G95" s="27"/>
      <c r="H95" s="48"/>
    </row>
    <row r="96" spans="1:8" ht="12.75">
      <c r="A96" s="56">
        <v>46</v>
      </c>
      <c r="B96" s="67">
        <v>58</v>
      </c>
      <c r="C96" s="27" t="s">
        <v>338</v>
      </c>
      <c r="D96" s="182"/>
      <c r="E96" s="56" t="s">
        <v>339</v>
      </c>
      <c r="F96" s="45"/>
      <c r="G96" s="27"/>
      <c r="H96" s="48"/>
    </row>
    <row r="97" spans="1:8" ht="12.75">
      <c r="A97" s="56"/>
      <c r="C97" s="27"/>
      <c r="D97" s="51"/>
      <c r="E97" s="183">
        <v>252</v>
      </c>
      <c r="F97" s="56" t="s">
        <v>127</v>
      </c>
      <c r="G97" s="27"/>
      <c r="H97" s="48"/>
    </row>
    <row r="98" spans="1:8" ht="12.75">
      <c r="A98" s="56">
        <v>47</v>
      </c>
      <c r="B98" s="67" t="s">
        <v>46</v>
      </c>
      <c r="C98" s="27" t="s">
        <v>47</v>
      </c>
      <c r="D98" s="51"/>
      <c r="E98" s="183"/>
      <c r="F98" s="56" t="s">
        <v>340</v>
      </c>
      <c r="G98" s="27"/>
      <c r="H98" s="48"/>
    </row>
    <row r="99" spans="1:8" ht="12.75">
      <c r="A99" s="56"/>
      <c r="C99" s="27"/>
      <c r="D99" s="182">
        <v>200</v>
      </c>
      <c r="E99" s="56" t="s">
        <v>341</v>
      </c>
      <c r="F99" s="45"/>
      <c r="G99" s="27"/>
      <c r="H99" s="48"/>
    </row>
    <row r="100" spans="1:8" ht="12.75">
      <c r="A100" s="56">
        <v>48</v>
      </c>
      <c r="B100" s="67">
        <v>95</v>
      </c>
      <c r="C100" s="38" t="s">
        <v>342</v>
      </c>
      <c r="D100" s="182"/>
      <c r="E100" s="56" t="s">
        <v>46</v>
      </c>
      <c r="F100" s="45"/>
      <c r="G100" s="27"/>
      <c r="H100" s="48"/>
    </row>
    <row r="101" spans="1:8" ht="12.75">
      <c r="A101" s="56"/>
      <c r="B101" s="27"/>
      <c r="D101" s="69"/>
      <c r="E101" s="69"/>
      <c r="F101" s="45"/>
      <c r="G101" s="246">
        <v>298</v>
      </c>
      <c r="H101" s="50" t="s">
        <v>94</v>
      </c>
    </row>
    <row r="102" spans="1:8" ht="12.75">
      <c r="A102" s="56">
        <v>49</v>
      </c>
      <c r="B102" s="67">
        <v>90</v>
      </c>
      <c r="C102" s="38" t="s">
        <v>343</v>
      </c>
      <c r="D102" s="51"/>
      <c r="E102" s="69"/>
      <c r="F102" s="69"/>
      <c r="G102" s="246"/>
      <c r="H102" s="155" t="s">
        <v>344</v>
      </c>
    </row>
    <row r="103" spans="1:8" ht="12.75">
      <c r="A103" s="56"/>
      <c r="B103" s="27"/>
      <c r="C103" s="69"/>
      <c r="D103" s="182">
        <v>201</v>
      </c>
      <c r="E103" s="56" t="s">
        <v>80</v>
      </c>
      <c r="F103" s="69"/>
      <c r="G103" s="40"/>
      <c r="H103" s="48"/>
    </row>
    <row r="104" spans="1:8" ht="12.75">
      <c r="A104" s="56">
        <v>50</v>
      </c>
      <c r="B104" s="67" t="s">
        <v>46</v>
      </c>
      <c r="C104" s="27" t="s">
        <v>47</v>
      </c>
      <c r="D104" s="182"/>
      <c r="E104" s="56" t="s">
        <v>46</v>
      </c>
      <c r="F104" s="45"/>
      <c r="G104" s="40"/>
      <c r="H104" s="48"/>
    </row>
    <row r="105" spans="1:8" ht="12.75">
      <c r="A105" s="56"/>
      <c r="B105" s="27"/>
      <c r="D105" s="69"/>
      <c r="E105" s="183">
        <v>253</v>
      </c>
      <c r="F105" s="56" t="s">
        <v>345</v>
      </c>
      <c r="G105" s="40"/>
      <c r="H105" s="48"/>
    </row>
    <row r="106" spans="1:8" ht="12.75">
      <c r="A106" s="56">
        <v>51</v>
      </c>
      <c r="B106" s="67">
        <v>89</v>
      </c>
      <c r="C106" s="27" t="s">
        <v>346</v>
      </c>
      <c r="D106" s="53"/>
      <c r="E106" s="183"/>
      <c r="F106" s="56" t="s">
        <v>347</v>
      </c>
      <c r="G106" s="40"/>
      <c r="H106" s="48"/>
    </row>
    <row r="107" spans="1:8" ht="12.75">
      <c r="A107" s="56"/>
      <c r="B107" s="27"/>
      <c r="C107" s="27"/>
      <c r="D107" s="182">
        <v>202</v>
      </c>
      <c r="E107" s="56" t="s">
        <v>345</v>
      </c>
      <c r="F107" s="45"/>
      <c r="G107" s="40"/>
      <c r="H107" s="48"/>
    </row>
    <row r="108" spans="1:8" ht="12.75">
      <c r="A108" s="56">
        <v>52</v>
      </c>
      <c r="B108" s="67">
        <v>117</v>
      </c>
      <c r="C108" s="27" t="s">
        <v>348</v>
      </c>
      <c r="D108" s="182"/>
      <c r="E108" s="56" t="s">
        <v>349</v>
      </c>
      <c r="F108" s="45"/>
      <c r="G108" s="40"/>
      <c r="H108" s="48"/>
    </row>
    <row r="109" spans="1:8" ht="12.75">
      <c r="A109" s="56"/>
      <c r="B109" s="27"/>
      <c r="C109" s="27"/>
      <c r="D109" s="53"/>
      <c r="E109" s="27"/>
      <c r="F109" s="184">
        <v>279</v>
      </c>
      <c r="G109" s="56" t="s">
        <v>345</v>
      </c>
      <c r="H109" s="48"/>
    </row>
    <row r="110" spans="1:8" ht="12.75">
      <c r="A110" s="56">
        <v>53</v>
      </c>
      <c r="B110" s="67">
        <v>81</v>
      </c>
      <c r="C110" s="27" t="s">
        <v>350</v>
      </c>
      <c r="D110" s="53"/>
      <c r="E110" s="27"/>
      <c r="F110" s="184"/>
      <c r="G110" s="56" t="s">
        <v>351</v>
      </c>
      <c r="H110" s="48"/>
    </row>
    <row r="111" spans="1:8" ht="12.75">
      <c r="A111" s="56"/>
      <c r="B111" s="27"/>
      <c r="C111" s="27"/>
      <c r="D111" s="182">
        <v>203</v>
      </c>
      <c r="E111" s="56" t="s">
        <v>352</v>
      </c>
      <c r="F111" s="45"/>
      <c r="G111" s="40"/>
      <c r="H111" s="48"/>
    </row>
    <row r="112" spans="1:8" ht="12.75">
      <c r="A112" s="56">
        <v>54</v>
      </c>
      <c r="B112" s="67" t="s">
        <v>46</v>
      </c>
      <c r="C112" s="27" t="s">
        <v>47</v>
      </c>
      <c r="D112" s="182"/>
      <c r="E112" s="56" t="s">
        <v>46</v>
      </c>
      <c r="F112" s="45"/>
      <c r="G112" s="40"/>
      <c r="H112" s="48"/>
    </row>
    <row r="113" spans="1:8" ht="12.75">
      <c r="A113" s="56"/>
      <c r="B113" s="27"/>
      <c r="C113" s="27"/>
      <c r="D113" s="53"/>
      <c r="E113" s="183">
        <v>254</v>
      </c>
      <c r="F113" s="56" t="s">
        <v>352</v>
      </c>
      <c r="G113" s="40"/>
      <c r="H113" s="48"/>
    </row>
    <row r="114" spans="1:8" ht="12.75">
      <c r="A114" s="56">
        <v>55</v>
      </c>
      <c r="B114" s="67" t="s">
        <v>46</v>
      </c>
      <c r="C114" s="27" t="s">
        <v>47</v>
      </c>
      <c r="D114" s="53"/>
      <c r="E114" s="183"/>
      <c r="F114" s="56" t="s">
        <v>353</v>
      </c>
      <c r="G114" s="40"/>
      <c r="H114" s="48"/>
    </row>
    <row r="115" spans="1:8" ht="12.75">
      <c r="A115" s="56"/>
      <c r="B115" s="27"/>
      <c r="C115" s="27"/>
      <c r="D115" s="182">
        <v>204</v>
      </c>
      <c r="E115" s="56" t="s">
        <v>191</v>
      </c>
      <c r="F115" s="45"/>
      <c r="G115" s="40"/>
      <c r="H115" s="38"/>
    </row>
    <row r="116" spans="1:8" ht="12.75">
      <c r="A116" s="56">
        <v>56</v>
      </c>
      <c r="B116" s="67">
        <v>97</v>
      </c>
      <c r="C116" s="27" t="s">
        <v>354</v>
      </c>
      <c r="D116" s="182"/>
      <c r="E116" s="56" t="s">
        <v>46</v>
      </c>
      <c r="F116" s="45"/>
      <c r="G116" s="40"/>
      <c r="H116" s="38"/>
    </row>
    <row r="117" spans="1:8" ht="12.75">
      <c r="A117" s="56"/>
      <c r="B117" s="27"/>
      <c r="C117" s="27"/>
      <c r="D117" s="53"/>
      <c r="E117" s="27"/>
      <c r="F117" s="45"/>
      <c r="G117" s="183">
        <v>292</v>
      </c>
      <c r="H117" s="40" t="s">
        <v>94</v>
      </c>
    </row>
    <row r="118" spans="1:8" ht="12.75">
      <c r="A118" s="56">
        <v>57</v>
      </c>
      <c r="B118" s="67">
        <v>122</v>
      </c>
      <c r="C118" s="27" t="s">
        <v>355</v>
      </c>
      <c r="D118" s="53"/>
      <c r="E118" s="27"/>
      <c r="F118" s="45"/>
      <c r="G118" s="183"/>
      <c r="H118" s="40" t="s">
        <v>356</v>
      </c>
    </row>
    <row r="119" spans="1:8" ht="12.75">
      <c r="A119" s="56"/>
      <c r="B119" s="27"/>
      <c r="C119" s="27"/>
      <c r="D119" s="182">
        <v>205</v>
      </c>
      <c r="E119" s="56" t="s">
        <v>357</v>
      </c>
      <c r="F119" s="45"/>
      <c r="G119" s="40"/>
      <c r="H119" s="38"/>
    </row>
    <row r="120" spans="1:8" ht="12.75">
      <c r="A120" s="56">
        <v>58</v>
      </c>
      <c r="B120" s="67" t="s">
        <v>46</v>
      </c>
      <c r="C120" s="27" t="s">
        <v>47</v>
      </c>
      <c r="D120" s="182"/>
      <c r="E120" s="56" t="s">
        <v>46</v>
      </c>
      <c r="F120" s="45"/>
      <c r="G120" s="40"/>
      <c r="H120" s="48"/>
    </row>
    <row r="121" spans="1:8" ht="12.75">
      <c r="A121" s="56"/>
      <c r="B121" s="27"/>
      <c r="C121" s="27"/>
      <c r="D121" s="53"/>
      <c r="E121" s="183">
        <v>255</v>
      </c>
      <c r="F121" s="56" t="s">
        <v>357</v>
      </c>
      <c r="G121" s="40"/>
      <c r="H121" s="48"/>
    </row>
    <row r="122" spans="1:8" ht="12.75">
      <c r="A122" s="56">
        <v>59</v>
      </c>
      <c r="B122" s="67" t="s">
        <v>46</v>
      </c>
      <c r="C122" s="27" t="s">
        <v>47</v>
      </c>
      <c r="D122" s="53"/>
      <c r="E122" s="183"/>
      <c r="F122" s="56" t="s">
        <v>358</v>
      </c>
      <c r="G122" s="40"/>
      <c r="H122" s="48"/>
    </row>
    <row r="123" spans="1:8" ht="12.75">
      <c r="A123" s="56"/>
      <c r="B123" s="27"/>
      <c r="C123" s="27"/>
      <c r="D123" s="182">
        <v>206</v>
      </c>
      <c r="E123" s="56" t="s">
        <v>359</v>
      </c>
      <c r="F123" s="45"/>
      <c r="G123" s="40"/>
      <c r="H123" s="48"/>
    </row>
    <row r="124" spans="1:8" ht="12.75">
      <c r="A124" s="56">
        <v>60</v>
      </c>
      <c r="B124" s="67">
        <v>91</v>
      </c>
      <c r="C124" s="27" t="s">
        <v>360</v>
      </c>
      <c r="D124" s="182"/>
      <c r="E124" s="56" t="s">
        <v>46</v>
      </c>
      <c r="F124" s="45"/>
      <c r="G124" s="40"/>
      <c r="H124" s="48"/>
    </row>
    <row r="125" spans="1:8" ht="12.75">
      <c r="A125" s="56"/>
      <c r="B125" s="27"/>
      <c r="C125" s="27"/>
      <c r="D125" s="53"/>
      <c r="E125" s="27"/>
      <c r="F125" s="184">
        <v>280</v>
      </c>
      <c r="G125" s="56" t="s">
        <v>94</v>
      </c>
      <c r="H125" s="48"/>
    </row>
    <row r="126" spans="1:8" ht="12.75">
      <c r="A126" s="56">
        <v>61</v>
      </c>
      <c r="B126" s="67">
        <v>111</v>
      </c>
      <c r="C126" s="27" t="s">
        <v>361</v>
      </c>
      <c r="D126" s="53"/>
      <c r="E126" s="27"/>
      <c r="F126" s="184"/>
      <c r="G126" s="56" t="s">
        <v>325</v>
      </c>
      <c r="H126" s="48"/>
    </row>
    <row r="127" spans="1:8" ht="12.75">
      <c r="A127" s="56"/>
      <c r="B127" s="27"/>
      <c r="C127" s="27"/>
      <c r="D127" s="182">
        <v>207</v>
      </c>
      <c r="E127" s="56" t="s">
        <v>94</v>
      </c>
      <c r="F127" s="45"/>
      <c r="G127" s="40"/>
      <c r="H127" s="48"/>
    </row>
    <row r="128" spans="1:8" ht="12.75">
      <c r="A128" s="56">
        <v>62</v>
      </c>
      <c r="B128" s="67">
        <v>22</v>
      </c>
      <c r="C128" s="27" t="s">
        <v>362</v>
      </c>
      <c r="D128" s="182"/>
      <c r="E128" s="56" t="s">
        <v>363</v>
      </c>
      <c r="F128" s="45"/>
      <c r="G128" s="40"/>
      <c r="H128" s="48"/>
    </row>
    <row r="129" spans="1:8" ht="12.75">
      <c r="A129" s="56"/>
      <c r="B129" s="27"/>
      <c r="C129" s="27"/>
      <c r="D129" s="53"/>
      <c r="E129" s="183">
        <v>256</v>
      </c>
      <c r="F129" s="56" t="s">
        <v>94</v>
      </c>
      <c r="G129" s="40"/>
      <c r="H129" s="48"/>
    </row>
    <row r="130" spans="1:8" ht="12.75">
      <c r="A130" s="56">
        <v>63</v>
      </c>
      <c r="B130" s="67" t="s">
        <v>46</v>
      </c>
      <c r="C130" s="27" t="s">
        <v>47</v>
      </c>
      <c r="D130" s="53"/>
      <c r="E130" s="183"/>
      <c r="F130" s="56" t="s">
        <v>364</v>
      </c>
      <c r="G130" s="40"/>
      <c r="H130" s="48"/>
    </row>
    <row r="131" spans="1:8" ht="12.75">
      <c r="A131" s="56"/>
      <c r="B131" s="27"/>
      <c r="C131" s="27"/>
      <c r="D131" s="182">
        <v>208</v>
      </c>
      <c r="E131" s="56" t="s">
        <v>164</v>
      </c>
      <c r="F131" s="45"/>
      <c r="G131" s="40"/>
      <c r="H131" s="48"/>
    </row>
    <row r="132" spans="1:7" ht="12.75">
      <c r="A132" s="56">
        <v>64</v>
      </c>
      <c r="B132" s="67">
        <v>46</v>
      </c>
      <c r="C132" s="38" t="s">
        <v>365</v>
      </c>
      <c r="D132" s="182"/>
      <c r="E132" s="56" t="s">
        <v>46</v>
      </c>
      <c r="F132" s="45"/>
      <c r="G132" s="40"/>
    </row>
    <row r="133" spans="1:8" ht="25.5">
      <c r="A133" s="250" t="s">
        <v>39</v>
      </c>
      <c r="B133" s="250"/>
      <c r="C133" s="250"/>
      <c r="D133" s="250"/>
      <c r="E133" s="250"/>
      <c r="F133" s="250"/>
      <c r="G133" s="250"/>
      <c r="H133" s="250"/>
    </row>
    <row r="134" spans="1:8" ht="18.75">
      <c r="A134" s="238" t="s">
        <v>39</v>
      </c>
      <c r="B134" s="238"/>
      <c r="C134" s="238"/>
      <c r="D134" s="238"/>
      <c r="E134" s="238"/>
      <c r="F134" s="238"/>
      <c r="G134" s="238"/>
      <c r="H134" s="238"/>
    </row>
    <row r="135" ht="15.75">
      <c r="H135" s="62" t="s">
        <v>41</v>
      </c>
    </row>
    <row r="136" spans="1:8" ht="12.75" customHeight="1">
      <c r="A136" s="56">
        <v>65</v>
      </c>
      <c r="B136" s="67">
        <v>51</v>
      </c>
      <c r="C136" s="38" t="s">
        <v>366</v>
      </c>
      <c r="D136" s="27"/>
      <c r="E136" s="27"/>
      <c r="F136" s="27"/>
      <c r="G136" s="154"/>
      <c r="H136" s="145"/>
    </row>
    <row r="137" spans="1:8" ht="12.75" customHeight="1">
      <c r="A137" s="56"/>
      <c r="C137" s="27"/>
      <c r="D137" s="182">
        <v>209</v>
      </c>
      <c r="E137" s="56" t="s">
        <v>367</v>
      </c>
      <c r="F137" s="27"/>
      <c r="G137" s="154"/>
      <c r="H137" s="146"/>
    </row>
    <row r="138" spans="1:8" ht="12.75" customHeight="1">
      <c r="A138" s="56">
        <v>66</v>
      </c>
      <c r="B138" s="67" t="s">
        <v>46</v>
      </c>
      <c r="C138" s="27" t="s">
        <v>47</v>
      </c>
      <c r="D138" s="182"/>
      <c r="E138" s="56" t="s">
        <v>46</v>
      </c>
      <c r="F138" s="27"/>
      <c r="G138" s="27"/>
      <c r="H138" s="34"/>
    </row>
    <row r="139" spans="1:8" ht="12.75" customHeight="1">
      <c r="A139" s="56"/>
      <c r="C139" s="27"/>
      <c r="D139" s="51"/>
      <c r="E139" s="183">
        <v>257</v>
      </c>
      <c r="F139" s="56" t="s">
        <v>367</v>
      </c>
      <c r="G139" s="27"/>
      <c r="H139" s="34"/>
    </row>
    <row r="140" spans="1:8" ht="12.75" customHeight="1">
      <c r="A140" s="56">
        <v>67</v>
      </c>
      <c r="B140" s="67">
        <v>53</v>
      </c>
      <c r="C140" s="27" t="s">
        <v>368</v>
      </c>
      <c r="D140" s="51"/>
      <c r="E140" s="183"/>
      <c r="F140" s="56" t="s">
        <v>369</v>
      </c>
      <c r="G140" s="38"/>
      <c r="H140" s="34"/>
    </row>
    <row r="141" spans="1:8" ht="12.75" customHeight="1">
      <c r="A141" s="56"/>
      <c r="C141" s="27"/>
      <c r="D141" s="182">
        <v>210</v>
      </c>
      <c r="E141" s="56" t="s">
        <v>370</v>
      </c>
      <c r="F141" s="56"/>
      <c r="G141" s="38"/>
      <c r="H141" s="34"/>
    </row>
    <row r="142" spans="1:15" ht="12.75" customHeight="1">
      <c r="A142" s="56">
        <v>68</v>
      </c>
      <c r="B142" s="67">
        <v>113</v>
      </c>
      <c r="C142" s="27" t="s">
        <v>371</v>
      </c>
      <c r="D142" s="182"/>
      <c r="E142" s="56" t="s">
        <v>372</v>
      </c>
      <c r="F142" s="56"/>
      <c r="G142" s="38"/>
      <c r="H142" s="34"/>
      <c r="K142" s="252"/>
      <c r="L142" s="156"/>
      <c r="M142" s="27"/>
      <c r="N142" s="69"/>
      <c r="O142" s="69"/>
    </row>
    <row r="143" spans="1:15" ht="12.75" customHeight="1">
      <c r="A143" s="56"/>
      <c r="C143" s="27"/>
      <c r="D143" s="51"/>
      <c r="E143" s="45"/>
      <c r="F143" s="183">
        <v>281</v>
      </c>
      <c r="G143" s="56" t="s">
        <v>235</v>
      </c>
      <c r="H143" s="38"/>
      <c r="K143" s="252"/>
      <c r="L143" s="157"/>
      <c r="M143" s="27"/>
      <c r="N143" s="69"/>
      <c r="O143" s="69"/>
    </row>
    <row r="144" spans="1:15" ht="12.75" customHeight="1">
      <c r="A144" s="56">
        <v>69</v>
      </c>
      <c r="B144" s="67">
        <v>125</v>
      </c>
      <c r="C144" s="27" t="s">
        <v>373</v>
      </c>
      <c r="D144" s="51"/>
      <c r="E144" s="45"/>
      <c r="F144" s="183"/>
      <c r="G144" s="56" t="s">
        <v>374</v>
      </c>
      <c r="H144" s="38"/>
      <c r="K144" s="157"/>
      <c r="L144" s="157"/>
      <c r="M144" s="254"/>
      <c r="N144" s="255"/>
      <c r="O144" s="255"/>
    </row>
    <row r="145" spans="1:15" ht="12.75" customHeight="1">
      <c r="A145" s="56"/>
      <c r="C145" s="27"/>
      <c r="D145" s="182">
        <v>211</v>
      </c>
      <c r="E145" s="56" t="s">
        <v>91</v>
      </c>
      <c r="F145" s="56"/>
      <c r="G145" s="40"/>
      <c r="H145" s="38"/>
      <c r="K145" s="157"/>
      <c r="L145" s="157"/>
      <c r="M145" s="254"/>
      <c r="N145" s="256"/>
      <c r="O145" s="256"/>
    </row>
    <row r="146" spans="1:15" ht="12.75" customHeight="1">
      <c r="A146" s="56">
        <v>70</v>
      </c>
      <c r="B146" s="67" t="s">
        <v>46</v>
      </c>
      <c r="C146" s="27" t="s">
        <v>47</v>
      </c>
      <c r="D146" s="182"/>
      <c r="E146" s="56" t="s">
        <v>46</v>
      </c>
      <c r="F146" s="56"/>
      <c r="G146" s="40"/>
      <c r="H146" s="38"/>
      <c r="K146" s="252"/>
      <c r="L146" s="156"/>
      <c r="M146" s="27"/>
      <c r="N146" s="158"/>
      <c r="O146" s="158"/>
    </row>
    <row r="147" spans="1:15" ht="14.25" customHeight="1">
      <c r="A147" s="142" t="s">
        <v>46</v>
      </c>
      <c r="B147" s="50"/>
      <c r="C147" s="133" t="s">
        <v>46</v>
      </c>
      <c r="D147" s="159"/>
      <c r="E147" s="184">
        <v>258</v>
      </c>
      <c r="F147" s="40" t="s">
        <v>235</v>
      </c>
      <c r="G147" s="40"/>
      <c r="H147" s="38"/>
      <c r="K147" s="252"/>
      <c r="L147" s="157"/>
      <c r="M147" s="27"/>
      <c r="N147" s="158"/>
      <c r="O147" s="158"/>
    </row>
    <row r="148" spans="1:8" ht="12.75" customHeight="1">
      <c r="A148" s="40">
        <v>71</v>
      </c>
      <c r="B148" s="50" t="s">
        <v>46</v>
      </c>
      <c r="C148" s="38" t="s">
        <v>47</v>
      </c>
      <c r="D148" s="159"/>
      <c r="E148" s="184"/>
      <c r="F148" s="40" t="s">
        <v>375</v>
      </c>
      <c r="G148" s="27"/>
      <c r="H148" s="38"/>
    </row>
    <row r="149" spans="1:8" ht="12.75" customHeight="1">
      <c r="A149" s="160" t="s">
        <v>46</v>
      </c>
      <c r="B149" s="50" t="s">
        <v>37</v>
      </c>
      <c r="C149" s="38"/>
      <c r="D149" s="251">
        <v>212</v>
      </c>
      <c r="E149" s="40" t="s">
        <v>235</v>
      </c>
      <c r="F149" s="48"/>
      <c r="G149" s="27"/>
      <c r="H149" s="38"/>
    </row>
    <row r="150" spans="1:8" ht="12.75" customHeight="1">
      <c r="A150" s="40">
        <v>72</v>
      </c>
      <c r="B150" s="50">
        <v>87</v>
      </c>
      <c r="C150" s="38" t="s">
        <v>376</v>
      </c>
      <c r="D150" s="251"/>
      <c r="E150" s="40" t="s">
        <v>46</v>
      </c>
      <c r="F150" s="40"/>
      <c r="G150" s="27"/>
      <c r="H150" s="38"/>
    </row>
    <row r="151" spans="1:8" ht="15.75" customHeight="1">
      <c r="A151" s="40"/>
      <c r="B151" s="50"/>
      <c r="C151" s="38"/>
      <c r="D151" s="252" t="s">
        <v>46</v>
      </c>
      <c r="E151" s="253" t="s">
        <v>46</v>
      </c>
      <c r="F151" s="253"/>
      <c r="G151" s="183">
        <v>293</v>
      </c>
      <c r="H151" s="40" t="s">
        <v>235</v>
      </c>
    </row>
    <row r="152" spans="1:8" ht="12.75" customHeight="1">
      <c r="A152" s="40">
        <v>73</v>
      </c>
      <c r="B152" s="50">
        <v>78</v>
      </c>
      <c r="C152" s="38" t="s">
        <v>377</v>
      </c>
      <c r="D152" s="252"/>
      <c r="E152" s="239" t="s">
        <v>46</v>
      </c>
      <c r="F152" s="239"/>
      <c r="G152" s="183"/>
      <c r="H152" s="40" t="s">
        <v>378</v>
      </c>
    </row>
    <row r="153" spans="1:8" ht="12.75" customHeight="1">
      <c r="A153" s="40"/>
      <c r="B153" s="50"/>
      <c r="C153" s="38"/>
      <c r="D153" s="251">
        <v>213</v>
      </c>
      <c r="E153" s="40" t="s">
        <v>143</v>
      </c>
      <c r="F153" s="38"/>
      <c r="G153" s="40"/>
      <c r="H153" s="38"/>
    </row>
    <row r="154" spans="1:8" ht="12.75" customHeight="1">
      <c r="A154" s="40">
        <v>74</v>
      </c>
      <c r="B154" s="50" t="s">
        <v>46</v>
      </c>
      <c r="C154" s="38" t="s">
        <v>47</v>
      </c>
      <c r="D154" s="251"/>
      <c r="E154" s="40" t="s">
        <v>46</v>
      </c>
      <c r="F154" s="38"/>
      <c r="G154" s="40"/>
      <c r="H154" s="38"/>
    </row>
    <row r="155" spans="1:8" ht="12.75" customHeight="1">
      <c r="A155" s="142" t="s">
        <v>46</v>
      </c>
      <c r="B155" s="50"/>
      <c r="C155" s="133" t="s">
        <v>46</v>
      </c>
      <c r="D155" s="152"/>
      <c r="E155" s="184">
        <v>259</v>
      </c>
      <c r="F155" s="40" t="s">
        <v>379</v>
      </c>
      <c r="G155" s="40"/>
      <c r="H155" s="38"/>
    </row>
    <row r="156" spans="1:8" ht="12.75" customHeight="1">
      <c r="A156" s="40">
        <v>75</v>
      </c>
      <c r="B156" s="50" t="s">
        <v>46</v>
      </c>
      <c r="C156" s="38" t="s">
        <v>47</v>
      </c>
      <c r="D156" s="152"/>
      <c r="E156" s="184"/>
      <c r="F156" s="40" t="s">
        <v>380</v>
      </c>
      <c r="G156" s="27"/>
      <c r="H156" s="38"/>
    </row>
    <row r="157" spans="1:8" ht="12.75" customHeight="1">
      <c r="A157" s="56"/>
      <c r="C157" s="27"/>
      <c r="D157" s="182">
        <v>214</v>
      </c>
      <c r="E157" s="56" t="s">
        <v>379</v>
      </c>
      <c r="F157" s="27"/>
      <c r="G157" s="27"/>
      <c r="H157" s="38"/>
    </row>
    <row r="158" spans="1:8" ht="12.75" customHeight="1">
      <c r="A158" s="56">
        <v>76</v>
      </c>
      <c r="B158" s="67">
        <v>118</v>
      </c>
      <c r="C158" s="27" t="s">
        <v>381</v>
      </c>
      <c r="D158" s="182"/>
      <c r="E158" s="56" t="s">
        <v>46</v>
      </c>
      <c r="F158" s="27"/>
      <c r="G158" s="27"/>
      <c r="H158" s="38"/>
    </row>
    <row r="159" spans="1:8" ht="12.75" customHeight="1">
      <c r="A159" s="56"/>
      <c r="C159" s="27"/>
      <c r="D159" s="53"/>
      <c r="E159" s="56"/>
      <c r="F159" s="183">
        <v>282</v>
      </c>
      <c r="G159" s="56" t="s">
        <v>119</v>
      </c>
      <c r="H159" s="38"/>
    </row>
    <row r="160" spans="1:8" ht="12.75" customHeight="1">
      <c r="A160" s="56">
        <v>77</v>
      </c>
      <c r="B160" s="67">
        <v>107</v>
      </c>
      <c r="C160" s="27" t="s">
        <v>382</v>
      </c>
      <c r="D160" s="51"/>
      <c r="E160" s="27"/>
      <c r="F160" s="183"/>
      <c r="G160" s="56" t="s">
        <v>383</v>
      </c>
      <c r="H160" s="50"/>
    </row>
    <row r="161" spans="1:8" ht="12.75" customHeight="1">
      <c r="A161" s="56"/>
      <c r="C161" s="69"/>
      <c r="D161" s="182">
        <v>215</v>
      </c>
      <c r="E161" s="56" t="s">
        <v>119</v>
      </c>
      <c r="F161" s="45"/>
      <c r="G161" s="27"/>
      <c r="H161" s="40"/>
    </row>
    <row r="162" spans="1:8" ht="12.75" customHeight="1">
      <c r="A162" s="56">
        <v>78</v>
      </c>
      <c r="B162" s="67">
        <v>114</v>
      </c>
      <c r="C162" s="27" t="s">
        <v>384</v>
      </c>
      <c r="D162" s="182"/>
      <c r="E162" s="56" t="s">
        <v>385</v>
      </c>
      <c r="F162" s="45"/>
      <c r="G162" s="27"/>
      <c r="H162" s="40"/>
    </row>
    <row r="163" spans="1:8" ht="12.75" customHeight="1">
      <c r="A163" s="56"/>
      <c r="C163" s="27"/>
      <c r="D163" s="51"/>
      <c r="E163" s="183">
        <v>260</v>
      </c>
      <c r="F163" s="56" t="s">
        <v>119</v>
      </c>
      <c r="G163" s="27"/>
      <c r="H163" s="40"/>
    </row>
    <row r="164" spans="1:8" ht="12.75" customHeight="1">
      <c r="A164" s="56">
        <v>79</v>
      </c>
      <c r="B164" s="67" t="s">
        <v>46</v>
      </c>
      <c r="C164" s="27" t="s">
        <v>47</v>
      </c>
      <c r="D164" s="51"/>
      <c r="E164" s="183"/>
      <c r="F164" s="56" t="s">
        <v>386</v>
      </c>
      <c r="G164" s="27"/>
      <c r="H164" s="60"/>
    </row>
    <row r="165" spans="1:8" ht="12.75" customHeight="1">
      <c r="A165" s="56"/>
      <c r="C165" s="27"/>
      <c r="D165" s="182">
        <v>216</v>
      </c>
      <c r="E165" s="56" t="s">
        <v>172</v>
      </c>
      <c r="F165" s="45"/>
      <c r="G165" s="27"/>
      <c r="H165" s="40"/>
    </row>
    <row r="166" spans="1:8" ht="12.75" customHeight="1">
      <c r="A166" s="56">
        <v>80</v>
      </c>
      <c r="B166" s="67">
        <v>71</v>
      </c>
      <c r="C166" s="38" t="s">
        <v>387</v>
      </c>
      <c r="D166" s="182"/>
      <c r="E166" s="56" t="s">
        <v>46</v>
      </c>
      <c r="F166" s="45"/>
      <c r="G166" s="27"/>
      <c r="H166" s="40"/>
    </row>
    <row r="167" spans="1:8" ht="12.75" customHeight="1">
      <c r="A167" s="56"/>
      <c r="B167" s="27"/>
      <c r="C167" s="69"/>
      <c r="D167" s="69"/>
      <c r="E167" s="69"/>
      <c r="F167" s="45"/>
      <c r="G167" s="246">
        <v>299</v>
      </c>
      <c r="H167" s="149" t="s">
        <v>235</v>
      </c>
    </row>
    <row r="168" spans="1:8" ht="12.75" customHeight="1">
      <c r="A168" s="56">
        <v>81</v>
      </c>
      <c r="B168" s="67">
        <v>119</v>
      </c>
      <c r="C168" s="38" t="s">
        <v>388</v>
      </c>
      <c r="D168" s="51"/>
      <c r="E168" s="69"/>
      <c r="F168" s="69"/>
      <c r="G168" s="246"/>
      <c r="H168" s="151" t="s">
        <v>389</v>
      </c>
    </row>
    <row r="169" spans="1:8" ht="12.75" customHeight="1">
      <c r="A169" s="56"/>
      <c r="B169" s="27"/>
      <c r="C169" s="69"/>
      <c r="D169" s="182">
        <v>217</v>
      </c>
      <c r="E169" s="56" t="s">
        <v>390</v>
      </c>
      <c r="F169" s="69"/>
      <c r="G169" s="40"/>
      <c r="H169" s="40"/>
    </row>
    <row r="170" spans="1:8" ht="12.75" customHeight="1">
      <c r="A170" s="56">
        <v>82</v>
      </c>
      <c r="B170" s="67" t="s">
        <v>46</v>
      </c>
      <c r="C170" s="27" t="s">
        <v>47</v>
      </c>
      <c r="D170" s="182"/>
      <c r="E170" s="56" t="s">
        <v>46</v>
      </c>
      <c r="F170" s="45"/>
      <c r="G170" s="40"/>
      <c r="H170" s="40"/>
    </row>
    <row r="171" spans="1:8" ht="12.75" customHeight="1">
      <c r="A171" s="56"/>
      <c r="B171" s="27"/>
      <c r="C171" s="69"/>
      <c r="D171" s="69"/>
      <c r="E171" s="183">
        <v>261</v>
      </c>
      <c r="F171" s="56" t="s">
        <v>391</v>
      </c>
      <c r="G171" s="40"/>
      <c r="H171" s="40"/>
    </row>
    <row r="172" spans="1:8" ht="12.75" customHeight="1">
      <c r="A172" s="56">
        <v>83</v>
      </c>
      <c r="B172" s="67">
        <v>123</v>
      </c>
      <c r="C172" s="27" t="s">
        <v>392</v>
      </c>
      <c r="D172" s="53"/>
      <c r="E172" s="183"/>
      <c r="F172" s="56" t="s">
        <v>393</v>
      </c>
      <c r="G172" s="40"/>
      <c r="H172" s="40"/>
    </row>
    <row r="173" spans="1:8" ht="12.75" customHeight="1">
      <c r="A173" s="56"/>
      <c r="B173" s="27"/>
      <c r="C173" s="27"/>
      <c r="D173" s="182">
        <v>218</v>
      </c>
      <c r="E173" s="56" t="s">
        <v>391</v>
      </c>
      <c r="F173" s="45"/>
      <c r="G173" s="40"/>
      <c r="H173" s="40"/>
    </row>
    <row r="174" spans="1:8" ht="12.75" customHeight="1">
      <c r="A174" s="56">
        <v>84</v>
      </c>
      <c r="B174" s="67">
        <v>143</v>
      </c>
      <c r="C174" s="27" t="s">
        <v>394</v>
      </c>
      <c r="D174" s="182"/>
      <c r="E174" s="56" t="s">
        <v>395</v>
      </c>
      <c r="F174" s="45"/>
      <c r="G174" s="40"/>
      <c r="H174" s="40"/>
    </row>
    <row r="175" spans="1:8" ht="12.75" customHeight="1">
      <c r="A175" s="56"/>
      <c r="B175" s="27"/>
      <c r="C175" s="27"/>
      <c r="D175" s="53"/>
      <c r="E175" s="27"/>
      <c r="F175" s="183">
        <v>283</v>
      </c>
      <c r="G175" s="56" t="s">
        <v>391</v>
      </c>
      <c r="H175" s="40"/>
    </row>
    <row r="176" spans="1:8" ht="12.75" customHeight="1">
      <c r="A176" s="56">
        <v>85</v>
      </c>
      <c r="B176" s="67">
        <v>105</v>
      </c>
      <c r="C176" s="27" t="s">
        <v>396</v>
      </c>
      <c r="D176" s="53"/>
      <c r="E176" s="27"/>
      <c r="F176" s="183"/>
      <c r="G176" s="56" t="s">
        <v>397</v>
      </c>
      <c r="H176" s="40"/>
    </row>
    <row r="177" spans="1:8" ht="12.75" customHeight="1">
      <c r="A177" s="56"/>
      <c r="B177" s="27"/>
      <c r="C177" s="27"/>
      <c r="D177" s="182">
        <v>219</v>
      </c>
      <c r="E177" s="56" t="s">
        <v>167</v>
      </c>
      <c r="F177" s="45"/>
      <c r="G177" s="40"/>
      <c r="H177" s="40"/>
    </row>
    <row r="178" spans="1:8" ht="12.75" customHeight="1">
      <c r="A178" s="56">
        <v>86</v>
      </c>
      <c r="B178" s="67" t="s">
        <v>46</v>
      </c>
      <c r="C178" s="27" t="s">
        <v>47</v>
      </c>
      <c r="D178" s="182"/>
      <c r="E178" s="56" t="s">
        <v>46</v>
      </c>
      <c r="F178" s="45"/>
      <c r="G178" s="40"/>
      <c r="H178" s="40"/>
    </row>
    <row r="179" spans="1:8" ht="12.75" customHeight="1">
      <c r="A179" s="56"/>
      <c r="B179" s="27"/>
      <c r="C179" s="27"/>
      <c r="D179" s="53"/>
      <c r="E179" s="183">
        <v>262</v>
      </c>
      <c r="F179" s="56" t="s">
        <v>167</v>
      </c>
      <c r="G179" s="40"/>
      <c r="H179" s="40"/>
    </row>
    <row r="180" spans="1:8" ht="12.75" customHeight="1">
      <c r="A180" s="56">
        <v>87</v>
      </c>
      <c r="B180" s="67" t="s">
        <v>46</v>
      </c>
      <c r="C180" s="27" t="s">
        <v>47</v>
      </c>
      <c r="D180" s="53"/>
      <c r="E180" s="183"/>
      <c r="F180" s="56" t="s">
        <v>398</v>
      </c>
      <c r="G180" s="40"/>
      <c r="H180" s="40"/>
    </row>
    <row r="181" spans="1:8" ht="12.75" customHeight="1">
      <c r="A181" s="56"/>
      <c r="B181" s="27"/>
      <c r="C181" s="27"/>
      <c r="D181" s="182">
        <v>220</v>
      </c>
      <c r="E181" s="56" t="s">
        <v>399</v>
      </c>
      <c r="F181" s="45"/>
      <c r="G181" s="40"/>
      <c r="H181" s="40"/>
    </row>
    <row r="182" spans="1:8" ht="12.75" customHeight="1">
      <c r="A182" s="56">
        <v>88</v>
      </c>
      <c r="B182" s="67">
        <v>102</v>
      </c>
      <c r="C182" s="27" t="s">
        <v>400</v>
      </c>
      <c r="D182" s="182"/>
      <c r="E182" s="56" t="s">
        <v>46</v>
      </c>
      <c r="F182" s="45"/>
      <c r="G182" s="40"/>
      <c r="H182" s="40"/>
    </row>
    <row r="183" spans="1:8" ht="12.75" customHeight="1">
      <c r="A183" s="56"/>
      <c r="B183" s="27"/>
      <c r="C183" s="27"/>
      <c r="D183" s="53"/>
      <c r="E183" s="27"/>
      <c r="F183" s="45"/>
      <c r="G183" s="183">
        <v>294</v>
      </c>
      <c r="H183" s="40" t="s">
        <v>391</v>
      </c>
    </row>
    <row r="184" spans="1:8" ht="12.75" customHeight="1">
      <c r="A184" s="56">
        <v>89</v>
      </c>
      <c r="B184" s="67">
        <v>131</v>
      </c>
      <c r="C184" s="27" t="s">
        <v>401</v>
      </c>
      <c r="D184" s="53"/>
      <c r="E184" s="27"/>
      <c r="F184" s="45"/>
      <c r="G184" s="183"/>
      <c r="H184" s="40" t="s">
        <v>402</v>
      </c>
    </row>
    <row r="185" spans="1:8" ht="12.75" customHeight="1">
      <c r="A185" s="56"/>
      <c r="B185" s="27"/>
      <c r="C185" s="27"/>
      <c r="D185" s="182">
        <v>221</v>
      </c>
      <c r="E185" s="56" t="s">
        <v>403</v>
      </c>
      <c r="F185" s="45"/>
      <c r="G185" s="40"/>
      <c r="H185" s="40"/>
    </row>
    <row r="186" spans="1:8" ht="12.75" customHeight="1">
      <c r="A186" s="56">
        <v>90</v>
      </c>
      <c r="B186" s="67" t="s">
        <v>46</v>
      </c>
      <c r="C186" s="27" t="s">
        <v>47</v>
      </c>
      <c r="D186" s="182"/>
      <c r="E186" s="56" t="s">
        <v>46</v>
      </c>
      <c r="F186" s="45"/>
      <c r="G186" s="40"/>
      <c r="H186" s="40"/>
    </row>
    <row r="187" spans="1:8" ht="12.75" customHeight="1">
      <c r="A187" s="56"/>
      <c r="B187" s="27"/>
      <c r="C187" s="27"/>
      <c r="D187" s="53"/>
      <c r="E187" s="183">
        <v>263</v>
      </c>
      <c r="F187" s="56" t="s">
        <v>108</v>
      </c>
      <c r="G187" s="40"/>
      <c r="H187" s="40"/>
    </row>
    <row r="188" spans="1:8" ht="12.75" customHeight="1">
      <c r="A188" s="56">
        <v>91</v>
      </c>
      <c r="B188" s="67" t="s">
        <v>46</v>
      </c>
      <c r="C188" s="27" t="s">
        <v>47</v>
      </c>
      <c r="D188" s="53"/>
      <c r="E188" s="183"/>
      <c r="F188" s="56" t="s">
        <v>404</v>
      </c>
      <c r="G188" s="40"/>
      <c r="H188" s="40"/>
    </row>
    <row r="189" spans="1:8" ht="12.75" customHeight="1">
      <c r="A189" s="56"/>
      <c r="B189" s="27"/>
      <c r="C189" s="27"/>
      <c r="D189" s="182">
        <v>222</v>
      </c>
      <c r="E189" s="56" t="s">
        <v>108</v>
      </c>
      <c r="F189" s="45"/>
      <c r="G189" s="40"/>
      <c r="H189" s="40"/>
    </row>
    <row r="190" spans="1:8" ht="12.75" customHeight="1">
      <c r="A190" s="56">
        <v>92</v>
      </c>
      <c r="B190" s="67">
        <v>56</v>
      </c>
      <c r="C190" s="27" t="s">
        <v>405</v>
      </c>
      <c r="D190" s="182"/>
      <c r="E190" s="56" t="s">
        <v>46</v>
      </c>
      <c r="F190" s="45"/>
      <c r="G190" s="40"/>
      <c r="H190" s="40"/>
    </row>
    <row r="191" spans="1:8" ht="12.75" customHeight="1">
      <c r="A191" s="56"/>
      <c r="B191" s="27"/>
      <c r="C191" s="27"/>
      <c r="D191" s="53"/>
      <c r="E191" s="27"/>
      <c r="F191" s="183">
        <v>284</v>
      </c>
      <c r="G191" s="56" t="s">
        <v>108</v>
      </c>
      <c r="H191" s="40"/>
    </row>
    <row r="192" spans="1:8" ht="12.75" customHeight="1">
      <c r="A192" s="56">
        <v>93</v>
      </c>
      <c r="B192" s="67">
        <v>37</v>
      </c>
      <c r="C192" s="27" t="s">
        <v>406</v>
      </c>
      <c r="D192" s="53"/>
      <c r="E192" s="27"/>
      <c r="F192" s="183"/>
      <c r="G192" s="56" t="s">
        <v>407</v>
      </c>
      <c r="H192" s="40"/>
    </row>
    <row r="193" spans="1:8" ht="12.75" customHeight="1">
      <c r="A193" s="56"/>
      <c r="B193" s="27"/>
      <c r="C193" s="27"/>
      <c r="D193" s="182">
        <v>223</v>
      </c>
      <c r="E193" s="56" t="s">
        <v>408</v>
      </c>
      <c r="F193" s="45"/>
      <c r="G193" s="40"/>
      <c r="H193" s="40"/>
    </row>
    <row r="194" spans="1:8" ht="12.75" customHeight="1">
      <c r="A194" s="56">
        <v>94</v>
      </c>
      <c r="B194" s="67">
        <v>84</v>
      </c>
      <c r="C194" s="27" t="s">
        <v>409</v>
      </c>
      <c r="D194" s="182"/>
      <c r="E194" s="56" t="s">
        <v>410</v>
      </c>
      <c r="F194" s="45"/>
      <c r="G194" s="40"/>
      <c r="H194" s="40"/>
    </row>
    <row r="195" spans="1:8" ht="12.75" customHeight="1">
      <c r="A195" s="56"/>
      <c r="B195" s="27"/>
      <c r="C195" s="27"/>
      <c r="D195" s="53"/>
      <c r="E195" s="183">
        <v>264</v>
      </c>
      <c r="F195" s="56" t="s">
        <v>408</v>
      </c>
      <c r="G195" s="40"/>
      <c r="H195" s="40"/>
    </row>
    <row r="196" spans="1:8" ht="12.75" customHeight="1">
      <c r="A196" s="56">
        <v>95</v>
      </c>
      <c r="B196" s="67" t="s">
        <v>46</v>
      </c>
      <c r="C196" s="27" t="s">
        <v>47</v>
      </c>
      <c r="D196" s="53"/>
      <c r="E196" s="183"/>
      <c r="F196" s="56" t="s">
        <v>411</v>
      </c>
      <c r="G196" s="40"/>
      <c r="H196" s="40"/>
    </row>
    <row r="197" spans="1:8" ht="12.75" customHeight="1">
      <c r="A197" s="56"/>
      <c r="B197" s="27"/>
      <c r="C197" s="27"/>
      <c r="D197" s="182">
        <v>224</v>
      </c>
      <c r="E197" s="56" t="s">
        <v>140</v>
      </c>
      <c r="F197" s="45"/>
      <c r="G197" s="40"/>
      <c r="H197" s="40"/>
    </row>
    <row r="198" spans="1:8" ht="12.75" customHeight="1">
      <c r="A198" s="56">
        <v>96</v>
      </c>
      <c r="B198" s="67">
        <v>54</v>
      </c>
      <c r="C198" s="38" t="s">
        <v>412</v>
      </c>
      <c r="D198" s="182"/>
      <c r="E198" s="69" t="s">
        <v>46</v>
      </c>
      <c r="F198" s="45"/>
      <c r="G198" s="40"/>
      <c r="H198" s="40"/>
    </row>
    <row r="199" spans="1:8" ht="25.5">
      <c r="A199" s="250" t="s">
        <v>39</v>
      </c>
      <c r="B199" s="250"/>
      <c r="C199" s="250"/>
      <c r="D199" s="250"/>
      <c r="E199" s="250"/>
      <c r="F199" s="250"/>
      <c r="G199" s="250"/>
      <c r="H199" s="250"/>
    </row>
    <row r="200" spans="1:8" ht="18.75">
      <c r="A200" s="238" t="s">
        <v>275</v>
      </c>
      <c r="B200" s="238"/>
      <c r="C200" s="238"/>
      <c r="D200" s="238"/>
      <c r="E200" s="238"/>
      <c r="F200" s="238"/>
      <c r="G200" s="238"/>
      <c r="H200" s="238"/>
    </row>
    <row r="201" spans="3:8" ht="15.75">
      <c r="C201" s="21"/>
      <c r="D201" s="23"/>
      <c r="H201" s="62" t="s">
        <v>41</v>
      </c>
    </row>
    <row r="202" spans="1:7" ht="12.75" customHeight="1">
      <c r="A202" s="56">
        <v>97</v>
      </c>
      <c r="B202" s="67">
        <v>60</v>
      </c>
      <c r="C202" s="38" t="s">
        <v>413</v>
      </c>
      <c r="D202" s="27"/>
      <c r="E202" s="21"/>
      <c r="F202" s="21"/>
      <c r="G202" s="35"/>
    </row>
    <row r="203" spans="1:7" ht="12.75" customHeight="1">
      <c r="A203" s="56"/>
      <c r="C203" s="21"/>
      <c r="D203" s="182">
        <v>225</v>
      </c>
      <c r="E203" s="56" t="s">
        <v>256</v>
      </c>
      <c r="F203" s="21"/>
      <c r="G203" s="35"/>
    </row>
    <row r="204" spans="1:7" ht="12.75" customHeight="1">
      <c r="A204" s="56">
        <v>98</v>
      </c>
      <c r="B204" s="67" t="s">
        <v>46</v>
      </c>
      <c r="C204" s="27" t="s">
        <v>47</v>
      </c>
      <c r="D204" s="182"/>
      <c r="E204" s="56" t="s">
        <v>46</v>
      </c>
      <c r="F204" s="27"/>
      <c r="G204" s="21"/>
    </row>
    <row r="205" spans="1:7" ht="12.75" customHeight="1">
      <c r="A205" s="56"/>
      <c r="C205" s="21"/>
      <c r="D205" s="39"/>
      <c r="E205" s="183">
        <v>265</v>
      </c>
      <c r="F205" s="56" t="s">
        <v>414</v>
      </c>
      <c r="G205" s="21"/>
    </row>
    <row r="206" spans="1:7" ht="12.75" customHeight="1">
      <c r="A206" s="56">
        <v>99</v>
      </c>
      <c r="B206" s="67">
        <v>136</v>
      </c>
      <c r="C206" s="27" t="s">
        <v>415</v>
      </c>
      <c r="D206" s="51"/>
      <c r="E206" s="183"/>
      <c r="F206" s="56" t="s">
        <v>416</v>
      </c>
      <c r="G206" s="38"/>
    </row>
    <row r="207" spans="1:7" ht="12.75" customHeight="1">
      <c r="A207" s="56"/>
      <c r="C207" s="21"/>
      <c r="D207" s="182">
        <v>226</v>
      </c>
      <c r="E207" s="56" t="s">
        <v>414</v>
      </c>
      <c r="F207" s="56"/>
      <c r="G207" s="38"/>
    </row>
    <row r="208" spans="1:7" ht="12.75" customHeight="1">
      <c r="A208" s="56">
        <v>100</v>
      </c>
      <c r="B208" s="67">
        <v>83</v>
      </c>
      <c r="C208" s="27" t="s">
        <v>417</v>
      </c>
      <c r="D208" s="182"/>
      <c r="E208" s="56" t="s">
        <v>418</v>
      </c>
      <c r="F208" s="56"/>
      <c r="G208" s="38"/>
    </row>
    <row r="209" spans="1:8" ht="12.75" customHeight="1">
      <c r="A209" s="56"/>
      <c r="C209" s="21"/>
      <c r="D209" s="39"/>
      <c r="E209" s="45"/>
      <c r="F209" s="183">
        <v>285</v>
      </c>
      <c r="G209" s="56" t="s">
        <v>414</v>
      </c>
      <c r="H209" s="48"/>
    </row>
    <row r="210" spans="1:8" ht="12.75" customHeight="1">
      <c r="A210" s="56">
        <v>101</v>
      </c>
      <c r="B210" s="67">
        <v>70</v>
      </c>
      <c r="C210" s="27" t="s">
        <v>419</v>
      </c>
      <c r="D210" s="51"/>
      <c r="E210" s="45"/>
      <c r="F210" s="183"/>
      <c r="G210" s="56" t="s">
        <v>420</v>
      </c>
      <c r="H210" s="48"/>
    </row>
    <row r="211" spans="1:8" ht="12.75" customHeight="1">
      <c r="A211" s="56"/>
      <c r="C211" s="21"/>
      <c r="D211" s="182">
        <v>227</v>
      </c>
      <c r="E211" s="56" t="s">
        <v>421</v>
      </c>
      <c r="F211" s="56"/>
      <c r="G211" s="40"/>
      <c r="H211" s="48"/>
    </row>
    <row r="212" spans="1:8" ht="12.75" customHeight="1">
      <c r="A212" s="56">
        <v>102</v>
      </c>
      <c r="B212" s="67" t="s">
        <v>46</v>
      </c>
      <c r="C212" s="27" t="s">
        <v>47</v>
      </c>
      <c r="D212" s="182"/>
      <c r="E212" s="56" t="s">
        <v>46</v>
      </c>
      <c r="F212" s="56"/>
      <c r="G212" s="40"/>
      <c r="H212" s="48"/>
    </row>
    <row r="213" spans="1:8" ht="12.75" customHeight="1">
      <c r="A213" s="56"/>
      <c r="C213" s="21"/>
      <c r="D213" s="39"/>
      <c r="E213" s="183">
        <v>266</v>
      </c>
      <c r="F213" s="56" t="s">
        <v>421</v>
      </c>
      <c r="G213" s="40"/>
      <c r="H213" s="48"/>
    </row>
    <row r="214" spans="1:8" ht="12.75" customHeight="1">
      <c r="A214" s="56">
        <v>103</v>
      </c>
      <c r="B214" s="67" t="s">
        <v>46</v>
      </c>
      <c r="C214" s="27" t="s">
        <v>47</v>
      </c>
      <c r="D214" s="51"/>
      <c r="E214" s="183"/>
      <c r="F214" s="56" t="s">
        <v>422</v>
      </c>
      <c r="G214" s="27"/>
      <c r="H214" s="48"/>
    </row>
    <row r="215" spans="1:8" ht="12.75" customHeight="1">
      <c r="A215" s="56"/>
      <c r="C215" s="21"/>
      <c r="D215" s="182">
        <v>228</v>
      </c>
      <c r="E215" s="56" t="s">
        <v>423</v>
      </c>
      <c r="F215" s="69"/>
      <c r="G215" s="27"/>
      <c r="H215" s="38"/>
    </row>
    <row r="216" spans="1:8" ht="12.75" customHeight="1">
      <c r="A216" s="56">
        <v>104</v>
      </c>
      <c r="B216" s="67">
        <v>147</v>
      </c>
      <c r="C216" s="27" t="s">
        <v>424</v>
      </c>
      <c r="D216" s="182"/>
      <c r="E216" s="56" t="s">
        <v>46</v>
      </c>
      <c r="F216" s="56"/>
      <c r="G216" s="27"/>
      <c r="H216" s="38"/>
    </row>
    <row r="217" spans="1:8" ht="12.75" customHeight="1">
      <c r="A217" s="56"/>
      <c r="C217" s="21"/>
      <c r="D217" s="39"/>
      <c r="E217" s="69"/>
      <c r="F217" s="56"/>
      <c r="G217" s="183">
        <v>295</v>
      </c>
      <c r="H217" s="40" t="s">
        <v>414</v>
      </c>
    </row>
    <row r="218" spans="1:8" ht="12.75" customHeight="1">
      <c r="A218" s="56">
        <v>105</v>
      </c>
      <c r="B218" s="67">
        <v>130</v>
      </c>
      <c r="C218" s="27" t="s">
        <v>425</v>
      </c>
      <c r="D218" s="51"/>
      <c r="E218" s="45"/>
      <c r="F218" s="69"/>
      <c r="G218" s="183"/>
      <c r="H218" s="40" t="s">
        <v>426</v>
      </c>
    </row>
    <row r="219" spans="1:8" ht="12.75" customHeight="1">
      <c r="A219" s="56"/>
      <c r="C219" s="27"/>
      <c r="D219" s="182">
        <v>229</v>
      </c>
      <c r="E219" s="56" t="s">
        <v>427</v>
      </c>
      <c r="F219" s="27"/>
      <c r="G219" s="40"/>
      <c r="H219" s="38"/>
    </row>
    <row r="220" spans="1:8" ht="12.75" customHeight="1">
      <c r="A220" s="56">
        <v>106</v>
      </c>
      <c r="B220" s="67" t="s">
        <v>46</v>
      </c>
      <c r="C220" s="27" t="s">
        <v>47</v>
      </c>
      <c r="D220" s="182"/>
      <c r="E220" s="56" t="s">
        <v>46</v>
      </c>
      <c r="F220" s="27"/>
      <c r="G220" s="40"/>
      <c r="H220" s="38"/>
    </row>
    <row r="221" spans="1:8" ht="12.75" customHeight="1">
      <c r="A221" s="56"/>
      <c r="C221" s="27"/>
      <c r="D221" s="53"/>
      <c r="E221" s="183">
        <v>267</v>
      </c>
      <c r="F221" s="56" t="s">
        <v>124</v>
      </c>
      <c r="G221" s="40"/>
      <c r="H221" s="48"/>
    </row>
    <row r="222" spans="1:8" ht="12.75" customHeight="1">
      <c r="A222" s="56">
        <v>107</v>
      </c>
      <c r="B222" s="67" t="s">
        <v>46</v>
      </c>
      <c r="C222" s="27" t="s">
        <v>47</v>
      </c>
      <c r="D222" s="53"/>
      <c r="E222" s="183"/>
      <c r="F222" s="56" t="s">
        <v>428</v>
      </c>
      <c r="G222" s="27"/>
      <c r="H222" s="48"/>
    </row>
    <row r="223" spans="1:8" ht="12.75" customHeight="1">
      <c r="A223" s="56"/>
      <c r="C223" s="27"/>
      <c r="D223" s="182">
        <v>230</v>
      </c>
      <c r="E223" s="56" t="s">
        <v>124</v>
      </c>
      <c r="F223" s="27"/>
      <c r="G223" s="27"/>
      <c r="H223" s="48"/>
    </row>
    <row r="224" spans="1:8" ht="12.75" customHeight="1">
      <c r="A224" s="56">
        <v>108</v>
      </c>
      <c r="B224" s="67">
        <v>134</v>
      </c>
      <c r="C224" s="27" t="s">
        <v>429</v>
      </c>
      <c r="D224" s="182"/>
      <c r="E224" s="56" t="s">
        <v>46</v>
      </c>
      <c r="F224" s="27"/>
      <c r="G224" s="27"/>
      <c r="H224" s="48"/>
    </row>
    <row r="225" spans="1:8" ht="12.75" customHeight="1">
      <c r="A225" s="56"/>
      <c r="C225" s="27"/>
      <c r="D225" s="53"/>
      <c r="E225" s="56"/>
      <c r="F225" s="183">
        <v>286</v>
      </c>
      <c r="G225" s="56" t="s">
        <v>54</v>
      </c>
      <c r="H225" s="48"/>
    </row>
    <row r="226" spans="1:8" ht="12.75" customHeight="1">
      <c r="A226" s="56">
        <v>109</v>
      </c>
      <c r="B226" s="67">
        <v>126</v>
      </c>
      <c r="C226" s="27" t="s">
        <v>430</v>
      </c>
      <c r="D226" s="51"/>
      <c r="E226" s="27"/>
      <c r="F226" s="183"/>
      <c r="G226" s="56" t="s">
        <v>431</v>
      </c>
      <c r="H226" s="48"/>
    </row>
    <row r="227" spans="1:8" ht="12.75" customHeight="1">
      <c r="A227" s="56"/>
      <c r="C227" s="69"/>
      <c r="D227" s="182">
        <v>231</v>
      </c>
      <c r="E227" s="56" t="s">
        <v>432</v>
      </c>
      <c r="F227" s="45"/>
      <c r="G227" s="27"/>
      <c r="H227" s="48"/>
    </row>
    <row r="228" spans="1:8" ht="12.75" customHeight="1">
      <c r="A228" s="56">
        <v>110</v>
      </c>
      <c r="B228" s="67">
        <v>92</v>
      </c>
      <c r="C228" s="27" t="s">
        <v>433</v>
      </c>
      <c r="D228" s="182"/>
      <c r="E228" s="56" t="s">
        <v>434</v>
      </c>
      <c r="F228" s="45"/>
      <c r="G228" s="27"/>
      <c r="H228" s="48"/>
    </row>
    <row r="229" spans="1:8" ht="12.75" customHeight="1">
      <c r="A229" s="56"/>
      <c r="C229" s="27"/>
      <c r="D229" s="51"/>
      <c r="E229" s="183">
        <v>268</v>
      </c>
      <c r="F229" s="56" t="s">
        <v>54</v>
      </c>
      <c r="G229" s="27"/>
      <c r="H229" s="48"/>
    </row>
    <row r="230" spans="1:8" ht="12.75" customHeight="1">
      <c r="A230" s="56">
        <v>111</v>
      </c>
      <c r="B230" s="67" t="s">
        <v>46</v>
      </c>
      <c r="C230" s="27" t="s">
        <v>47</v>
      </c>
      <c r="D230" s="51"/>
      <c r="E230" s="183"/>
      <c r="F230" s="56" t="s">
        <v>435</v>
      </c>
      <c r="G230" s="27"/>
      <c r="H230" s="48"/>
    </row>
    <row r="231" spans="1:8" ht="12.75" customHeight="1">
      <c r="A231" s="56"/>
      <c r="C231" s="27"/>
      <c r="D231" s="182">
        <v>232</v>
      </c>
      <c r="E231" s="56" t="s">
        <v>54</v>
      </c>
      <c r="F231" s="45"/>
      <c r="G231" s="27"/>
      <c r="H231" s="48"/>
    </row>
    <row r="232" spans="1:8" ht="12.75" customHeight="1">
      <c r="A232" s="56">
        <v>112</v>
      </c>
      <c r="B232" s="67">
        <v>139</v>
      </c>
      <c r="C232" s="38" t="s">
        <v>436</v>
      </c>
      <c r="D232" s="182"/>
      <c r="E232" s="56" t="s">
        <v>46</v>
      </c>
      <c r="F232" s="45"/>
      <c r="G232" s="27"/>
      <c r="H232" s="48"/>
    </row>
    <row r="233" spans="1:8" ht="12.75" customHeight="1">
      <c r="A233" s="56"/>
      <c r="B233" s="27"/>
      <c r="D233" s="18"/>
      <c r="E233" s="69" t="s">
        <v>38</v>
      </c>
      <c r="F233" s="45"/>
      <c r="G233" s="246">
        <v>300</v>
      </c>
      <c r="H233" s="50" t="s">
        <v>414</v>
      </c>
    </row>
    <row r="234" spans="1:8" ht="12.75" customHeight="1">
      <c r="A234" s="56">
        <v>113</v>
      </c>
      <c r="B234" s="67">
        <v>98</v>
      </c>
      <c r="C234" s="38" t="s">
        <v>437</v>
      </c>
      <c r="D234" s="51"/>
      <c r="E234" s="69"/>
      <c r="F234" s="69"/>
      <c r="G234" s="246"/>
      <c r="H234" s="155" t="s">
        <v>438</v>
      </c>
    </row>
    <row r="235" spans="1:8" ht="12.75" customHeight="1">
      <c r="A235" s="56"/>
      <c r="B235" s="27"/>
      <c r="C235" s="69"/>
      <c r="D235" s="182">
        <v>233</v>
      </c>
      <c r="E235" s="56" t="s">
        <v>439</v>
      </c>
      <c r="F235" s="69"/>
      <c r="G235" s="40"/>
      <c r="H235" s="48"/>
    </row>
    <row r="236" spans="1:8" ht="12.75" customHeight="1">
      <c r="A236" s="56">
        <v>114</v>
      </c>
      <c r="B236" s="67" t="s">
        <v>46</v>
      </c>
      <c r="C236" s="27" t="s">
        <v>47</v>
      </c>
      <c r="D236" s="182"/>
      <c r="E236" s="56" t="s">
        <v>46</v>
      </c>
      <c r="F236" s="45"/>
      <c r="G236" s="40"/>
      <c r="H236" s="48"/>
    </row>
    <row r="237" spans="1:8" ht="12.75" customHeight="1">
      <c r="A237" s="56"/>
      <c r="B237" s="27"/>
      <c r="D237" s="18"/>
      <c r="E237" s="183">
        <v>269</v>
      </c>
      <c r="F237" s="56" t="s">
        <v>95</v>
      </c>
      <c r="G237" s="40"/>
      <c r="H237" s="48"/>
    </row>
    <row r="238" spans="1:8" ht="12.75" customHeight="1">
      <c r="A238" s="56">
        <v>115</v>
      </c>
      <c r="B238" s="67">
        <v>88</v>
      </c>
      <c r="C238" s="27" t="s">
        <v>440</v>
      </c>
      <c r="D238" s="53"/>
      <c r="E238" s="183"/>
      <c r="F238" s="56" t="s">
        <v>441</v>
      </c>
      <c r="G238" s="40"/>
      <c r="H238" s="48"/>
    </row>
    <row r="239" spans="1:8" ht="12.75" customHeight="1">
      <c r="A239" s="56"/>
      <c r="B239" s="27"/>
      <c r="C239" s="27"/>
      <c r="D239" s="182">
        <v>234</v>
      </c>
      <c r="E239" s="56" t="s">
        <v>95</v>
      </c>
      <c r="F239" s="45"/>
      <c r="G239" s="40"/>
      <c r="H239" s="48"/>
    </row>
    <row r="240" spans="1:8" ht="12.75" customHeight="1">
      <c r="A240" s="56">
        <v>116</v>
      </c>
      <c r="B240" s="67">
        <v>34</v>
      </c>
      <c r="C240" s="27" t="s">
        <v>442</v>
      </c>
      <c r="D240" s="182"/>
      <c r="E240" s="56" t="s">
        <v>443</v>
      </c>
      <c r="F240" s="45"/>
      <c r="G240" s="40"/>
      <c r="H240" s="48"/>
    </row>
    <row r="241" spans="1:8" ht="12.75" customHeight="1">
      <c r="A241" s="56"/>
      <c r="B241" s="27"/>
      <c r="C241" s="27"/>
      <c r="D241" s="53"/>
      <c r="E241" s="27"/>
      <c r="F241" s="183">
        <v>287</v>
      </c>
      <c r="G241" s="56" t="s">
        <v>95</v>
      </c>
      <c r="H241" s="48"/>
    </row>
    <row r="242" spans="1:8" ht="12.75" customHeight="1">
      <c r="A242" s="56">
        <v>117</v>
      </c>
      <c r="B242" s="67">
        <v>148</v>
      </c>
      <c r="C242" s="27" t="s">
        <v>444</v>
      </c>
      <c r="D242" s="53"/>
      <c r="E242" s="27"/>
      <c r="F242" s="183"/>
      <c r="G242" s="56" t="s">
        <v>229</v>
      </c>
      <c r="H242" s="48"/>
    </row>
    <row r="243" spans="1:8" ht="12.75" customHeight="1">
      <c r="A243" s="56"/>
      <c r="B243" s="27"/>
      <c r="C243" s="27"/>
      <c r="D243" s="182">
        <v>235</v>
      </c>
      <c r="E243" s="56" t="s">
        <v>83</v>
      </c>
      <c r="F243" s="45"/>
      <c r="G243" s="40"/>
      <c r="H243" s="48"/>
    </row>
    <row r="244" spans="1:8" ht="12.75" customHeight="1">
      <c r="A244" s="56">
        <v>118</v>
      </c>
      <c r="B244" s="67" t="s">
        <v>46</v>
      </c>
      <c r="C244" s="27" t="s">
        <v>47</v>
      </c>
      <c r="D244" s="182"/>
      <c r="E244" s="56" t="s">
        <v>46</v>
      </c>
      <c r="F244" s="45"/>
      <c r="G244" s="40"/>
      <c r="H244" s="48"/>
    </row>
    <row r="245" spans="1:8" ht="12.75" customHeight="1">
      <c r="A245" s="56"/>
      <c r="B245" s="27"/>
      <c r="C245" s="27"/>
      <c r="D245" s="53"/>
      <c r="E245" s="183">
        <v>270</v>
      </c>
      <c r="F245" s="56" t="s">
        <v>445</v>
      </c>
      <c r="G245" s="40"/>
      <c r="H245" s="48"/>
    </row>
    <row r="246" spans="1:8" ht="12.75" customHeight="1">
      <c r="A246" s="56">
        <v>119</v>
      </c>
      <c r="B246" s="67" t="s">
        <v>46</v>
      </c>
      <c r="C246" s="27" t="s">
        <v>47</v>
      </c>
      <c r="D246" s="53"/>
      <c r="E246" s="183"/>
      <c r="F246" s="56" t="s">
        <v>446</v>
      </c>
      <c r="G246" s="40"/>
      <c r="H246" s="48"/>
    </row>
    <row r="247" spans="1:8" ht="12.75" customHeight="1">
      <c r="A247" s="56"/>
      <c r="B247" s="27"/>
      <c r="C247" s="27"/>
      <c r="D247" s="182">
        <v>236</v>
      </c>
      <c r="E247" s="56" t="s">
        <v>445</v>
      </c>
      <c r="F247" s="45"/>
      <c r="G247" s="40"/>
      <c r="H247" s="38"/>
    </row>
    <row r="248" spans="1:8" ht="12.75" customHeight="1">
      <c r="A248" s="56">
        <v>120</v>
      </c>
      <c r="B248" s="67">
        <v>80</v>
      </c>
      <c r="C248" s="27" t="s">
        <v>447</v>
      </c>
      <c r="D248" s="182"/>
      <c r="E248" s="56" t="s">
        <v>46</v>
      </c>
      <c r="F248" s="45"/>
      <c r="G248" s="40"/>
      <c r="H248" s="38"/>
    </row>
    <row r="249" spans="1:8" ht="12.75" customHeight="1">
      <c r="A249" s="56"/>
      <c r="B249" s="27"/>
      <c r="C249" s="27"/>
      <c r="D249" s="53"/>
      <c r="E249" s="27"/>
      <c r="F249" s="45"/>
      <c r="G249" s="183">
        <v>296</v>
      </c>
      <c r="H249" s="40" t="s">
        <v>95</v>
      </c>
    </row>
    <row r="250" spans="1:8" ht="12.75" customHeight="1">
      <c r="A250" s="56">
        <v>121</v>
      </c>
      <c r="B250" s="67">
        <v>128</v>
      </c>
      <c r="C250" s="27" t="s">
        <v>448</v>
      </c>
      <c r="D250" s="53"/>
      <c r="E250" s="27"/>
      <c r="F250" s="45"/>
      <c r="G250" s="183"/>
      <c r="H250" s="40" t="s">
        <v>449</v>
      </c>
    </row>
    <row r="251" spans="1:8" ht="12.75" customHeight="1">
      <c r="A251" s="56"/>
      <c r="B251" s="27"/>
      <c r="C251" s="27"/>
      <c r="D251" s="182">
        <v>237</v>
      </c>
      <c r="E251" s="56" t="s">
        <v>450</v>
      </c>
      <c r="F251" s="45"/>
      <c r="G251" s="40"/>
      <c r="H251" s="38"/>
    </row>
    <row r="252" spans="1:8" ht="12.75" customHeight="1">
      <c r="A252" s="56">
        <v>122</v>
      </c>
      <c r="B252" s="67" t="s">
        <v>46</v>
      </c>
      <c r="C252" s="27" t="s">
        <v>47</v>
      </c>
      <c r="D252" s="182"/>
      <c r="E252" s="56" t="s">
        <v>46</v>
      </c>
      <c r="F252" s="45"/>
      <c r="G252" s="40"/>
      <c r="H252" s="48"/>
    </row>
    <row r="253" spans="1:8" ht="12.75" customHeight="1">
      <c r="A253" s="56"/>
      <c r="B253" s="27"/>
      <c r="C253" s="27"/>
      <c r="D253" s="53"/>
      <c r="E253" s="183">
        <v>271</v>
      </c>
      <c r="F253" s="56" t="s">
        <v>451</v>
      </c>
      <c r="G253" s="40"/>
      <c r="H253" s="48"/>
    </row>
    <row r="254" spans="1:8" ht="12.75" customHeight="1">
      <c r="A254" s="56">
        <v>123</v>
      </c>
      <c r="B254" s="67" t="s">
        <v>46</v>
      </c>
      <c r="C254" s="27" t="s">
        <v>47</v>
      </c>
      <c r="D254" s="53"/>
      <c r="E254" s="183"/>
      <c r="F254" s="56" t="s">
        <v>452</v>
      </c>
      <c r="G254" s="40"/>
      <c r="H254" s="48"/>
    </row>
    <row r="255" spans="1:8" ht="12.75" customHeight="1">
      <c r="A255" s="56"/>
      <c r="B255" s="27"/>
      <c r="C255" s="27"/>
      <c r="D255" s="182">
        <v>238</v>
      </c>
      <c r="E255" s="56" t="s">
        <v>451</v>
      </c>
      <c r="F255" s="45"/>
      <c r="G255" s="40"/>
      <c r="H255" s="48"/>
    </row>
    <row r="256" spans="1:8" ht="12.75" customHeight="1">
      <c r="A256" s="56">
        <v>124</v>
      </c>
      <c r="B256" s="67">
        <v>96</v>
      </c>
      <c r="C256" s="27" t="s">
        <v>453</v>
      </c>
      <c r="D256" s="182"/>
      <c r="E256" s="56" t="s">
        <v>46</v>
      </c>
      <c r="F256" s="45"/>
      <c r="G256" s="40"/>
      <c r="H256" s="48"/>
    </row>
    <row r="257" spans="1:8" ht="12.75" customHeight="1">
      <c r="A257" s="56"/>
      <c r="B257" s="27"/>
      <c r="C257" s="27"/>
      <c r="D257" s="53"/>
      <c r="E257" s="27"/>
      <c r="F257" s="183">
        <v>288</v>
      </c>
      <c r="G257" s="56" t="s">
        <v>180</v>
      </c>
      <c r="H257" s="48"/>
    </row>
    <row r="258" spans="1:8" ht="12.75" customHeight="1">
      <c r="A258" s="56">
        <v>125</v>
      </c>
      <c r="B258" s="67">
        <v>106</v>
      </c>
      <c r="C258" s="27" t="s">
        <v>454</v>
      </c>
      <c r="D258" s="53"/>
      <c r="E258" s="27"/>
      <c r="F258" s="183"/>
      <c r="G258" s="56" t="s">
        <v>455</v>
      </c>
      <c r="H258" s="48"/>
    </row>
    <row r="259" spans="1:8" ht="12.75" customHeight="1">
      <c r="A259" s="56"/>
      <c r="B259" s="27"/>
      <c r="C259" s="27"/>
      <c r="D259" s="182">
        <v>239</v>
      </c>
      <c r="E259" s="56" t="s">
        <v>456</v>
      </c>
      <c r="F259" s="45"/>
      <c r="G259" s="40"/>
      <c r="H259" s="48"/>
    </row>
    <row r="260" spans="1:8" ht="12.75" customHeight="1">
      <c r="A260" s="56">
        <v>126</v>
      </c>
      <c r="B260" s="67">
        <v>145</v>
      </c>
      <c r="C260" s="27" t="s">
        <v>457</v>
      </c>
      <c r="D260" s="182"/>
      <c r="E260" s="56" t="s">
        <v>458</v>
      </c>
      <c r="F260" s="45"/>
      <c r="G260" s="40"/>
      <c r="H260" s="48"/>
    </row>
    <row r="261" spans="1:8" ht="12.75" customHeight="1">
      <c r="A261" s="56"/>
      <c r="B261" s="27"/>
      <c r="C261" s="27"/>
      <c r="D261" s="53"/>
      <c r="E261" s="183">
        <v>272</v>
      </c>
      <c r="F261" s="56" t="s">
        <v>180</v>
      </c>
      <c r="G261" s="40"/>
      <c r="H261" s="48"/>
    </row>
    <row r="262" spans="1:8" ht="12.75" customHeight="1">
      <c r="A262" s="56">
        <v>127</v>
      </c>
      <c r="B262" s="67" t="s">
        <v>46</v>
      </c>
      <c r="C262" s="27" t="s">
        <v>47</v>
      </c>
      <c r="D262" s="53"/>
      <c r="E262" s="183"/>
      <c r="F262" s="56" t="s">
        <v>459</v>
      </c>
      <c r="G262" s="40"/>
      <c r="H262" s="48"/>
    </row>
    <row r="263" spans="1:8" ht="12.75" customHeight="1">
      <c r="A263" s="56"/>
      <c r="B263" s="27"/>
      <c r="C263" s="27"/>
      <c r="D263" s="182">
        <v>240</v>
      </c>
      <c r="E263" s="56" t="s">
        <v>180</v>
      </c>
      <c r="F263" s="45"/>
      <c r="G263" s="40"/>
      <c r="H263" s="48"/>
    </row>
    <row r="264" spans="1:8" ht="12.75" customHeight="1">
      <c r="A264" s="56">
        <v>128</v>
      </c>
      <c r="B264" s="67">
        <v>45</v>
      </c>
      <c r="C264" s="38" t="s">
        <v>460</v>
      </c>
      <c r="D264" s="182"/>
      <c r="E264" s="56" t="s">
        <v>46</v>
      </c>
      <c r="F264" s="45"/>
      <c r="G264" s="40"/>
      <c r="H264" s="48"/>
    </row>
    <row r="265" spans="1:8" ht="25.5">
      <c r="A265" s="250" t="s">
        <v>39</v>
      </c>
      <c r="B265" s="250"/>
      <c r="C265" s="250"/>
      <c r="D265" s="250"/>
      <c r="E265" s="250"/>
      <c r="F265" s="250"/>
      <c r="G265" s="250"/>
      <c r="H265" s="250"/>
    </row>
    <row r="266" spans="1:8" ht="18.75">
      <c r="A266" s="238" t="s">
        <v>275</v>
      </c>
      <c r="B266" s="238"/>
      <c r="C266" s="238"/>
      <c r="D266" s="238"/>
      <c r="E266" s="238"/>
      <c r="F266" s="238"/>
      <c r="G266" s="238"/>
      <c r="H266" s="238"/>
    </row>
    <row r="267" spans="3:8" ht="15.75">
      <c r="C267" s="21"/>
      <c r="D267" s="23"/>
      <c r="H267" s="62" t="s">
        <v>41</v>
      </c>
    </row>
    <row r="269" spans="3:8" ht="12.75">
      <c r="C269" s="69"/>
      <c r="D269" s="27"/>
      <c r="E269" s="69"/>
      <c r="F269" s="69"/>
      <c r="G269" s="69"/>
      <c r="H269" s="48"/>
    </row>
    <row r="270" spans="1:8" ht="15.75">
      <c r="A270" s="245">
        <v>297</v>
      </c>
      <c r="B270" s="245"/>
      <c r="C270" s="161" t="s">
        <v>232</v>
      </c>
      <c r="D270" s="27"/>
      <c r="E270" s="69"/>
      <c r="F270" s="69"/>
      <c r="G270" s="69"/>
      <c r="H270" s="48"/>
    </row>
    <row r="271" spans="3:8" ht="12.75">
      <c r="C271" s="69"/>
      <c r="D271" s="27"/>
      <c r="E271" s="69"/>
      <c r="F271" s="69"/>
      <c r="G271" s="69"/>
      <c r="H271" s="48"/>
    </row>
    <row r="272" spans="3:8" ht="12.75">
      <c r="C272" s="69"/>
      <c r="D272" s="27"/>
      <c r="E272" s="69"/>
      <c r="F272" s="69"/>
      <c r="G272" s="69"/>
      <c r="H272" s="48"/>
    </row>
    <row r="273" spans="3:8" ht="12.75">
      <c r="C273" s="69"/>
      <c r="D273" s="27"/>
      <c r="E273" s="69"/>
      <c r="F273" s="69"/>
      <c r="G273" s="69"/>
      <c r="H273" s="48"/>
    </row>
    <row r="274" spans="3:8" ht="12.75">
      <c r="C274" s="69"/>
      <c r="D274" s="27"/>
      <c r="E274" s="69"/>
      <c r="F274" s="69"/>
      <c r="G274" s="69"/>
      <c r="H274" s="48"/>
    </row>
    <row r="275" spans="3:8" ht="12.75">
      <c r="C275" s="69"/>
      <c r="D275" s="27"/>
      <c r="E275" s="69"/>
      <c r="F275" s="69"/>
      <c r="G275" s="69"/>
      <c r="H275" s="48"/>
    </row>
    <row r="276" spans="3:8" ht="15.75">
      <c r="C276" s="69"/>
      <c r="D276" s="249">
        <v>301</v>
      </c>
      <c r="E276" s="247" t="s">
        <v>232</v>
      </c>
      <c r="F276" s="247"/>
      <c r="G276" s="69"/>
      <c r="H276" s="48"/>
    </row>
    <row r="277" spans="3:8" ht="15.75">
      <c r="C277" s="69"/>
      <c r="D277" s="249"/>
      <c r="E277" s="247" t="s">
        <v>461</v>
      </c>
      <c r="F277" s="247"/>
      <c r="G277" s="69"/>
      <c r="H277" s="48"/>
    </row>
    <row r="278" spans="3:8" ht="12.75">
      <c r="C278" s="69"/>
      <c r="D278" s="27"/>
      <c r="E278" s="69"/>
      <c r="F278" s="69"/>
      <c r="G278" s="69"/>
      <c r="H278" s="48"/>
    </row>
    <row r="279" spans="3:8" ht="12.75">
      <c r="C279" s="69"/>
      <c r="D279" s="27"/>
      <c r="E279" s="69"/>
      <c r="F279" s="69"/>
      <c r="G279" s="69"/>
      <c r="H279" s="48"/>
    </row>
    <row r="280" spans="3:8" ht="12.75">
      <c r="C280" s="69"/>
      <c r="D280" s="27"/>
      <c r="E280" s="69"/>
      <c r="F280" s="69"/>
      <c r="G280" s="69"/>
      <c r="H280" s="48"/>
    </row>
    <row r="281" spans="3:8" ht="12.75">
      <c r="C281" s="69"/>
      <c r="D281" s="27"/>
      <c r="E281" s="69"/>
      <c r="F281" s="69"/>
      <c r="G281" s="69"/>
      <c r="H281" s="48"/>
    </row>
    <row r="282" spans="1:8" ht="15.75">
      <c r="A282" s="245">
        <v>298</v>
      </c>
      <c r="B282" s="245"/>
      <c r="C282" s="161" t="s">
        <v>94</v>
      </c>
      <c r="D282" s="27"/>
      <c r="E282" s="69"/>
      <c r="F282" s="69"/>
      <c r="G282" s="69"/>
      <c r="H282" s="48"/>
    </row>
    <row r="283" spans="3:8" ht="12.75">
      <c r="C283" s="69"/>
      <c r="D283" s="27"/>
      <c r="E283" s="69"/>
      <c r="F283" s="69"/>
      <c r="G283" s="69"/>
      <c r="H283" s="48"/>
    </row>
    <row r="284" spans="3:8" ht="12.75">
      <c r="C284" s="69"/>
      <c r="D284" s="27"/>
      <c r="E284" s="69"/>
      <c r="F284" s="69"/>
      <c r="G284" s="69"/>
      <c r="H284" s="48"/>
    </row>
    <row r="285" spans="3:8" ht="12.75">
      <c r="C285" s="69"/>
      <c r="D285" s="27"/>
      <c r="E285" s="69"/>
      <c r="F285" s="69"/>
      <c r="G285" s="69"/>
      <c r="H285" s="48"/>
    </row>
    <row r="286" spans="3:8" ht="12.75">
      <c r="C286" s="69"/>
      <c r="D286" s="27"/>
      <c r="E286" s="69"/>
      <c r="F286" s="69"/>
      <c r="G286" s="69"/>
      <c r="H286" s="48"/>
    </row>
    <row r="287" spans="3:8" ht="12.75">
      <c r="C287" s="69"/>
      <c r="D287" s="27"/>
      <c r="E287" s="69"/>
      <c r="F287" s="69"/>
      <c r="G287" s="69"/>
      <c r="H287" s="48"/>
    </row>
    <row r="288" spans="3:8" ht="15.75">
      <c r="C288" s="69"/>
      <c r="D288" s="27"/>
      <c r="E288" s="69"/>
      <c r="F288" s="246">
        <v>303</v>
      </c>
      <c r="G288" s="247" t="s">
        <v>232</v>
      </c>
      <c r="H288" s="247"/>
    </row>
    <row r="289" spans="3:8" ht="15.75" customHeight="1">
      <c r="C289" s="69"/>
      <c r="D289" s="27"/>
      <c r="E289" s="69"/>
      <c r="F289" s="246"/>
      <c r="G289" s="248" t="s">
        <v>462</v>
      </c>
      <c r="H289" s="248"/>
    </row>
    <row r="290" spans="3:8" ht="12.75">
      <c r="C290" s="69"/>
      <c r="D290" s="27"/>
      <c r="E290" s="69"/>
      <c r="F290" s="69"/>
      <c r="G290" s="69"/>
      <c r="H290" s="48"/>
    </row>
    <row r="291" spans="3:8" ht="12.75">
      <c r="C291" s="69"/>
      <c r="D291" s="27"/>
      <c r="E291" s="69"/>
      <c r="F291" s="69"/>
      <c r="G291" s="69"/>
      <c r="H291" s="48"/>
    </row>
    <row r="292" spans="3:8" ht="12.75">
      <c r="C292" s="69"/>
      <c r="D292" s="27"/>
      <c r="E292" s="69"/>
      <c r="F292" s="69"/>
      <c r="G292" s="69"/>
      <c r="H292" s="48"/>
    </row>
    <row r="293" spans="3:8" ht="12.75">
      <c r="C293" s="69"/>
      <c r="D293" s="27"/>
      <c r="E293" s="69"/>
      <c r="F293" s="69"/>
      <c r="G293" s="69"/>
      <c r="H293" s="48"/>
    </row>
    <row r="294" spans="1:8" ht="15.75">
      <c r="A294" s="245">
        <v>299</v>
      </c>
      <c r="B294" s="245"/>
      <c r="C294" s="161" t="s">
        <v>235</v>
      </c>
      <c r="D294" s="27"/>
      <c r="E294" s="69"/>
      <c r="F294" s="69"/>
      <c r="G294" s="69"/>
      <c r="H294" s="48"/>
    </row>
    <row r="295" spans="3:8" ht="15.75">
      <c r="C295" s="162"/>
      <c r="D295" s="27"/>
      <c r="E295" s="69"/>
      <c r="F295" s="69"/>
      <c r="G295" s="69"/>
      <c r="H295" s="48"/>
    </row>
    <row r="296" spans="3:8" ht="12.75">
      <c r="C296" s="69"/>
      <c r="D296" s="27"/>
      <c r="E296" s="69"/>
      <c r="F296" s="69"/>
      <c r="G296" s="69"/>
      <c r="H296" s="48"/>
    </row>
    <row r="297" spans="3:8" ht="12.75">
      <c r="C297" s="69"/>
      <c r="D297" s="27"/>
      <c r="E297" s="69"/>
      <c r="F297" s="69"/>
      <c r="G297" s="69"/>
      <c r="H297" s="48"/>
    </row>
    <row r="298" spans="3:8" ht="12.75">
      <c r="C298" s="69"/>
      <c r="D298" s="27"/>
      <c r="E298" s="69"/>
      <c r="F298" s="69"/>
      <c r="G298" s="69"/>
      <c r="H298" s="48"/>
    </row>
    <row r="299" spans="3:8" ht="12.75">
      <c r="C299" s="69"/>
      <c r="D299" s="27"/>
      <c r="E299" s="69"/>
      <c r="F299" s="69"/>
      <c r="G299" s="69"/>
      <c r="H299" s="48"/>
    </row>
    <row r="300" spans="3:8" ht="15.75">
      <c r="C300" s="69"/>
      <c r="D300" s="249">
        <v>302</v>
      </c>
      <c r="E300" s="247" t="s">
        <v>414</v>
      </c>
      <c r="F300" s="247"/>
      <c r="G300" s="69"/>
      <c r="H300" s="48"/>
    </row>
    <row r="301" spans="3:8" ht="15.75">
      <c r="C301" s="69"/>
      <c r="D301" s="249"/>
      <c r="E301" s="247" t="s">
        <v>463</v>
      </c>
      <c r="F301" s="247"/>
      <c r="G301" s="69"/>
      <c r="H301" s="48"/>
    </row>
    <row r="302" spans="3:8" ht="12.75">
      <c r="C302" s="69"/>
      <c r="D302" s="27"/>
      <c r="E302" s="69"/>
      <c r="F302" s="69"/>
      <c r="G302" s="69"/>
      <c r="H302" s="48"/>
    </row>
    <row r="303" spans="3:8" ht="12.75">
      <c r="C303" s="69"/>
      <c r="D303" s="27"/>
      <c r="E303" s="69"/>
      <c r="F303" s="69"/>
      <c r="G303" s="69"/>
      <c r="H303" s="48"/>
    </row>
    <row r="304" spans="3:8" ht="12.75">
      <c r="C304" s="69"/>
      <c r="D304" s="27"/>
      <c r="E304" s="69"/>
      <c r="F304" s="69"/>
      <c r="G304" s="69"/>
      <c r="H304" s="48"/>
    </row>
    <row r="305" spans="3:8" ht="12.75">
      <c r="C305" s="69"/>
      <c r="D305" s="27"/>
      <c r="E305" s="69"/>
      <c r="F305" s="69"/>
      <c r="G305" s="69"/>
      <c r="H305" s="48"/>
    </row>
    <row r="306" spans="1:8" ht="15.75">
      <c r="A306" s="245">
        <v>300</v>
      </c>
      <c r="B306" s="245"/>
      <c r="C306" s="161" t="s">
        <v>414</v>
      </c>
      <c r="D306" s="27"/>
      <c r="E306" s="69"/>
      <c r="F306" s="69"/>
      <c r="G306" s="69"/>
      <c r="H306" s="48"/>
    </row>
    <row r="307" spans="3:8" ht="12.75">
      <c r="C307" s="69"/>
      <c r="D307" s="27"/>
      <c r="E307" s="69"/>
      <c r="F307" s="69"/>
      <c r="G307" s="69"/>
      <c r="H307" s="48"/>
    </row>
    <row r="308" spans="3:8" ht="12.75">
      <c r="C308" s="69"/>
      <c r="D308" s="27"/>
      <c r="E308" s="69"/>
      <c r="F308" s="69"/>
      <c r="G308" s="69"/>
      <c r="H308" s="48"/>
    </row>
    <row r="309" spans="3:8" ht="12.75">
      <c r="C309" s="69"/>
      <c r="D309" s="27"/>
      <c r="E309" s="69"/>
      <c r="F309" s="69"/>
      <c r="G309" s="69"/>
      <c r="H309" s="48"/>
    </row>
    <row r="310" spans="3:8" ht="12.75">
      <c r="C310" s="69"/>
      <c r="D310" s="27"/>
      <c r="E310" s="69"/>
      <c r="F310" s="69"/>
      <c r="G310" s="69"/>
      <c r="H310" s="48"/>
    </row>
    <row r="311" spans="3:8" ht="12.75">
      <c r="C311" s="69"/>
      <c r="D311" s="27"/>
      <c r="E311" s="69"/>
      <c r="F311" s="69"/>
      <c r="G311" s="69"/>
      <c r="H311" s="48"/>
    </row>
  </sheetData>
  <sheetProtection formatCells="0" formatColumns="0" formatRows="0" insertColumns="0" insertRows="0" deleteColumns="0" deleteRows="0" sort="0" autoFilter="0" pivotTables="0"/>
  <mergeCells count="156">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E147:E148"/>
    <mergeCell ref="D149:D150"/>
    <mergeCell ref="D151:D152"/>
    <mergeCell ref="E151:F151"/>
    <mergeCell ref="G151:G152"/>
    <mergeCell ref="E152:F152"/>
    <mergeCell ref="D153:D154"/>
    <mergeCell ref="E155:E156"/>
    <mergeCell ref="D157:D158"/>
    <mergeCell ref="F159:F160"/>
    <mergeCell ref="D161:D162"/>
    <mergeCell ref="E163:E164"/>
    <mergeCell ref="D165:D166"/>
    <mergeCell ref="G167:G168"/>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G233:G234"/>
    <mergeCell ref="D235:D236"/>
    <mergeCell ref="E237:E238"/>
    <mergeCell ref="D239:D240"/>
    <mergeCell ref="F241:F242"/>
    <mergeCell ref="D243:D244"/>
    <mergeCell ref="E245:E246"/>
    <mergeCell ref="D247:D248"/>
    <mergeCell ref="G249:G250"/>
    <mergeCell ref="D251:D252"/>
    <mergeCell ref="E253:E254"/>
    <mergeCell ref="D255:D256"/>
    <mergeCell ref="F257:F258"/>
    <mergeCell ref="D259:D260"/>
    <mergeCell ref="E261:E262"/>
    <mergeCell ref="D263:D264"/>
    <mergeCell ref="A265:H265"/>
    <mergeCell ref="A266:H266"/>
    <mergeCell ref="A270:B270"/>
    <mergeCell ref="D276:D277"/>
    <mergeCell ref="E276:F276"/>
    <mergeCell ref="E277:F277"/>
    <mergeCell ref="A306:B306"/>
    <mergeCell ref="A282:B282"/>
    <mergeCell ref="F288:F289"/>
    <mergeCell ref="G288:H288"/>
    <mergeCell ref="G289:H289"/>
    <mergeCell ref="A294:B294"/>
    <mergeCell ref="D300:D301"/>
    <mergeCell ref="E300:F300"/>
    <mergeCell ref="E301:F301"/>
  </mergeCells>
  <conditionalFormatting sqref="G11">
    <cfRule type="expression" priority="67" dxfId="948" stopIfTrue="1">
      <formula>$F$11=63</formula>
    </cfRule>
    <cfRule type="expression" priority="68" dxfId="948" stopIfTrue="1">
      <formula>$F$11=95</formula>
    </cfRule>
  </conditionalFormatting>
  <conditionalFormatting sqref="H19">
    <cfRule type="expression" priority="64" dxfId="948" stopIfTrue="1">
      <formula>$G$19=127</formula>
    </cfRule>
    <cfRule type="expression" priority="65" dxfId="948" stopIfTrue="1">
      <formula>$G$19=87</formula>
    </cfRule>
    <cfRule type="expression" priority="66" dxfId="948" stopIfTrue="1">
      <formula>$G$19=119</formula>
    </cfRule>
  </conditionalFormatting>
  <conditionalFormatting sqref="B20 B22 B24 B26 B28 B30 B32 B34">
    <cfRule type="expression" priority="63" dxfId="223" stopIfTrue="1">
      <formula>$A$20=9</formula>
    </cfRule>
  </conditionalFormatting>
  <conditionalFormatting sqref="C20:D20 C22 C26 C34 C30 C32:D32 C28:D28 C24:D24 E21 F23">
    <cfRule type="expression" priority="62" dxfId="944" stopIfTrue="1">
      <formula>$A$20=9</formula>
    </cfRule>
  </conditionalFormatting>
  <conditionalFormatting sqref="D21:D22 D25:D26 G27 D29:D30 E25 E33 F31 D33:D34">
    <cfRule type="expression" priority="61" dxfId="945" stopIfTrue="1">
      <formula>$A$20=9</formula>
    </cfRule>
  </conditionalFormatting>
  <conditionalFormatting sqref="E22:E24 E30:E32 F24:F30 G21:G26 G12:G18">
    <cfRule type="expression" priority="60" dxfId="942" stopIfTrue="1">
      <formula>$A$20=9</formula>
    </cfRule>
  </conditionalFormatting>
  <conditionalFormatting sqref="E29">
    <cfRule type="expression" priority="59" dxfId="968" stopIfTrue="1">
      <formula>$A$20=9</formula>
    </cfRule>
  </conditionalFormatting>
  <conditionalFormatting sqref="B36 B38 B40 B42 B44 B46 B48 B50 B52 B54 B56 B58 B60 B62 B64 B66">
    <cfRule type="expression" priority="58" dxfId="223" stopIfTrue="1">
      <formula>$A$36=17</formula>
    </cfRule>
  </conditionalFormatting>
  <conditionalFormatting sqref="C38 C42 C46 C50 C54 C58 C62 C66 C36:D36 C40:D40 C44:D44 C48:D48 C52:D52 C56:D56 C60:D60 C64:D64 E37 E45 E53 E61 G43">
    <cfRule type="expression" priority="57" dxfId="944" stopIfTrue="1">
      <formula>$A$36=17</formula>
    </cfRule>
  </conditionalFormatting>
  <conditionalFormatting sqref="D37:D38 H51 G59 F63 F47 E65 E57 E49 E41">
    <cfRule type="expression" priority="56" dxfId="945" stopIfTrue="1">
      <formula>$A$36=17</formula>
    </cfRule>
  </conditionalFormatting>
  <conditionalFormatting sqref="E38:E40 H37:H50 E46 E54 F40:F46 F56:F62 G44:G58 H21:H34 E62">
    <cfRule type="expression" priority="55" dxfId="942" stopIfTrue="1">
      <formula>$A$36=17</formula>
    </cfRule>
  </conditionalFormatting>
  <conditionalFormatting sqref="F39 F55">
    <cfRule type="expression" priority="54" dxfId="968" stopIfTrue="1">
      <formula>$A$36=17</formula>
    </cfRule>
  </conditionalFormatting>
  <conditionalFormatting sqref="H20 H36">
    <cfRule type="expression" priority="53" dxfId="969" stopIfTrue="1">
      <formula>$A$36=17</formula>
    </cfRule>
  </conditionalFormatting>
  <conditionalFormatting sqref="I35">
    <cfRule type="expression" priority="52" dxfId="940" stopIfTrue="1">
      <formula>$A$36=17</formula>
    </cfRule>
  </conditionalFormatting>
  <conditionalFormatting sqref="B70 B72 B74 B76 B78 B80 B82 B84 B86 B88 B90 B92 B94 B96 B98 B100 B102 B132 B106 B112 B104 B116 B118 B120 B114 B124 B126 B128 B130 B122 B108 B110">
    <cfRule type="expression" priority="51" dxfId="22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0" dxfId="944" stopIfTrue="1">
      <formula>$A$70=33</formula>
    </cfRule>
  </conditionalFormatting>
  <conditionalFormatting sqref="E72:E74 H102:H116 E80 E88 E96 E104 E112 E120 F111:F112 G110:G124 F95:F96 E128 G78:G92 F127:F128 H86:H100 F90:F92 F106:F108 F122:F124 F74:F76 F79:F80">
    <cfRule type="expression" priority="49" dxfId="942" stopIfTrue="1">
      <formula>$A$70=33</formula>
    </cfRule>
  </conditionalFormatting>
  <conditionalFormatting sqref="E75 H117 H101 G93 F97 G125 F113 F81 F129 E131 E123 E115 E107 E99 E91 E83">
    <cfRule type="expression" priority="48" dxfId="945" stopIfTrue="1">
      <formula>$A$70=33</formula>
    </cfRule>
  </conditionalFormatting>
  <conditionalFormatting sqref="F121">
    <cfRule type="expression" priority="47" dxfId="968"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6" dxfId="223"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5" dxfId="970" stopIfTrue="1">
      <formula>$A$136=65</formula>
    </cfRule>
  </conditionalFormatting>
  <conditionalFormatting sqref="D137:D138 D141:D142 D145:D146 H183 H167 D157:D158 D161:D162 D165:D166 D169:D170 D173:D174 D177:D178 D181:D182 D185:D186 D189:D190 D193:D194 D197:D198">
    <cfRule type="expression" priority="44" dxfId="945" stopIfTrue="1">
      <formula>$A$136=65</formula>
    </cfRule>
  </conditionalFormatting>
  <conditionalFormatting sqref="E141 E149 F147 E157 G159 E165 F163 E173 G191 F179 E181 E189 E197 F195">
    <cfRule type="expression" priority="43" dxfId="971" stopIfTrue="1">
      <formula>$A$136=65</formula>
    </cfRule>
  </conditionalFormatting>
  <conditionalFormatting sqref="E138:E140 E146:E148 E154:E156 E162:E164 E170:E172 E178:E180 E186:E188 E194:E196 F140:F146 G144:G158 F156:F162 F172:F178 G176:G190 F188:F194 H153:H166 H168:H182">
    <cfRule type="expression" priority="42" dxfId="942" stopIfTrue="1">
      <formula>$A$136=65</formula>
    </cfRule>
  </conditionalFormatting>
  <conditionalFormatting sqref="G175">
    <cfRule type="expression" priority="41" dxfId="972" stopIfTrue="1">
      <formula>$A$136=65</formula>
    </cfRule>
  </conditionalFormatting>
  <conditionalFormatting sqref="H152">
    <cfRule type="expression" priority="40" dxfId="969"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9" dxfId="22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8" dxfId="944"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7" dxfId="945" stopIfTrue="1">
      <formula>$A$202=97</formula>
    </cfRule>
  </conditionalFormatting>
  <conditionalFormatting sqref="H234:H248 F206:F212 G210:G224 F222:F228 F238:F244 G242:G256 F254:F260 H218:H232 E204:E206 E212:E214 E220:E222 E228:E230 E244:E246 E252:E254 E260:E262 E236:E238">
    <cfRule type="expression" priority="36" dxfId="942" stopIfTrue="1">
      <formula>$A$202=97</formula>
    </cfRule>
  </conditionalFormatting>
  <conditionalFormatting sqref="A199:H199 A265:H265">
    <cfRule type="expression" priority="35" dxfId="2" stopIfTrue="1">
      <formula>$A$202=97</formula>
    </cfRule>
  </conditionalFormatting>
  <conditionalFormatting sqref="A67:H67">
    <cfRule type="expression" priority="34" dxfId="2" stopIfTrue="1">
      <formula>$A$70=33</formula>
    </cfRule>
  </conditionalFormatting>
  <conditionalFormatting sqref="D147 B147 B155">
    <cfRule type="expression" priority="33" dxfId="944" stopIfTrue="1">
      <formula>$A$149=1</formula>
    </cfRule>
  </conditionalFormatting>
  <conditionalFormatting sqref="D155">
    <cfRule type="expression" priority="32" dxfId="945" stopIfTrue="1">
      <formula>$A$149=1</formula>
    </cfRule>
  </conditionalFormatting>
  <conditionalFormatting sqref="E151:F151">
    <cfRule type="expression" priority="31" dxfId="948" stopIfTrue="1">
      <formula>$A$149=1</formula>
    </cfRule>
  </conditionalFormatting>
  <conditionalFormatting sqref="D149:D150 D153:D154">
    <cfRule type="expression" priority="29" dxfId="942" stopIfTrue="1">
      <formula>$A$149=1</formula>
    </cfRule>
    <cfRule type="expression" priority="30" dxfId="945" stopIfTrue="1">
      <formula>$A$136=65</formula>
    </cfRule>
  </conditionalFormatting>
  <conditionalFormatting sqref="D151:D152 D148">
    <cfRule type="expression" priority="27" dxfId="942" stopIfTrue="1">
      <formula>$A$149=1</formula>
    </cfRule>
    <cfRule type="expression" priority="28" dxfId="944" stopIfTrue="1">
      <formula>$A$136=65</formula>
    </cfRule>
  </conditionalFormatting>
  <conditionalFormatting sqref="A133:H133">
    <cfRule type="expression" priority="25" dxfId="2" stopIfTrue="1">
      <formula>$A$136=65</formula>
    </cfRule>
    <cfRule type="expression" priority="26" dxfId="2" stopIfTrue="1">
      <formula>$A$132=64</formula>
    </cfRule>
  </conditionalFormatting>
  <conditionalFormatting sqref="D270 D294">
    <cfRule type="expression" priority="23" dxfId="944" stopIfTrue="1">
      <formula>$A$270=273</formula>
    </cfRule>
    <cfRule type="expression" priority="24" dxfId="944" stopIfTrue="1">
      <formula>$A$270=297</formula>
    </cfRule>
  </conditionalFormatting>
  <conditionalFormatting sqref="D282 D306">
    <cfRule type="expression" priority="21" dxfId="945" stopIfTrue="1">
      <formula>$A$270=273</formula>
    </cfRule>
    <cfRule type="expression" priority="22" dxfId="945" stopIfTrue="1">
      <formula>$A$270=297</formula>
    </cfRule>
  </conditionalFormatting>
  <conditionalFormatting sqref="G288:H288">
    <cfRule type="expression" priority="19" dxfId="948" stopIfTrue="1">
      <formula>$A$270=273</formula>
    </cfRule>
    <cfRule type="expression" priority="20" dxfId="948" stopIfTrue="1">
      <formula>$A$270=297</formula>
    </cfRule>
  </conditionalFormatting>
  <conditionalFormatting sqref="D271:D281 D295:D305 F278:F299 E277:F277">
    <cfRule type="expression" priority="17" dxfId="942" stopIfTrue="1">
      <formula>$A$270=273</formula>
    </cfRule>
    <cfRule type="expression" priority="18" dxfId="942" stopIfTrue="1">
      <formula>$A$270=297</formula>
    </cfRule>
  </conditionalFormatting>
  <conditionalFormatting sqref="C155">
    <cfRule type="expression" priority="16" dxfId="973" stopIfTrue="1">
      <formula>$A$149=1</formula>
    </cfRule>
  </conditionalFormatting>
  <conditionalFormatting sqref="E276:F276 C270 C282 C294 C306">
    <cfRule type="expression" priority="14" dxfId="973" stopIfTrue="1">
      <formula>$A$270=273</formula>
    </cfRule>
    <cfRule type="expression" priority="15" dxfId="973" stopIfTrue="1">
      <formula>$A$270=297</formula>
    </cfRule>
  </conditionalFormatting>
  <conditionalFormatting sqref="E300:F300">
    <cfRule type="expression" priority="12" dxfId="974" stopIfTrue="1">
      <formula>$A$270=273</formula>
    </cfRule>
    <cfRule type="expression" priority="13" dxfId="974" stopIfTrue="1">
      <formula>$A$270=297</formula>
    </cfRule>
  </conditionalFormatting>
  <conditionalFormatting sqref="C147">
    <cfRule type="expression" priority="11" dxfId="973" stopIfTrue="1">
      <formula>$A$149=1</formula>
    </cfRule>
  </conditionalFormatting>
  <conditionalFormatting sqref="H35">
    <cfRule type="expression" priority="8" dxfId="975" stopIfTrue="1">
      <formula>$G$35=111</formula>
    </cfRule>
    <cfRule type="expression" priority="9" dxfId="948" stopIfTrue="1">
      <formula>$G$35=143</formula>
    </cfRule>
    <cfRule type="expression" priority="10" dxfId="948" stopIfTrue="1">
      <formula>$G$35=175</formula>
    </cfRule>
  </conditionalFormatting>
  <conditionalFormatting sqref="D41:D42 D45:D46 D49:D50 D53:D54 D57:D58 D61:D62 D65:D66">
    <cfRule type="expression" priority="7" dxfId="945" stopIfTrue="1">
      <formula>$A$36=17</formula>
    </cfRule>
  </conditionalFormatting>
  <conditionalFormatting sqref="E47:E48 E55:E56 E63:E64">
    <cfRule type="expression" priority="6" dxfId="942" stopIfTrue="1">
      <formula>$A$36=17</formula>
    </cfRule>
  </conditionalFormatting>
  <conditionalFormatting sqref="D71:D72 D75:D76 D79:D80 D83:D84 D87:D88 D91:D92 D95:D96 D99:D100 D103:D104 D107:D108 D111:D112 D115:D116 D119:D120 D123:D124 D127:D128 D131:D132">
    <cfRule type="expression" priority="5" dxfId="945" stopIfTrue="1">
      <formula>$A$70=33</formula>
    </cfRule>
  </conditionalFormatting>
  <conditionalFormatting sqref="E81:E82 E89:E90 E105:E106 E113:E114 E121:E122 E129:E130 E97:E98 F77:F78 F93:F94 F109:F110 F125:F126">
    <cfRule type="expression" priority="4" dxfId="942" stopIfTrue="1">
      <formula>$A$70=33</formula>
    </cfRule>
  </conditionalFormatting>
  <conditionalFormatting sqref="G19:G20">
    <cfRule type="cellIs" priority="1" dxfId="967" operator="equal" stopIfTrue="1">
      <formula>87</formula>
    </cfRule>
    <cfRule type="cellIs" priority="2" dxfId="967" operator="equal" stopIfTrue="1">
      <formula>119</formula>
    </cfRule>
    <cfRule type="expression" priority="3" dxfId="942"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4" manualBreakCount="4">
    <brk id="66" max="8" man="1"/>
    <brk id="132" max="8" man="1"/>
    <brk id="198" max="8" man="1"/>
    <brk id="264" max="8" man="1"/>
  </rowBreaks>
  <drawing r:id="rId1"/>
</worksheet>
</file>

<file path=xl/worksheets/sheet6.xml><?xml version="1.0" encoding="utf-8"?>
<worksheet xmlns="http://schemas.openxmlformats.org/spreadsheetml/2006/main" xmlns:r="http://schemas.openxmlformats.org/officeDocument/2006/relationships">
  <sheetPr>
    <tabColor indexed="11"/>
  </sheetPr>
  <dimension ref="A1:Z296"/>
  <sheetViews>
    <sheetView showGridLines="0" view="pageBreakPreview" zoomScaleSheetLayoutView="100" zoomScalePageLayoutView="0" workbookViewId="0" topLeftCell="A1">
      <selection activeCell="E19" sqref="E19"/>
    </sheetView>
  </sheetViews>
  <sheetFormatPr defaultColWidth="9.00390625" defaultRowHeight="12.75"/>
  <cols>
    <col min="1" max="1" width="4.625" style="21" customWidth="1"/>
    <col min="2" max="2" width="5.00390625" style="18" customWidth="1"/>
    <col min="3" max="3" width="30.875" style="18" customWidth="1"/>
    <col min="4" max="4" width="4.25390625" style="18" customWidth="1"/>
    <col min="5" max="8" width="17.75390625" style="30" customWidth="1"/>
    <col min="9" max="9" width="1.37890625" style="30" customWidth="1"/>
    <col min="10" max="16384" width="9.125" style="18" customWidth="1"/>
  </cols>
  <sheetData>
    <row r="1" spans="1:26" ht="27" customHeight="1">
      <c r="A1" s="262" t="s">
        <v>39</v>
      </c>
      <c r="B1" s="262"/>
      <c r="C1" s="262"/>
      <c r="D1" s="262"/>
      <c r="E1" s="262"/>
      <c r="F1" s="262"/>
      <c r="G1" s="262"/>
      <c r="H1" s="262"/>
      <c r="I1" s="163"/>
      <c r="J1" s="164"/>
      <c r="K1" s="164"/>
      <c r="L1" s="164"/>
      <c r="M1" s="164"/>
      <c r="N1" s="164"/>
      <c r="O1" s="164"/>
      <c r="P1" s="164"/>
      <c r="Q1" s="164"/>
      <c r="R1" s="164"/>
      <c r="S1" s="164"/>
      <c r="T1" s="164"/>
      <c r="U1" s="164"/>
      <c r="V1" s="164"/>
      <c r="W1" s="164"/>
      <c r="X1" s="164"/>
      <c r="Y1" s="164"/>
      <c r="Z1" s="164"/>
    </row>
    <row r="2" spans="2:12" ht="21" customHeight="1">
      <c r="B2" s="165"/>
      <c r="D2" s="186" t="s">
        <v>40</v>
      </c>
      <c r="E2" s="186"/>
      <c r="F2" s="186"/>
      <c r="J2" s="74"/>
      <c r="K2" s="74"/>
      <c r="L2" s="74"/>
    </row>
    <row r="3" spans="2:9" ht="15" customHeight="1">
      <c r="B3" s="165"/>
      <c r="F3" s="20"/>
      <c r="G3" s="191" t="s">
        <v>41</v>
      </c>
      <c r="H3" s="191"/>
      <c r="I3" s="166"/>
    </row>
    <row r="4" spans="2:9" ht="15.75">
      <c r="B4" s="67">
        <v>2</v>
      </c>
      <c r="C4" s="24" t="s">
        <v>42</v>
      </c>
      <c r="D4" s="167"/>
      <c r="H4" s="31" t="s">
        <v>43</v>
      </c>
      <c r="I4" s="31"/>
    </row>
    <row r="5" spans="1:6" ht="12.75">
      <c r="A5" s="21">
        <v>1</v>
      </c>
      <c r="B5" s="67">
        <v>5</v>
      </c>
      <c r="C5" s="48" t="s">
        <v>44</v>
      </c>
      <c r="D5" s="48"/>
      <c r="E5" s="68" t="s">
        <v>45</v>
      </c>
      <c r="F5" s="68"/>
    </row>
    <row r="6" spans="2:6" ht="12.75">
      <c r="B6" s="67" t="s">
        <v>46</v>
      </c>
      <c r="C6" s="69" t="s">
        <v>47</v>
      </c>
      <c r="D6" s="259">
        <v>1</v>
      </c>
      <c r="E6" s="68" t="s">
        <v>48</v>
      </c>
      <c r="F6" s="68"/>
    </row>
    <row r="7" spans="1:6" ht="12.75">
      <c r="A7" s="21">
        <v>2</v>
      </c>
      <c r="B7" s="67" t="s">
        <v>46</v>
      </c>
      <c r="C7" s="69" t="s">
        <v>47</v>
      </c>
      <c r="D7" s="259"/>
      <c r="E7" s="68" t="s">
        <v>46</v>
      </c>
      <c r="F7" s="68" t="s">
        <v>45</v>
      </c>
    </row>
    <row r="8" spans="2:6" ht="12.75">
      <c r="B8" s="67">
        <v>29</v>
      </c>
      <c r="C8" s="69" t="s">
        <v>49</v>
      </c>
      <c r="D8" s="169"/>
      <c r="E8" s="168">
        <v>33</v>
      </c>
      <c r="F8" s="68" t="s">
        <v>48</v>
      </c>
    </row>
    <row r="9" spans="1:7" ht="12.75">
      <c r="A9" s="21">
        <v>3</v>
      </c>
      <c r="B9" s="67">
        <v>139</v>
      </c>
      <c r="C9" s="69" t="s">
        <v>50</v>
      </c>
      <c r="D9" s="169"/>
      <c r="E9" s="68" t="s">
        <v>51</v>
      </c>
      <c r="F9" s="68" t="s">
        <v>52</v>
      </c>
      <c r="G9" s="68"/>
    </row>
    <row r="10" spans="2:7" ht="12.75">
      <c r="B10" s="67">
        <v>42</v>
      </c>
      <c r="C10" s="69" t="s">
        <v>53</v>
      </c>
      <c r="D10" s="259">
        <v>2</v>
      </c>
      <c r="E10" s="68" t="s">
        <v>54</v>
      </c>
      <c r="F10" s="68"/>
      <c r="G10" s="68"/>
    </row>
    <row r="11" spans="1:7" ht="12.75">
      <c r="A11" s="21">
        <v>4</v>
      </c>
      <c r="B11" s="67">
        <v>81</v>
      </c>
      <c r="C11" s="69" t="s">
        <v>55</v>
      </c>
      <c r="D11" s="259"/>
      <c r="E11" s="68" t="s">
        <v>56</v>
      </c>
      <c r="F11" s="68"/>
      <c r="G11" s="68" t="s">
        <v>45</v>
      </c>
    </row>
    <row r="12" spans="2:8" ht="12.75">
      <c r="B12" s="67">
        <v>127</v>
      </c>
      <c r="C12" s="69" t="s">
        <v>57</v>
      </c>
      <c r="D12" s="169"/>
      <c r="E12" s="68"/>
      <c r="F12" s="259">
        <v>49</v>
      </c>
      <c r="G12" s="68" t="s">
        <v>48</v>
      </c>
      <c r="H12" s="68"/>
    </row>
    <row r="13" spans="1:8" ht="12.75">
      <c r="A13" s="21">
        <v>5</v>
      </c>
      <c r="B13" s="67">
        <v>128</v>
      </c>
      <c r="C13" s="69" t="s">
        <v>58</v>
      </c>
      <c r="D13" s="169"/>
      <c r="E13" s="68" t="s">
        <v>59</v>
      </c>
      <c r="F13" s="259"/>
      <c r="G13" s="68" t="s">
        <v>60</v>
      </c>
      <c r="H13" s="68"/>
    </row>
    <row r="14" spans="2:8" ht="12.75">
      <c r="B14" s="67">
        <v>114</v>
      </c>
      <c r="C14" s="69" t="s">
        <v>61</v>
      </c>
      <c r="D14" s="259">
        <v>3</v>
      </c>
      <c r="E14" s="68" t="s">
        <v>62</v>
      </c>
      <c r="F14" s="68"/>
      <c r="G14" s="68"/>
      <c r="H14" s="68"/>
    </row>
    <row r="15" spans="1:8" ht="12.75">
      <c r="A15" s="21">
        <v>6</v>
      </c>
      <c r="B15" s="67">
        <v>115</v>
      </c>
      <c r="C15" s="69" t="s">
        <v>63</v>
      </c>
      <c r="D15" s="259"/>
      <c r="E15" s="68" t="s">
        <v>64</v>
      </c>
      <c r="F15" s="68" t="s">
        <v>65</v>
      </c>
      <c r="G15" s="68"/>
      <c r="H15" s="68"/>
    </row>
    <row r="16" spans="2:8" ht="12.75">
      <c r="B16" s="67">
        <v>95</v>
      </c>
      <c r="C16" s="69" t="s">
        <v>66</v>
      </c>
      <c r="D16" s="169"/>
      <c r="E16" s="168">
        <v>34</v>
      </c>
      <c r="F16" s="68" t="s">
        <v>48</v>
      </c>
      <c r="G16" s="68"/>
      <c r="H16" s="68"/>
    </row>
    <row r="17" spans="1:8" ht="12.75">
      <c r="A17" s="21">
        <v>7</v>
      </c>
      <c r="B17" s="67">
        <v>112</v>
      </c>
      <c r="C17" s="69" t="s">
        <v>67</v>
      </c>
      <c r="D17" s="169"/>
      <c r="E17" s="68" t="s">
        <v>65</v>
      </c>
      <c r="F17" s="68" t="s">
        <v>68</v>
      </c>
      <c r="G17" s="68"/>
      <c r="H17" s="68"/>
    </row>
    <row r="18" spans="2:8" ht="12.75">
      <c r="B18" s="67">
        <v>30</v>
      </c>
      <c r="C18" s="69" t="s">
        <v>69</v>
      </c>
      <c r="D18" s="259">
        <v>4</v>
      </c>
      <c r="E18" s="68" t="s">
        <v>70</v>
      </c>
      <c r="F18" s="68"/>
      <c r="G18" s="68"/>
      <c r="H18" s="56"/>
    </row>
    <row r="19" spans="1:8" ht="12.75">
      <c r="A19" s="21">
        <v>8</v>
      </c>
      <c r="B19" s="67">
        <v>31</v>
      </c>
      <c r="C19" s="69" t="s">
        <v>71</v>
      </c>
      <c r="D19" s="259"/>
      <c r="E19" s="68" t="s">
        <v>72</v>
      </c>
      <c r="F19" s="68"/>
      <c r="G19" s="68"/>
      <c r="H19" s="56" t="s">
        <v>45</v>
      </c>
    </row>
    <row r="20" spans="2:8" ht="12.75">
      <c r="B20" s="50">
        <v>13</v>
      </c>
      <c r="C20" s="69" t="s">
        <v>73</v>
      </c>
      <c r="D20" s="169"/>
      <c r="E20" s="68"/>
      <c r="F20" s="68"/>
      <c r="G20" s="259">
        <v>57</v>
      </c>
      <c r="H20" s="56" t="s">
        <v>48</v>
      </c>
    </row>
    <row r="21" spans="1:9" ht="12.75">
      <c r="A21" s="21">
        <v>9</v>
      </c>
      <c r="B21" s="50">
        <v>79</v>
      </c>
      <c r="C21" s="69" t="s">
        <v>74</v>
      </c>
      <c r="D21" s="169"/>
      <c r="E21" s="68" t="s">
        <v>75</v>
      </c>
      <c r="F21" s="68"/>
      <c r="G21" s="259"/>
      <c r="H21" s="56" t="s">
        <v>76</v>
      </c>
      <c r="I21" s="68"/>
    </row>
    <row r="22" spans="2:9" ht="12.75">
      <c r="B22" s="50" t="s">
        <v>46</v>
      </c>
      <c r="C22" s="69" t="s">
        <v>47</v>
      </c>
      <c r="D22" s="259">
        <v>5</v>
      </c>
      <c r="E22" s="68" t="s">
        <v>77</v>
      </c>
      <c r="F22" s="68"/>
      <c r="G22" s="68"/>
      <c r="H22" s="68"/>
      <c r="I22" s="68"/>
    </row>
    <row r="23" spans="1:9" ht="12.75">
      <c r="A23" s="21">
        <v>10</v>
      </c>
      <c r="B23" s="50" t="s">
        <v>46</v>
      </c>
      <c r="C23" s="69" t="s">
        <v>47</v>
      </c>
      <c r="D23" s="259"/>
      <c r="E23" s="68" t="s">
        <v>46</v>
      </c>
      <c r="F23" s="68" t="s">
        <v>75</v>
      </c>
      <c r="G23" s="68"/>
      <c r="H23" s="68"/>
      <c r="I23" s="68"/>
    </row>
    <row r="24" spans="2:9" ht="12.75">
      <c r="B24" s="50">
        <v>90</v>
      </c>
      <c r="C24" s="69" t="s">
        <v>78</v>
      </c>
      <c r="D24" s="169"/>
      <c r="E24" s="168">
        <v>35</v>
      </c>
      <c r="F24" s="68" t="s">
        <v>77</v>
      </c>
      <c r="G24" s="68"/>
      <c r="H24" s="68"/>
      <c r="I24" s="68"/>
    </row>
    <row r="25" spans="1:9" ht="12.75">
      <c r="A25" s="21">
        <v>11</v>
      </c>
      <c r="B25" s="50">
        <v>148</v>
      </c>
      <c r="C25" s="69" t="s">
        <v>79</v>
      </c>
      <c r="D25" s="169"/>
      <c r="E25" s="68" t="s">
        <v>80</v>
      </c>
      <c r="F25" s="68" t="s">
        <v>81</v>
      </c>
      <c r="G25" s="68"/>
      <c r="H25" s="68"/>
      <c r="I25" s="68"/>
    </row>
    <row r="26" spans="2:9" ht="12.75">
      <c r="B26" s="50">
        <v>92</v>
      </c>
      <c r="C26" s="69" t="s">
        <v>82</v>
      </c>
      <c r="D26" s="259">
        <v>6</v>
      </c>
      <c r="E26" s="68" t="s">
        <v>83</v>
      </c>
      <c r="F26" s="68"/>
      <c r="G26" s="68"/>
      <c r="H26" s="68"/>
      <c r="I26" s="68"/>
    </row>
    <row r="27" spans="1:9" ht="12.75">
      <c r="A27" s="21">
        <v>12</v>
      </c>
      <c r="B27" s="50">
        <v>126</v>
      </c>
      <c r="C27" s="69" t="s">
        <v>84</v>
      </c>
      <c r="D27" s="259"/>
      <c r="E27" s="68" t="s">
        <v>85</v>
      </c>
      <c r="F27" s="68"/>
      <c r="G27" s="68" t="s">
        <v>75</v>
      </c>
      <c r="H27" s="68"/>
      <c r="I27" s="68"/>
    </row>
    <row r="28" spans="2:9" ht="12.75">
      <c r="B28" s="50">
        <v>124</v>
      </c>
      <c r="C28" s="69" t="s">
        <v>86</v>
      </c>
      <c r="D28" s="169"/>
      <c r="E28" s="68"/>
      <c r="F28" s="259">
        <v>50</v>
      </c>
      <c r="G28" s="68" t="s">
        <v>77</v>
      </c>
      <c r="H28" s="68"/>
      <c r="I28" s="68"/>
    </row>
    <row r="29" spans="1:9" ht="12.75">
      <c r="A29" s="21">
        <v>13</v>
      </c>
      <c r="B29" s="50">
        <v>125</v>
      </c>
      <c r="C29" s="69" t="s">
        <v>87</v>
      </c>
      <c r="D29" s="169"/>
      <c r="E29" s="68" t="s">
        <v>88</v>
      </c>
      <c r="F29" s="259"/>
      <c r="G29" s="68" t="s">
        <v>89</v>
      </c>
      <c r="H29" s="68"/>
      <c r="I29" s="68"/>
    </row>
    <row r="30" spans="2:9" ht="12.75">
      <c r="B30" s="50">
        <v>70</v>
      </c>
      <c r="C30" s="69" t="s">
        <v>90</v>
      </c>
      <c r="D30" s="259">
        <v>7</v>
      </c>
      <c r="E30" s="68" t="s">
        <v>91</v>
      </c>
      <c r="F30" s="68"/>
      <c r="G30" s="68"/>
      <c r="H30" s="68"/>
      <c r="I30" s="68"/>
    </row>
    <row r="31" spans="1:9" ht="12.75">
      <c r="A31" s="21">
        <v>14</v>
      </c>
      <c r="B31" s="50">
        <v>147</v>
      </c>
      <c r="C31" s="69" t="s">
        <v>92</v>
      </c>
      <c r="D31" s="259"/>
      <c r="E31" s="68" t="s">
        <v>93</v>
      </c>
      <c r="F31" s="68" t="s">
        <v>94</v>
      </c>
      <c r="G31" s="68"/>
      <c r="H31" s="68"/>
      <c r="I31" s="68"/>
    </row>
    <row r="32" spans="2:9" ht="12.75">
      <c r="B32" s="50" t="s">
        <v>46</v>
      </c>
      <c r="C32" s="69" t="s">
        <v>47</v>
      </c>
      <c r="D32" s="169"/>
      <c r="E32" s="168">
        <v>36</v>
      </c>
      <c r="F32" s="68" t="s">
        <v>95</v>
      </c>
      <c r="G32" s="68"/>
      <c r="H32" s="68"/>
      <c r="I32" s="68"/>
    </row>
    <row r="33" spans="1:9" ht="12.75">
      <c r="A33" s="21">
        <v>15</v>
      </c>
      <c r="B33" s="50" t="s">
        <v>46</v>
      </c>
      <c r="C33" s="69" t="s">
        <v>47</v>
      </c>
      <c r="D33" s="169"/>
      <c r="E33" s="68" t="s">
        <v>94</v>
      </c>
      <c r="F33" s="68" t="s">
        <v>96</v>
      </c>
      <c r="G33" s="68"/>
      <c r="H33" s="68"/>
      <c r="I33" s="68"/>
    </row>
    <row r="34" spans="2:9" ht="12.75">
      <c r="B34" s="50">
        <v>22</v>
      </c>
      <c r="C34" s="48" t="s">
        <v>97</v>
      </c>
      <c r="D34" s="259">
        <v>8</v>
      </c>
      <c r="E34" s="68" t="s">
        <v>95</v>
      </c>
      <c r="F34" s="68"/>
      <c r="G34" s="68"/>
      <c r="H34" s="68"/>
      <c r="I34" s="68"/>
    </row>
    <row r="35" spans="1:10" ht="12.75">
      <c r="A35" s="21">
        <v>16</v>
      </c>
      <c r="B35" s="50">
        <v>34</v>
      </c>
      <c r="C35" s="48" t="s">
        <v>98</v>
      </c>
      <c r="D35" s="259"/>
      <c r="E35" s="56" t="s">
        <v>46</v>
      </c>
      <c r="F35" s="68"/>
      <c r="G35" s="68"/>
      <c r="H35" s="50" t="s">
        <v>99</v>
      </c>
      <c r="I35" s="170"/>
      <c r="J35" s="69"/>
    </row>
    <row r="36" spans="2:10" ht="12.75">
      <c r="B36" s="50">
        <v>7</v>
      </c>
      <c r="C36" s="48" t="s">
        <v>100</v>
      </c>
      <c r="D36" s="169"/>
      <c r="E36" s="56"/>
      <c r="F36" s="68"/>
      <c r="G36" s="183">
        <v>61</v>
      </c>
      <c r="H36" s="50" t="s">
        <v>101</v>
      </c>
      <c r="I36" s="68"/>
      <c r="J36" s="69"/>
    </row>
    <row r="37" spans="1:10" ht="12.75">
      <c r="A37" s="21">
        <v>17</v>
      </c>
      <c r="B37" s="50">
        <v>14</v>
      </c>
      <c r="C37" s="48" t="s">
        <v>102</v>
      </c>
      <c r="D37" s="169"/>
      <c r="E37" s="68" t="s">
        <v>103</v>
      </c>
      <c r="F37" s="68"/>
      <c r="G37" s="183"/>
      <c r="H37" s="68" t="s">
        <v>104</v>
      </c>
      <c r="I37" s="68"/>
      <c r="J37" s="69"/>
    </row>
    <row r="38" spans="2:9" ht="12.75">
      <c r="B38" s="50" t="s">
        <v>46</v>
      </c>
      <c r="C38" s="69" t="s">
        <v>47</v>
      </c>
      <c r="D38" s="259">
        <v>9</v>
      </c>
      <c r="E38" s="68" t="s">
        <v>105</v>
      </c>
      <c r="F38" s="68"/>
      <c r="G38" s="68"/>
      <c r="H38" s="68"/>
      <c r="I38" s="68"/>
    </row>
    <row r="39" spans="1:9" ht="12.75">
      <c r="A39" s="21">
        <v>18</v>
      </c>
      <c r="B39" s="50" t="s">
        <v>46</v>
      </c>
      <c r="C39" s="69" t="s">
        <v>47</v>
      </c>
      <c r="D39" s="259"/>
      <c r="E39" s="56" t="s">
        <v>46</v>
      </c>
      <c r="F39" s="68" t="s">
        <v>103</v>
      </c>
      <c r="G39" s="68"/>
      <c r="H39" s="68"/>
      <c r="I39" s="68"/>
    </row>
    <row r="40" spans="2:9" ht="12.75">
      <c r="B40" s="50">
        <v>56</v>
      </c>
      <c r="C40" s="48" t="s">
        <v>106</v>
      </c>
      <c r="D40" s="169"/>
      <c r="E40" s="168">
        <v>37</v>
      </c>
      <c r="F40" s="68" t="s">
        <v>105</v>
      </c>
      <c r="G40" s="68"/>
      <c r="H40" s="68"/>
      <c r="I40" s="68"/>
    </row>
    <row r="41" spans="1:9" ht="12.75">
      <c r="A41" s="21">
        <v>19</v>
      </c>
      <c r="B41" s="50">
        <v>77</v>
      </c>
      <c r="C41" s="48" t="s">
        <v>107</v>
      </c>
      <c r="D41" s="169"/>
      <c r="E41" s="68" t="s">
        <v>108</v>
      </c>
      <c r="F41" s="68" t="s">
        <v>109</v>
      </c>
      <c r="G41" s="68"/>
      <c r="H41" s="68"/>
      <c r="I41" s="68"/>
    </row>
    <row r="42" spans="2:9" ht="12.75">
      <c r="B42" s="50">
        <v>131</v>
      </c>
      <c r="C42" s="48" t="s">
        <v>110</v>
      </c>
      <c r="D42" s="259">
        <v>10</v>
      </c>
      <c r="E42" s="68" t="s">
        <v>111</v>
      </c>
      <c r="F42" s="68"/>
      <c r="G42" s="68"/>
      <c r="H42" s="68"/>
      <c r="I42" s="68"/>
    </row>
    <row r="43" spans="1:9" ht="12.75">
      <c r="A43" s="21">
        <v>20</v>
      </c>
      <c r="B43" s="50">
        <v>132</v>
      </c>
      <c r="C43" s="48" t="s">
        <v>112</v>
      </c>
      <c r="D43" s="259"/>
      <c r="E43" s="56" t="s">
        <v>113</v>
      </c>
      <c r="F43" s="68"/>
      <c r="G43" s="68" t="s">
        <v>103</v>
      </c>
      <c r="H43" s="68"/>
      <c r="I43" s="68"/>
    </row>
    <row r="44" spans="2:9" ht="12.75">
      <c r="B44" s="50">
        <v>82</v>
      </c>
      <c r="C44" s="48" t="s">
        <v>114</v>
      </c>
      <c r="D44" s="169"/>
      <c r="E44" s="56"/>
      <c r="F44" s="259">
        <v>51</v>
      </c>
      <c r="G44" s="68" t="s">
        <v>105</v>
      </c>
      <c r="H44" s="68"/>
      <c r="I44" s="68"/>
    </row>
    <row r="45" spans="1:9" ht="12.75">
      <c r="A45" s="21">
        <v>21</v>
      </c>
      <c r="B45" s="50">
        <v>107</v>
      </c>
      <c r="C45" s="48" t="s">
        <v>115</v>
      </c>
      <c r="D45" s="169"/>
      <c r="E45" s="68" t="s">
        <v>116</v>
      </c>
      <c r="F45" s="259"/>
      <c r="G45" s="68" t="s">
        <v>117</v>
      </c>
      <c r="H45" s="68"/>
      <c r="I45" s="68"/>
    </row>
    <row r="46" spans="2:9" ht="12.75">
      <c r="B46" s="50">
        <v>91</v>
      </c>
      <c r="C46" s="48" t="s">
        <v>118</v>
      </c>
      <c r="D46" s="259">
        <v>11</v>
      </c>
      <c r="E46" s="68" t="s">
        <v>119</v>
      </c>
      <c r="F46" s="68"/>
      <c r="G46" s="68"/>
      <c r="H46" s="68"/>
      <c r="I46" s="68"/>
    </row>
    <row r="47" spans="1:9" ht="12.75">
      <c r="A47" s="21">
        <v>22</v>
      </c>
      <c r="B47" s="50">
        <v>94</v>
      </c>
      <c r="C47" s="48" t="s">
        <v>120</v>
      </c>
      <c r="D47" s="259"/>
      <c r="E47" s="56" t="s">
        <v>121</v>
      </c>
      <c r="F47" s="68" t="s">
        <v>116</v>
      </c>
      <c r="G47" s="68"/>
      <c r="H47" s="68"/>
      <c r="I47" s="68"/>
    </row>
    <row r="48" spans="2:9" ht="12.75">
      <c r="B48" s="50">
        <v>134</v>
      </c>
      <c r="C48" s="48" t="s">
        <v>122</v>
      </c>
      <c r="D48" s="169"/>
      <c r="E48" s="168">
        <v>38</v>
      </c>
      <c r="F48" s="68" t="s">
        <v>119</v>
      </c>
      <c r="G48" s="68"/>
      <c r="H48" s="68"/>
      <c r="I48" s="68"/>
    </row>
    <row r="49" spans="1:9" ht="12.75">
      <c r="A49" s="21">
        <v>23</v>
      </c>
      <c r="B49" s="50">
        <v>144</v>
      </c>
      <c r="C49" s="48" t="s">
        <v>123</v>
      </c>
      <c r="D49" s="169"/>
      <c r="E49" s="68" t="s">
        <v>124</v>
      </c>
      <c r="F49" s="68" t="s">
        <v>125</v>
      </c>
      <c r="G49" s="68"/>
      <c r="H49" s="68"/>
      <c r="I49" s="68"/>
    </row>
    <row r="50" spans="2:9" ht="12.75">
      <c r="B50" s="50">
        <v>25</v>
      </c>
      <c r="C50" s="48" t="s">
        <v>126</v>
      </c>
      <c r="D50" s="259">
        <v>12</v>
      </c>
      <c r="E50" s="68" t="s">
        <v>127</v>
      </c>
      <c r="F50" s="68"/>
      <c r="G50" s="68"/>
      <c r="H50" s="68"/>
      <c r="I50" s="68"/>
    </row>
    <row r="51" spans="1:9" ht="12.75">
      <c r="A51" s="21">
        <v>24</v>
      </c>
      <c r="B51" s="50">
        <v>53</v>
      </c>
      <c r="C51" s="48" t="s">
        <v>128</v>
      </c>
      <c r="D51" s="259"/>
      <c r="E51" s="56" t="s">
        <v>129</v>
      </c>
      <c r="F51" s="68"/>
      <c r="G51" s="68"/>
      <c r="H51" s="56" t="s">
        <v>99</v>
      </c>
      <c r="I51" s="68"/>
    </row>
    <row r="52" spans="2:9" ht="12.75">
      <c r="B52" s="50">
        <v>28</v>
      </c>
      <c r="C52" s="48" t="s">
        <v>130</v>
      </c>
      <c r="D52" s="169"/>
      <c r="E52" s="56"/>
      <c r="F52" s="68"/>
      <c r="G52" s="259">
        <v>58</v>
      </c>
      <c r="H52" s="56" t="s">
        <v>101</v>
      </c>
      <c r="I52" s="68"/>
    </row>
    <row r="53" spans="1:9" ht="12.75">
      <c r="A53" s="21">
        <v>25</v>
      </c>
      <c r="B53" s="50">
        <v>35</v>
      </c>
      <c r="C53" s="48" t="s">
        <v>131</v>
      </c>
      <c r="D53" s="169"/>
      <c r="E53" s="68" t="s">
        <v>132</v>
      </c>
      <c r="F53" s="68"/>
      <c r="G53" s="259"/>
      <c r="H53" s="68" t="s">
        <v>133</v>
      </c>
      <c r="I53" s="68"/>
    </row>
    <row r="54" spans="2:7" ht="12.75">
      <c r="B54" s="50">
        <v>99</v>
      </c>
      <c r="C54" s="48" t="s">
        <v>134</v>
      </c>
      <c r="D54" s="259">
        <v>13</v>
      </c>
      <c r="E54" s="68" t="s">
        <v>135</v>
      </c>
      <c r="F54" s="68"/>
      <c r="G54" s="68"/>
    </row>
    <row r="55" spans="1:7" ht="12.75">
      <c r="A55" s="21">
        <v>26</v>
      </c>
      <c r="B55" s="50">
        <v>113</v>
      </c>
      <c r="C55" s="48" t="s">
        <v>136</v>
      </c>
      <c r="D55" s="259"/>
      <c r="E55" s="56" t="s">
        <v>137</v>
      </c>
      <c r="F55" s="68" t="s">
        <v>132</v>
      </c>
      <c r="G55" s="68"/>
    </row>
    <row r="56" spans="2:7" ht="12.75">
      <c r="B56" s="50">
        <v>106</v>
      </c>
      <c r="C56" s="48" t="s">
        <v>138</v>
      </c>
      <c r="D56" s="169"/>
      <c r="E56" s="168">
        <v>39</v>
      </c>
      <c r="F56" s="68" t="s">
        <v>135</v>
      </c>
      <c r="G56" s="68"/>
    </row>
    <row r="57" spans="1:7" ht="12.75">
      <c r="A57" s="21">
        <v>27</v>
      </c>
      <c r="B57" s="50">
        <v>133</v>
      </c>
      <c r="C57" s="48" t="s">
        <v>139</v>
      </c>
      <c r="D57" s="169"/>
      <c r="E57" s="68" t="s">
        <v>140</v>
      </c>
      <c r="F57" s="68" t="s">
        <v>141</v>
      </c>
      <c r="G57" s="68"/>
    </row>
    <row r="58" spans="2:7" ht="12.75">
      <c r="B58" s="50">
        <v>54</v>
      </c>
      <c r="C58" s="48" t="s">
        <v>142</v>
      </c>
      <c r="D58" s="259">
        <v>14</v>
      </c>
      <c r="E58" s="68" t="s">
        <v>143</v>
      </c>
      <c r="F58" s="68"/>
      <c r="G58" s="68"/>
    </row>
    <row r="59" spans="1:7" ht="12.75">
      <c r="A59" s="21">
        <v>28</v>
      </c>
      <c r="B59" s="50">
        <v>78</v>
      </c>
      <c r="C59" s="48" t="s">
        <v>144</v>
      </c>
      <c r="D59" s="259"/>
      <c r="E59" s="56" t="s">
        <v>145</v>
      </c>
      <c r="F59" s="68"/>
      <c r="G59" s="68" t="s">
        <v>99</v>
      </c>
    </row>
    <row r="60" spans="2:7" ht="12.75">
      <c r="B60" s="50">
        <v>18</v>
      </c>
      <c r="C60" s="48" t="s">
        <v>146</v>
      </c>
      <c r="D60" s="169"/>
      <c r="E60" s="56"/>
      <c r="F60" s="259">
        <v>52</v>
      </c>
      <c r="G60" s="68" t="s">
        <v>101</v>
      </c>
    </row>
    <row r="61" spans="1:7" ht="12.75">
      <c r="A61" s="21">
        <v>29</v>
      </c>
      <c r="B61" s="50">
        <v>109</v>
      </c>
      <c r="C61" s="48" t="s">
        <v>147</v>
      </c>
      <c r="D61" s="169"/>
      <c r="E61" s="68" t="s">
        <v>148</v>
      </c>
      <c r="F61" s="259"/>
      <c r="G61" s="68" t="s">
        <v>149</v>
      </c>
    </row>
    <row r="62" spans="2:7" ht="12.75">
      <c r="B62" s="50">
        <v>145</v>
      </c>
      <c r="C62" s="48" t="s">
        <v>150</v>
      </c>
      <c r="D62" s="259">
        <v>15</v>
      </c>
      <c r="E62" s="68" t="s">
        <v>151</v>
      </c>
      <c r="F62" s="68"/>
      <c r="G62" s="68"/>
    </row>
    <row r="63" spans="1:7" ht="12.75">
      <c r="A63" s="21">
        <v>30</v>
      </c>
      <c r="B63" s="50">
        <v>146</v>
      </c>
      <c r="C63" s="48" t="s">
        <v>152</v>
      </c>
      <c r="D63" s="259"/>
      <c r="E63" s="56" t="s">
        <v>153</v>
      </c>
      <c r="F63" s="68" t="s">
        <v>99</v>
      </c>
      <c r="G63" s="68"/>
    </row>
    <row r="64" spans="2:7" ht="12.75">
      <c r="B64" s="50" t="s">
        <v>46</v>
      </c>
      <c r="C64" s="48" t="s">
        <v>47</v>
      </c>
      <c r="D64" s="169"/>
      <c r="E64" s="168">
        <v>40</v>
      </c>
      <c r="F64" s="68" t="s">
        <v>101</v>
      </c>
      <c r="G64" s="68"/>
    </row>
    <row r="65" spans="1:7" ht="12.75">
      <c r="A65" s="21">
        <v>31</v>
      </c>
      <c r="B65" s="50" t="s">
        <v>46</v>
      </c>
      <c r="C65" s="48" t="s">
        <v>47</v>
      </c>
      <c r="D65" s="169"/>
      <c r="E65" s="68" t="s">
        <v>99</v>
      </c>
      <c r="F65" s="68" t="s">
        <v>154</v>
      </c>
      <c r="G65" s="68"/>
    </row>
    <row r="66" spans="2:7" ht="12.75">
      <c r="B66" s="50">
        <v>6</v>
      </c>
      <c r="C66" s="48" t="s">
        <v>155</v>
      </c>
      <c r="D66" s="259">
        <v>16</v>
      </c>
      <c r="E66" s="68" t="s">
        <v>101</v>
      </c>
      <c r="F66" s="68"/>
      <c r="G66" s="68"/>
    </row>
    <row r="67" spans="1:7" ht="12.75">
      <c r="A67" s="21">
        <v>32</v>
      </c>
      <c r="B67" s="50">
        <v>8</v>
      </c>
      <c r="C67" s="48" t="s">
        <v>156</v>
      </c>
      <c r="D67" s="259"/>
      <c r="E67" s="68" t="s">
        <v>46</v>
      </c>
      <c r="F67" s="68"/>
      <c r="G67" s="68"/>
    </row>
    <row r="68" spans="1:9" ht="25.5">
      <c r="A68" s="260" t="s">
        <v>39</v>
      </c>
      <c r="B68" s="260"/>
      <c r="C68" s="260"/>
      <c r="D68" s="260"/>
      <c r="E68" s="260"/>
      <c r="F68" s="260"/>
      <c r="G68" s="260"/>
      <c r="H68" s="260"/>
      <c r="I68" s="171"/>
    </row>
    <row r="69" spans="2:8" ht="18.75">
      <c r="B69" s="165"/>
      <c r="D69" s="186" t="s">
        <v>40</v>
      </c>
      <c r="E69" s="186"/>
      <c r="F69" s="186"/>
      <c r="H69" s="25" t="s">
        <v>41</v>
      </c>
    </row>
    <row r="70" spans="2:8" ht="15" customHeight="1">
      <c r="B70" s="165"/>
      <c r="F70" s="20"/>
      <c r="H70" s="172" t="s">
        <v>157</v>
      </c>
    </row>
    <row r="71" spans="2:4" ht="13.5">
      <c r="B71" s="67">
        <v>3</v>
      </c>
      <c r="C71" s="24" t="s">
        <v>158</v>
      </c>
      <c r="D71" s="165"/>
    </row>
    <row r="72" spans="1:8" ht="12.75">
      <c r="A72" s="21">
        <v>33</v>
      </c>
      <c r="B72" s="67">
        <v>10</v>
      </c>
      <c r="C72" s="48" t="s">
        <v>159</v>
      </c>
      <c r="D72" s="69"/>
      <c r="E72" s="68" t="s">
        <v>160</v>
      </c>
      <c r="F72" s="68"/>
      <c r="G72" s="68"/>
      <c r="H72" s="68"/>
    </row>
    <row r="73" spans="2:8" ht="12.75">
      <c r="B73" s="67" t="s">
        <v>46</v>
      </c>
      <c r="C73" s="48" t="s">
        <v>47</v>
      </c>
      <c r="D73" s="259">
        <v>17</v>
      </c>
      <c r="E73" s="68" t="s">
        <v>161</v>
      </c>
      <c r="F73" s="68"/>
      <c r="G73" s="68"/>
      <c r="H73" s="68"/>
    </row>
    <row r="74" spans="1:8" ht="12.75">
      <c r="A74" s="21">
        <v>34</v>
      </c>
      <c r="B74" s="67" t="s">
        <v>46</v>
      </c>
      <c r="C74" s="48" t="s">
        <v>47</v>
      </c>
      <c r="D74" s="259"/>
      <c r="E74" s="68" t="s">
        <v>46</v>
      </c>
      <c r="F74" s="68" t="s">
        <v>160</v>
      </c>
      <c r="G74" s="68"/>
      <c r="H74" s="68"/>
    </row>
    <row r="75" spans="2:8" ht="12.75">
      <c r="B75" s="67">
        <v>119</v>
      </c>
      <c r="C75" s="48" t="s">
        <v>162</v>
      </c>
      <c r="D75" s="169"/>
      <c r="E75" s="168">
        <v>41</v>
      </c>
      <c r="F75" s="68" t="s">
        <v>161</v>
      </c>
      <c r="G75" s="68"/>
      <c r="H75" s="68"/>
    </row>
    <row r="76" spans="1:8" ht="12.75">
      <c r="A76" s="21">
        <v>35</v>
      </c>
      <c r="B76" s="67">
        <v>120</v>
      </c>
      <c r="C76" s="48" t="s">
        <v>163</v>
      </c>
      <c r="D76" s="169"/>
      <c r="E76" s="68" t="s">
        <v>164</v>
      </c>
      <c r="F76" s="68" t="s">
        <v>165</v>
      </c>
      <c r="G76" s="68"/>
      <c r="H76" s="68"/>
    </row>
    <row r="77" spans="2:8" ht="12.75">
      <c r="B77" s="67">
        <v>46</v>
      </c>
      <c r="C77" s="48" t="s">
        <v>166</v>
      </c>
      <c r="D77" s="259">
        <v>18</v>
      </c>
      <c r="E77" s="68" t="s">
        <v>167</v>
      </c>
      <c r="F77" s="68"/>
      <c r="G77" s="68"/>
      <c r="H77" s="68"/>
    </row>
    <row r="78" spans="1:8" ht="12.75">
      <c r="A78" s="21">
        <v>36</v>
      </c>
      <c r="B78" s="67">
        <v>105</v>
      </c>
      <c r="C78" s="48" t="s">
        <v>168</v>
      </c>
      <c r="D78" s="259"/>
      <c r="E78" s="68" t="s">
        <v>169</v>
      </c>
      <c r="F78" s="68"/>
      <c r="G78" s="68" t="s">
        <v>160</v>
      </c>
      <c r="H78" s="68"/>
    </row>
    <row r="79" spans="2:8" ht="12.75">
      <c r="B79" s="67">
        <v>71</v>
      </c>
      <c r="C79" s="48" t="s">
        <v>170</v>
      </c>
      <c r="D79" s="169"/>
      <c r="E79" s="68"/>
      <c r="F79" s="259">
        <v>53</v>
      </c>
      <c r="G79" s="68" t="s">
        <v>161</v>
      </c>
      <c r="H79" s="68"/>
    </row>
    <row r="80" spans="1:8" ht="12.75">
      <c r="A80" s="21">
        <v>37</v>
      </c>
      <c r="B80" s="67">
        <v>137</v>
      </c>
      <c r="C80" s="48" t="s">
        <v>171</v>
      </c>
      <c r="D80" s="169"/>
      <c r="E80" s="68" t="s">
        <v>172</v>
      </c>
      <c r="F80" s="259"/>
      <c r="G80" s="68" t="s">
        <v>173</v>
      </c>
      <c r="H80" s="68"/>
    </row>
    <row r="81" spans="2:8" ht="12.75">
      <c r="B81" s="67">
        <v>104</v>
      </c>
      <c r="C81" s="48" t="s">
        <v>174</v>
      </c>
      <c r="D81" s="259">
        <v>19</v>
      </c>
      <c r="E81" s="68" t="s">
        <v>175</v>
      </c>
      <c r="F81" s="68"/>
      <c r="G81" s="68"/>
      <c r="H81" s="68"/>
    </row>
    <row r="82" spans="1:8" ht="12.75">
      <c r="A82" s="21">
        <v>38</v>
      </c>
      <c r="B82" s="67">
        <v>142</v>
      </c>
      <c r="C82" s="48" t="s">
        <v>176</v>
      </c>
      <c r="D82" s="259"/>
      <c r="E82" s="68" t="s">
        <v>177</v>
      </c>
      <c r="F82" s="68" t="s">
        <v>178</v>
      </c>
      <c r="G82" s="68"/>
      <c r="H82" s="68"/>
    </row>
    <row r="83" spans="2:8" ht="12.75">
      <c r="B83" s="67">
        <v>41</v>
      </c>
      <c r="C83" s="48" t="s">
        <v>179</v>
      </c>
      <c r="D83" s="169"/>
      <c r="E83" s="168">
        <v>42</v>
      </c>
      <c r="F83" s="68" t="s">
        <v>180</v>
      </c>
      <c r="G83" s="68"/>
      <c r="H83" s="68"/>
    </row>
    <row r="84" spans="1:8" ht="12.75">
      <c r="A84" s="21">
        <v>39</v>
      </c>
      <c r="B84" s="67">
        <v>80</v>
      </c>
      <c r="C84" s="48" t="s">
        <v>181</v>
      </c>
      <c r="D84" s="169"/>
      <c r="E84" s="68" t="s">
        <v>178</v>
      </c>
      <c r="F84" s="68" t="s">
        <v>182</v>
      </c>
      <c r="G84" s="68"/>
      <c r="H84" s="68"/>
    </row>
    <row r="85" spans="2:8" ht="12.75">
      <c r="B85" s="67">
        <v>43</v>
      </c>
      <c r="C85" s="48" t="s">
        <v>183</v>
      </c>
      <c r="D85" s="259">
        <v>20</v>
      </c>
      <c r="E85" s="68" t="s">
        <v>180</v>
      </c>
      <c r="F85" s="68"/>
      <c r="G85" s="68"/>
      <c r="H85" s="56"/>
    </row>
    <row r="86" spans="1:8" ht="12.75">
      <c r="A86" s="21">
        <v>40</v>
      </c>
      <c r="B86" s="67">
        <v>45</v>
      </c>
      <c r="C86" s="48" t="s">
        <v>184</v>
      </c>
      <c r="D86" s="259"/>
      <c r="E86" s="68" t="s">
        <v>185</v>
      </c>
      <c r="F86" s="68"/>
      <c r="G86" s="68"/>
      <c r="H86" s="56" t="s">
        <v>160</v>
      </c>
    </row>
    <row r="87" spans="2:8" ht="12.75">
      <c r="B87" s="67">
        <v>12</v>
      </c>
      <c r="C87" s="48" t="s">
        <v>186</v>
      </c>
      <c r="D87" s="169"/>
      <c r="E87" s="68"/>
      <c r="F87" s="68"/>
      <c r="G87" s="259">
        <v>59</v>
      </c>
      <c r="H87" s="56" t="s">
        <v>161</v>
      </c>
    </row>
    <row r="88" spans="1:9" ht="12.75">
      <c r="A88" s="21">
        <v>41</v>
      </c>
      <c r="B88" s="67">
        <v>97</v>
      </c>
      <c r="C88" s="48" t="s">
        <v>187</v>
      </c>
      <c r="D88" s="169"/>
      <c r="E88" s="68" t="s">
        <v>188</v>
      </c>
      <c r="F88" s="68"/>
      <c r="G88" s="259"/>
      <c r="H88" s="56" t="s">
        <v>189</v>
      </c>
      <c r="I88" s="68"/>
    </row>
    <row r="89" spans="2:9" ht="12.75">
      <c r="B89" s="67">
        <v>122</v>
      </c>
      <c r="C89" s="48" t="s">
        <v>190</v>
      </c>
      <c r="D89" s="259">
        <v>21</v>
      </c>
      <c r="E89" s="68" t="s">
        <v>191</v>
      </c>
      <c r="F89" s="68"/>
      <c r="G89" s="68"/>
      <c r="H89" s="68"/>
      <c r="I89" s="68"/>
    </row>
    <row r="90" spans="1:9" ht="12.75">
      <c r="A90" s="21">
        <v>42</v>
      </c>
      <c r="B90" s="67">
        <v>123</v>
      </c>
      <c r="C90" s="48" t="s">
        <v>192</v>
      </c>
      <c r="D90" s="259"/>
      <c r="E90" s="68" t="s">
        <v>193</v>
      </c>
      <c r="F90" s="68" t="s">
        <v>188</v>
      </c>
      <c r="G90" s="68"/>
      <c r="H90" s="68"/>
      <c r="I90" s="68"/>
    </row>
    <row r="91" spans="2:9" ht="12.75">
      <c r="B91" s="67">
        <v>55</v>
      </c>
      <c r="C91" s="48" t="s">
        <v>194</v>
      </c>
      <c r="D91" s="169"/>
      <c r="E91" s="168">
        <v>43</v>
      </c>
      <c r="F91" s="68" t="s">
        <v>191</v>
      </c>
      <c r="G91" s="68"/>
      <c r="H91" s="68"/>
      <c r="I91" s="68"/>
    </row>
    <row r="92" spans="1:9" ht="12.75">
      <c r="A92" s="21">
        <v>43</v>
      </c>
      <c r="B92" s="67">
        <v>130</v>
      </c>
      <c r="C92" s="48" t="s">
        <v>195</v>
      </c>
      <c r="D92" s="169"/>
      <c r="E92" s="68" t="s">
        <v>196</v>
      </c>
      <c r="F92" s="68" t="s">
        <v>197</v>
      </c>
      <c r="G92" s="68"/>
      <c r="H92" s="68"/>
      <c r="I92" s="68"/>
    </row>
    <row r="93" spans="2:9" ht="12.75">
      <c r="B93" s="67">
        <v>21</v>
      </c>
      <c r="C93" s="48" t="s">
        <v>198</v>
      </c>
      <c r="D93" s="259">
        <v>22</v>
      </c>
      <c r="E93" s="68" t="s">
        <v>199</v>
      </c>
      <c r="F93" s="68"/>
      <c r="G93" s="68"/>
      <c r="H93" s="68"/>
      <c r="I93" s="68"/>
    </row>
    <row r="94" spans="1:9" ht="12.75">
      <c r="A94" s="21">
        <v>44</v>
      </c>
      <c r="B94" s="67">
        <v>143</v>
      </c>
      <c r="C94" s="48" t="s">
        <v>200</v>
      </c>
      <c r="D94" s="259"/>
      <c r="E94" s="68" t="s">
        <v>201</v>
      </c>
      <c r="F94" s="68"/>
      <c r="G94" s="68" t="s">
        <v>188</v>
      </c>
      <c r="H94" s="68"/>
      <c r="I94" s="68"/>
    </row>
    <row r="95" spans="2:9" ht="12.75">
      <c r="B95" s="67">
        <v>88</v>
      </c>
      <c r="C95" s="48" t="s">
        <v>202</v>
      </c>
      <c r="D95" s="169"/>
      <c r="E95" s="68"/>
      <c r="F95" s="259">
        <v>54</v>
      </c>
      <c r="G95" s="68" t="s">
        <v>191</v>
      </c>
      <c r="H95" s="68"/>
      <c r="I95" s="68"/>
    </row>
    <row r="96" spans="1:9" ht="12.75">
      <c r="A96" s="21">
        <v>45</v>
      </c>
      <c r="B96" s="67">
        <v>89</v>
      </c>
      <c r="C96" s="48" t="s">
        <v>203</v>
      </c>
      <c r="D96" s="169"/>
      <c r="E96" s="68" t="s">
        <v>204</v>
      </c>
      <c r="F96" s="259"/>
      <c r="G96" s="68" t="s">
        <v>205</v>
      </c>
      <c r="H96" s="68"/>
      <c r="I96" s="68"/>
    </row>
    <row r="97" spans="2:9" ht="12.75">
      <c r="B97" s="67">
        <v>32</v>
      </c>
      <c r="C97" s="48" t="s">
        <v>206</v>
      </c>
      <c r="D97" s="259">
        <v>23</v>
      </c>
      <c r="E97" s="68" t="s">
        <v>207</v>
      </c>
      <c r="F97" s="68"/>
      <c r="G97" s="68"/>
      <c r="H97" s="68"/>
      <c r="I97" s="68"/>
    </row>
    <row r="98" spans="1:9" ht="12.75">
      <c r="A98" s="21">
        <v>46</v>
      </c>
      <c r="B98" s="67">
        <v>103</v>
      </c>
      <c r="C98" s="48" t="s">
        <v>208</v>
      </c>
      <c r="D98" s="259"/>
      <c r="E98" s="68" t="s">
        <v>209</v>
      </c>
      <c r="F98" s="68" t="s">
        <v>204</v>
      </c>
      <c r="G98" s="68"/>
      <c r="H98" s="68"/>
      <c r="I98" s="68"/>
    </row>
    <row r="99" spans="2:9" ht="12.75">
      <c r="B99" s="67" t="s">
        <v>46</v>
      </c>
      <c r="C99" s="48" t="s">
        <v>47</v>
      </c>
      <c r="D99" s="169"/>
      <c r="E99" s="168">
        <v>44</v>
      </c>
      <c r="F99" s="68" t="s">
        <v>207</v>
      </c>
      <c r="G99" s="68"/>
      <c r="H99" s="68"/>
      <c r="I99" s="68"/>
    </row>
    <row r="100" spans="1:9" ht="12.75">
      <c r="A100" s="21">
        <v>47</v>
      </c>
      <c r="B100" s="67" t="s">
        <v>46</v>
      </c>
      <c r="C100" s="48" t="s">
        <v>47</v>
      </c>
      <c r="D100" s="169"/>
      <c r="E100" s="68" t="s">
        <v>210</v>
      </c>
      <c r="F100" s="68" t="s">
        <v>211</v>
      </c>
      <c r="G100" s="68"/>
      <c r="H100" s="68"/>
      <c r="I100" s="68"/>
    </row>
    <row r="101" spans="2:9" ht="12.75">
      <c r="B101" s="67">
        <v>15</v>
      </c>
      <c r="C101" s="48" t="s">
        <v>212</v>
      </c>
      <c r="D101" s="259">
        <v>24</v>
      </c>
      <c r="E101" s="68" t="s">
        <v>213</v>
      </c>
      <c r="F101" s="68"/>
      <c r="G101" s="68"/>
      <c r="H101" s="68"/>
      <c r="I101" s="68"/>
    </row>
    <row r="102" spans="1:9" ht="12.75">
      <c r="A102" s="21">
        <v>48</v>
      </c>
      <c r="B102" s="67">
        <v>24</v>
      </c>
      <c r="C102" s="48" t="s">
        <v>214</v>
      </c>
      <c r="D102" s="259"/>
      <c r="E102" s="56" t="s">
        <v>46</v>
      </c>
      <c r="F102" s="68"/>
      <c r="G102" s="68"/>
      <c r="H102" s="157" t="s">
        <v>215</v>
      </c>
      <c r="I102" s="68"/>
    </row>
    <row r="103" spans="2:9" ht="12.75">
      <c r="B103" s="67">
        <v>17</v>
      </c>
      <c r="C103" s="48" t="s">
        <v>216</v>
      </c>
      <c r="D103" s="169"/>
      <c r="E103" s="56"/>
      <c r="F103" s="68"/>
      <c r="G103" s="259">
        <v>62</v>
      </c>
      <c r="H103" s="170" t="s">
        <v>217</v>
      </c>
      <c r="I103" s="68"/>
    </row>
    <row r="104" spans="1:9" ht="12.75">
      <c r="A104" s="21">
        <v>49</v>
      </c>
      <c r="B104" s="67">
        <v>20</v>
      </c>
      <c r="C104" s="48" t="s">
        <v>218</v>
      </c>
      <c r="D104" s="169"/>
      <c r="E104" s="68" t="s">
        <v>219</v>
      </c>
      <c r="F104" s="68"/>
      <c r="G104" s="259"/>
      <c r="H104" s="68" t="s">
        <v>220</v>
      </c>
      <c r="I104" s="68"/>
    </row>
    <row r="105" spans="2:9" ht="12.75">
      <c r="B105" s="67" t="s">
        <v>46</v>
      </c>
      <c r="C105" s="48" t="s">
        <v>47</v>
      </c>
      <c r="D105" s="259">
        <v>25</v>
      </c>
      <c r="E105" s="68" t="s">
        <v>221</v>
      </c>
      <c r="F105" s="68"/>
      <c r="G105" s="68"/>
      <c r="H105" s="68"/>
      <c r="I105" s="68"/>
    </row>
    <row r="106" spans="1:9" ht="12.75">
      <c r="A106" s="21">
        <v>50</v>
      </c>
      <c r="B106" s="67" t="s">
        <v>46</v>
      </c>
      <c r="C106" s="48" t="s">
        <v>47</v>
      </c>
      <c r="D106" s="259"/>
      <c r="E106" s="56" t="s">
        <v>46</v>
      </c>
      <c r="F106" s="68" t="s">
        <v>219</v>
      </c>
      <c r="G106" s="68"/>
      <c r="H106" s="68"/>
      <c r="I106" s="68"/>
    </row>
    <row r="107" spans="2:9" ht="12.75">
      <c r="B107" s="67">
        <v>59</v>
      </c>
      <c r="C107" s="48" t="s">
        <v>222</v>
      </c>
      <c r="D107" s="169"/>
      <c r="E107" s="168">
        <v>45</v>
      </c>
      <c r="F107" s="68" t="s">
        <v>221</v>
      </c>
      <c r="G107" s="68"/>
      <c r="H107" s="68"/>
      <c r="I107" s="68"/>
    </row>
    <row r="108" spans="1:9" ht="12.75">
      <c r="A108" s="21">
        <v>51</v>
      </c>
      <c r="B108" s="67">
        <v>117</v>
      </c>
      <c r="C108" s="48" t="s">
        <v>223</v>
      </c>
      <c r="D108" s="169"/>
      <c r="E108" s="68" t="s">
        <v>224</v>
      </c>
      <c r="F108" s="68" t="s">
        <v>225</v>
      </c>
      <c r="G108" s="68"/>
      <c r="H108" s="68"/>
      <c r="I108" s="68"/>
    </row>
    <row r="109" spans="2:9" ht="12.75">
      <c r="B109" s="67">
        <v>76</v>
      </c>
      <c r="C109" s="48" t="s">
        <v>226</v>
      </c>
      <c r="D109" s="259">
        <v>26</v>
      </c>
      <c r="E109" s="68" t="s">
        <v>227</v>
      </c>
      <c r="F109" s="68"/>
      <c r="G109" s="68"/>
      <c r="H109" s="68"/>
      <c r="I109" s="68"/>
    </row>
    <row r="110" spans="1:9" ht="12.75">
      <c r="A110" s="21">
        <v>52</v>
      </c>
      <c r="B110" s="67">
        <v>98</v>
      </c>
      <c r="C110" s="48" t="s">
        <v>228</v>
      </c>
      <c r="D110" s="259"/>
      <c r="E110" s="56" t="s">
        <v>229</v>
      </c>
      <c r="F110" s="68"/>
      <c r="G110" s="68" t="s">
        <v>219</v>
      </c>
      <c r="H110" s="68"/>
      <c r="I110" s="68"/>
    </row>
    <row r="111" spans="2:9" ht="12.75">
      <c r="B111" s="67">
        <v>51</v>
      </c>
      <c r="C111" s="48" t="s">
        <v>230</v>
      </c>
      <c r="D111" s="169"/>
      <c r="E111" s="56"/>
      <c r="F111" s="259">
        <v>55</v>
      </c>
      <c r="G111" s="68" t="s">
        <v>221</v>
      </c>
      <c r="H111" s="68"/>
      <c r="I111" s="68"/>
    </row>
    <row r="112" spans="1:9" ht="12.75">
      <c r="A112" s="21">
        <v>53</v>
      </c>
      <c r="B112" s="67">
        <v>84</v>
      </c>
      <c r="C112" s="48" t="s">
        <v>231</v>
      </c>
      <c r="D112" s="169"/>
      <c r="E112" s="68" t="s">
        <v>232</v>
      </c>
      <c r="F112" s="259"/>
      <c r="G112" s="68" t="s">
        <v>233</v>
      </c>
      <c r="H112" s="68"/>
      <c r="I112" s="68"/>
    </row>
    <row r="113" spans="2:9" ht="12.75">
      <c r="B113" s="67">
        <v>86</v>
      </c>
      <c r="C113" s="48" t="s">
        <v>234</v>
      </c>
      <c r="D113" s="259">
        <v>27</v>
      </c>
      <c r="E113" s="68" t="s">
        <v>235</v>
      </c>
      <c r="F113" s="68"/>
      <c r="G113" s="68"/>
      <c r="H113" s="68"/>
      <c r="I113" s="68"/>
    </row>
    <row r="114" spans="1:9" ht="12.75">
      <c r="A114" s="21">
        <v>54</v>
      </c>
      <c r="B114" s="67">
        <v>87</v>
      </c>
      <c r="C114" s="48" t="s">
        <v>236</v>
      </c>
      <c r="D114" s="259"/>
      <c r="E114" s="56" t="s">
        <v>237</v>
      </c>
      <c r="F114" s="68" t="s">
        <v>238</v>
      </c>
      <c r="G114" s="68"/>
      <c r="H114" s="68"/>
      <c r="I114" s="68"/>
    </row>
    <row r="115" spans="2:9" ht="12.75">
      <c r="B115" s="67">
        <v>140</v>
      </c>
      <c r="C115" s="48" t="s">
        <v>239</v>
      </c>
      <c r="D115" s="169"/>
      <c r="E115" s="168">
        <v>46</v>
      </c>
      <c r="F115" s="68" t="s">
        <v>240</v>
      </c>
      <c r="G115" s="68"/>
      <c r="H115" s="68"/>
      <c r="I115" s="68"/>
    </row>
    <row r="116" spans="1:9" ht="12.75">
      <c r="A116" s="21">
        <v>55</v>
      </c>
      <c r="B116" s="67">
        <v>141</v>
      </c>
      <c r="C116" s="48" t="s">
        <v>241</v>
      </c>
      <c r="D116" s="169"/>
      <c r="E116" s="68" t="s">
        <v>238</v>
      </c>
      <c r="F116" s="68" t="s">
        <v>242</v>
      </c>
      <c r="G116" s="68"/>
      <c r="H116" s="68"/>
      <c r="I116" s="68"/>
    </row>
    <row r="117" spans="2:9" ht="12.75">
      <c r="B117" s="67">
        <v>19</v>
      </c>
      <c r="C117" s="48" t="s">
        <v>243</v>
      </c>
      <c r="D117" s="259">
        <v>28</v>
      </c>
      <c r="E117" s="68" t="s">
        <v>240</v>
      </c>
      <c r="F117" s="68"/>
      <c r="G117" s="68"/>
      <c r="H117" s="68"/>
      <c r="I117" s="68"/>
    </row>
    <row r="118" spans="1:9" ht="12.75">
      <c r="A118" s="21">
        <v>56</v>
      </c>
      <c r="B118" s="67">
        <v>38</v>
      </c>
      <c r="C118" s="48" t="s">
        <v>244</v>
      </c>
      <c r="D118" s="259"/>
      <c r="E118" s="56" t="s">
        <v>245</v>
      </c>
      <c r="F118" s="68"/>
      <c r="G118" s="68"/>
      <c r="H118" s="56" t="s">
        <v>215</v>
      </c>
      <c r="I118" s="68"/>
    </row>
    <row r="119" spans="2:9" ht="12.75">
      <c r="B119" s="67">
        <v>33</v>
      </c>
      <c r="C119" s="48" t="s">
        <v>246</v>
      </c>
      <c r="D119" s="169"/>
      <c r="E119" s="56"/>
      <c r="F119" s="68"/>
      <c r="G119" s="259">
        <v>60</v>
      </c>
      <c r="H119" s="56" t="s">
        <v>217</v>
      </c>
      <c r="I119" s="68"/>
    </row>
    <row r="120" spans="1:8" ht="12.75">
      <c r="A120" s="21">
        <v>57</v>
      </c>
      <c r="B120" s="67">
        <v>57</v>
      </c>
      <c r="C120" s="48" t="s">
        <v>247</v>
      </c>
      <c r="D120" s="169"/>
      <c r="E120" s="68" t="s">
        <v>248</v>
      </c>
      <c r="F120" s="68"/>
      <c r="G120" s="259"/>
      <c r="H120" s="68" t="s">
        <v>249</v>
      </c>
    </row>
    <row r="121" spans="2:8" ht="12.75">
      <c r="B121" s="67">
        <v>101</v>
      </c>
      <c r="C121" s="48" t="s">
        <v>250</v>
      </c>
      <c r="D121" s="259">
        <v>29</v>
      </c>
      <c r="E121" s="68" t="s">
        <v>251</v>
      </c>
      <c r="F121" s="68"/>
      <c r="G121" s="68"/>
      <c r="H121" s="68"/>
    </row>
    <row r="122" spans="1:8" ht="12.75">
      <c r="A122" s="21">
        <v>58</v>
      </c>
      <c r="B122" s="67">
        <v>102</v>
      </c>
      <c r="C122" s="48" t="s">
        <v>252</v>
      </c>
      <c r="D122" s="259"/>
      <c r="E122" s="56" t="s">
        <v>253</v>
      </c>
      <c r="F122" s="68" t="s">
        <v>254</v>
      </c>
      <c r="G122" s="68"/>
      <c r="H122" s="68"/>
    </row>
    <row r="123" spans="2:8" ht="12.75">
      <c r="B123" s="67">
        <v>58</v>
      </c>
      <c r="C123" s="48" t="s">
        <v>255</v>
      </c>
      <c r="D123" s="169"/>
      <c r="E123" s="168">
        <v>47</v>
      </c>
      <c r="F123" s="68" t="s">
        <v>256</v>
      </c>
      <c r="G123" s="68"/>
      <c r="H123" s="68"/>
    </row>
    <row r="124" spans="1:8" ht="12.75">
      <c r="A124" s="21">
        <v>59</v>
      </c>
      <c r="B124" s="67">
        <v>60</v>
      </c>
      <c r="C124" s="48" t="s">
        <v>257</v>
      </c>
      <c r="D124" s="169"/>
      <c r="E124" s="68" t="s">
        <v>254</v>
      </c>
      <c r="F124" s="68" t="s">
        <v>258</v>
      </c>
      <c r="G124" s="68"/>
      <c r="H124" s="68"/>
    </row>
    <row r="125" spans="2:8" ht="12.75">
      <c r="B125" s="67">
        <v>118</v>
      </c>
      <c r="C125" s="48" t="s">
        <v>259</v>
      </c>
      <c r="D125" s="259">
        <v>30</v>
      </c>
      <c r="E125" s="68" t="s">
        <v>256</v>
      </c>
      <c r="F125" s="68"/>
      <c r="G125" s="68"/>
      <c r="H125" s="68"/>
    </row>
    <row r="126" spans="1:8" ht="12.75">
      <c r="A126" s="21">
        <v>60</v>
      </c>
      <c r="B126" s="67">
        <v>136</v>
      </c>
      <c r="C126" s="48" t="s">
        <v>260</v>
      </c>
      <c r="D126" s="259"/>
      <c r="E126" s="56" t="s">
        <v>261</v>
      </c>
      <c r="F126" s="68"/>
      <c r="G126" s="68" t="s">
        <v>215</v>
      </c>
      <c r="H126" s="68"/>
    </row>
    <row r="127" spans="2:8" ht="12.75">
      <c r="B127" s="67">
        <v>96</v>
      </c>
      <c r="C127" s="48" t="s">
        <v>262</v>
      </c>
      <c r="D127" s="169"/>
      <c r="E127" s="56"/>
      <c r="F127" s="259">
        <v>56</v>
      </c>
      <c r="G127" s="68" t="s">
        <v>217</v>
      </c>
      <c r="H127" s="68"/>
    </row>
    <row r="128" spans="1:8" ht="12.75">
      <c r="A128" s="21">
        <v>61</v>
      </c>
      <c r="B128" s="67">
        <v>111</v>
      </c>
      <c r="C128" s="48" t="s">
        <v>263</v>
      </c>
      <c r="D128" s="169"/>
      <c r="E128" s="68" t="s">
        <v>264</v>
      </c>
      <c r="F128" s="259"/>
      <c r="G128" s="68" t="s">
        <v>265</v>
      </c>
      <c r="H128" s="68"/>
    </row>
    <row r="129" spans="2:8" ht="12.75">
      <c r="B129" s="67">
        <v>37</v>
      </c>
      <c r="C129" s="48" t="s">
        <v>266</v>
      </c>
      <c r="D129" s="259">
        <v>31</v>
      </c>
      <c r="E129" s="68" t="s">
        <v>267</v>
      </c>
      <c r="F129" s="68"/>
      <c r="G129" s="68"/>
      <c r="H129" s="68"/>
    </row>
    <row r="130" spans="1:8" ht="12.75">
      <c r="A130" s="21">
        <v>62</v>
      </c>
      <c r="B130" s="67">
        <v>135</v>
      </c>
      <c r="C130" s="48" t="s">
        <v>268</v>
      </c>
      <c r="D130" s="259"/>
      <c r="E130" s="56" t="s">
        <v>269</v>
      </c>
      <c r="F130" s="68" t="s">
        <v>215</v>
      </c>
      <c r="G130" s="68"/>
      <c r="H130" s="68"/>
    </row>
    <row r="131" spans="2:8" ht="12.75">
      <c r="B131" s="67" t="s">
        <v>46</v>
      </c>
      <c r="C131" s="48" t="s">
        <v>47</v>
      </c>
      <c r="D131" s="169"/>
      <c r="E131" s="168">
        <v>48</v>
      </c>
      <c r="F131" s="68" t="s">
        <v>217</v>
      </c>
      <c r="G131" s="68"/>
      <c r="H131" s="68"/>
    </row>
    <row r="132" spans="1:8" ht="12.75">
      <c r="A132" s="21">
        <v>63</v>
      </c>
      <c r="B132" s="67" t="s">
        <v>46</v>
      </c>
      <c r="C132" s="48" t="s">
        <v>47</v>
      </c>
      <c r="D132" s="169"/>
      <c r="E132" s="68" t="s">
        <v>215</v>
      </c>
      <c r="F132" s="68" t="s">
        <v>270</v>
      </c>
      <c r="G132" s="68"/>
      <c r="H132" s="68"/>
    </row>
    <row r="133" spans="2:8" ht="12.75">
      <c r="B133" s="67">
        <v>4</v>
      </c>
      <c r="C133" s="48" t="s">
        <v>271</v>
      </c>
      <c r="D133" s="259">
        <v>32</v>
      </c>
      <c r="E133" s="68" t="s">
        <v>217</v>
      </c>
      <c r="F133" s="68"/>
      <c r="G133" s="68"/>
      <c r="H133" s="68"/>
    </row>
    <row r="134" spans="1:8" ht="12.75">
      <c r="A134" s="21">
        <v>64</v>
      </c>
      <c r="B134" s="67">
        <v>9</v>
      </c>
      <c r="C134" s="48" t="s">
        <v>272</v>
      </c>
      <c r="D134" s="259"/>
      <c r="E134" s="68" t="s">
        <v>46</v>
      </c>
      <c r="F134" s="68"/>
      <c r="G134" s="68"/>
      <c r="H134" s="68"/>
    </row>
    <row r="135" spans="1:9" ht="25.5">
      <c r="A135" s="260" t="s">
        <v>39</v>
      </c>
      <c r="B135" s="260"/>
      <c r="C135" s="260"/>
      <c r="D135" s="260"/>
      <c r="E135" s="260"/>
      <c r="F135" s="260"/>
      <c r="G135" s="260"/>
      <c r="H135" s="260"/>
      <c r="I135" s="171"/>
    </row>
    <row r="136" spans="2:8" ht="18.75">
      <c r="B136" s="165"/>
      <c r="D136" s="186" t="s">
        <v>40</v>
      </c>
      <c r="E136" s="186"/>
      <c r="F136" s="186"/>
      <c r="H136" s="25" t="s">
        <v>41</v>
      </c>
    </row>
    <row r="137" spans="2:8" ht="18.75">
      <c r="B137" s="165"/>
      <c r="F137" s="20"/>
      <c r="H137" s="172" t="s">
        <v>273</v>
      </c>
    </row>
    <row r="138" spans="2:4" ht="13.5">
      <c r="B138" s="67" t="s">
        <v>46</v>
      </c>
      <c r="C138" s="24" t="s">
        <v>46</v>
      </c>
      <c r="D138" s="165"/>
    </row>
    <row r="139" spans="1:8" ht="12.75">
      <c r="A139" s="21" t="s">
        <v>46</v>
      </c>
      <c r="B139" s="67" t="s">
        <v>46</v>
      </c>
      <c r="C139" s="48" t="s">
        <v>46</v>
      </c>
      <c r="D139" s="69"/>
      <c r="E139" s="68" t="s">
        <v>46</v>
      </c>
      <c r="F139" s="68"/>
      <c r="G139" s="68"/>
      <c r="H139" s="68"/>
    </row>
    <row r="140" spans="2:8" ht="12.75">
      <c r="B140" s="67" t="s">
        <v>46</v>
      </c>
      <c r="C140" s="48" t="s">
        <v>99</v>
      </c>
      <c r="D140" s="261" t="s">
        <v>46</v>
      </c>
      <c r="E140" s="68" t="s">
        <v>46</v>
      </c>
      <c r="F140" s="68"/>
      <c r="G140" s="68"/>
      <c r="H140" s="68"/>
    </row>
    <row r="141" spans="1:8" ht="12.75">
      <c r="A141" s="21">
        <v>61</v>
      </c>
      <c r="B141" s="67" t="s">
        <v>46</v>
      </c>
      <c r="C141" s="48" t="s">
        <v>101</v>
      </c>
      <c r="D141" s="261"/>
      <c r="E141" s="155" t="s">
        <v>46</v>
      </c>
      <c r="F141" s="68" t="s">
        <v>46</v>
      </c>
      <c r="G141" s="68"/>
      <c r="H141" s="68"/>
    </row>
    <row r="142" spans="2:8" ht="12.75">
      <c r="B142" s="67" t="s">
        <v>46</v>
      </c>
      <c r="C142" s="48" t="s">
        <v>46</v>
      </c>
      <c r="D142" s="169"/>
      <c r="E142" s="61" t="s">
        <v>46</v>
      </c>
      <c r="F142" s="68" t="s">
        <v>46</v>
      </c>
      <c r="G142" s="68"/>
      <c r="H142" s="68"/>
    </row>
    <row r="143" spans="1:8" ht="12.75">
      <c r="A143" s="21" t="s">
        <v>46</v>
      </c>
      <c r="B143" s="67" t="s">
        <v>46</v>
      </c>
      <c r="C143" s="48" t="s">
        <v>46</v>
      </c>
      <c r="D143" s="169"/>
      <c r="E143" s="155" t="s">
        <v>46</v>
      </c>
      <c r="F143" s="155" t="s">
        <v>46</v>
      </c>
      <c r="G143" s="68"/>
      <c r="H143" s="68"/>
    </row>
    <row r="144" spans="2:8" ht="12.75">
      <c r="B144" s="67" t="s">
        <v>46</v>
      </c>
      <c r="C144" s="48" t="s">
        <v>46</v>
      </c>
      <c r="D144" s="259" t="s">
        <v>46</v>
      </c>
      <c r="E144" s="155" t="s">
        <v>46</v>
      </c>
      <c r="F144" s="155"/>
      <c r="G144" s="68"/>
      <c r="H144" s="68"/>
    </row>
    <row r="145" spans="1:8" ht="12.75">
      <c r="A145" s="21" t="s">
        <v>46</v>
      </c>
      <c r="B145" s="67" t="s">
        <v>46</v>
      </c>
      <c r="C145" s="48" t="s">
        <v>46</v>
      </c>
      <c r="D145" s="259"/>
      <c r="E145" s="155" t="s">
        <v>99</v>
      </c>
      <c r="F145" s="68"/>
      <c r="G145" s="68" t="s">
        <v>46</v>
      </c>
      <c r="H145" s="68"/>
    </row>
    <row r="146" spans="2:8" ht="12.75">
      <c r="B146" s="67" t="s">
        <v>46</v>
      </c>
      <c r="C146" s="48" t="s">
        <v>46</v>
      </c>
      <c r="D146" s="169">
        <v>63</v>
      </c>
      <c r="E146" s="155" t="s">
        <v>101</v>
      </c>
      <c r="F146" s="259" t="s">
        <v>46</v>
      </c>
      <c r="G146" s="68" t="s">
        <v>46</v>
      </c>
      <c r="H146" s="68"/>
    </row>
    <row r="147" spans="1:8" ht="12.75">
      <c r="A147" s="21" t="s">
        <v>46</v>
      </c>
      <c r="B147" s="67" t="s">
        <v>46</v>
      </c>
      <c r="C147" s="48" t="s">
        <v>46</v>
      </c>
      <c r="D147" s="169"/>
      <c r="E147" s="155" t="s">
        <v>274</v>
      </c>
      <c r="F147" s="259"/>
      <c r="G147" s="68" t="s">
        <v>46</v>
      </c>
      <c r="H147" s="68"/>
    </row>
    <row r="148" spans="2:8" ht="12.75">
      <c r="B148" s="67" t="s">
        <v>46</v>
      </c>
      <c r="C148" s="48" t="s">
        <v>46</v>
      </c>
      <c r="D148" s="259" t="s">
        <v>46</v>
      </c>
      <c r="E148" s="155" t="s">
        <v>46</v>
      </c>
      <c r="F148" s="68"/>
      <c r="G148" s="68"/>
      <c r="H148" s="68"/>
    </row>
    <row r="149" spans="1:8" ht="12.75">
      <c r="A149" s="21" t="s">
        <v>46</v>
      </c>
      <c r="B149" s="67" t="s">
        <v>46</v>
      </c>
      <c r="C149" s="48" t="s">
        <v>46</v>
      </c>
      <c r="D149" s="259"/>
      <c r="E149" s="68" t="s">
        <v>46</v>
      </c>
      <c r="F149" s="68" t="s">
        <v>46</v>
      </c>
      <c r="G149" s="68"/>
      <c r="H149" s="68"/>
    </row>
    <row r="150" spans="2:8" ht="12.75">
      <c r="B150" s="67" t="s">
        <v>46</v>
      </c>
      <c r="C150" s="48" t="s">
        <v>215</v>
      </c>
      <c r="D150" s="169"/>
      <c r="E150" s="61" t="s">
        <v>46</v>
      </c>
      <c r="F150" s="68" t="s">
        <v>46</v>
      </c>
      <c r="G150" s="68"/>
      <c r="H150" s="68"/>
    </row>
    <row r="151" spans="1:8" ht="12.75">
      <c r="A151" s="21">
        <v>62</v>
      </c>
      <c r="B151" s="67"/>
      <c r="C151" s="48" t="s">
        <v>217</v>
      </c>
      <c r="D151" s="169"/>
      <c r="E151" s="68" t="s">
        <v>46</v>
      </c>
      <c r="F151" s="68" t="s">
        <v>46</v>
      </c>
      <c r="G151" s="68"/>
      <c r="H151" s="68"/>
    </row>
    <row r="152" spans="2:8" ht="12.75">
      <c r="B152" s="67" t="s">
        <v>46</v>
      </c>
      <c r="C152" s="48" t="s">
        <v>46</v>
      </c>
      <c r="D152" s="259" t="s">
        <v>46</v>
      </c>
      <c r="E152" s="68" t="s">
        <v>46</v>
      </c>
      <c r="F152" s="68"/>
      <c r="G152" s="68"/>
      <c r="H152" s="56"/>
    </row>
    <row r="153" spans="1:8" ht="12.75">
      <c r="A153" s="21" t="s">
        <v>46</v>
      </c>
      <c r="B153" s="67" t="s">
        <v>46</v>
      </c>
      <c r="C153" s="48" t="s">
        <v>46</v>
      </c>
      <c r="D153" s="259"/>
      <c r="E153" s="68" t="s">
        <v>46</v>
      </c>
      <c r="F153" s="68"/>
      <c r="G153" s="68"/>
      <c r="H153" s="56" t="s">
        <v>46</v>
      </c>
    </row>
    <row r="154" spans="2:8" ht="12.75">
      <c r="B154" s="67" t="s">
        <v>46</v>
      </c>
      <c r="C154" s="48" t="s">
        <v>46</v>
      </c>
      <c r="D154" s="169"/>
      <c r="E154" s="68"/>
      <c r="F154" s="68"/>
      <c r="G154" s="259" t="s">
        <v>46</v>
      </c>
      <c r="H154" s="56" t="s">
        <v>46</v>
      </c>
    </row>
    <row r="155" spans="1:8" ht="12.75">
      <c r="A155" s="21" t="s">
        <v>46</v>
      </c>
      <c r="B155" s="67" t="s">
        <v>46</v>
      </c>
      <c r="C155" s="48" t="s">
        <v>46</v>
      </c>
      <c r="D155" s="169"/>
      <c r="E155" s="68" t="s">
        <v>46</v>
      </c>
      <c r="F155" s="68"/>
      <c r="G155" s="259"/>
      <c r="H155" s="56" t="s">
        <v>46</v>
      </c>
    </row>
    <row r="156" spans="2:8" ht="12.75">
      <c r="B156" s="67" t="s">
        <v>46</v>
      </c>
      <c r="C156" s="48" t="s">
        <v>46</v>
      </c>
      <c r="D156" s="259" t="s">
        <v>46</v>
      </c>
      <c r="E156" s="68" t="s">
        <v>46</v>
      </c>
      <c r="F156" s="68"/>
      <c r="G156" s="68"/>
      <c r="H156" s="68"/>
    </row>
    <row r="157" spans="1:8" ht="12.75">
      <c r="A157" s="21" t="s">
        <v>46</v>
      </c>
      <c r="B157" s="67" t="s">
        <v>46</v>
      </c>
      <c r="C157" s="48" t="s">
        <v>46</v>
      </c>
      <c r="D157" s="259"/>
      <c r="E157" s="68" t="s">
        <v>46</v>
      </c>
      <c r="F157" s="68" t="s">
        <v>46</v>
      </c>
      <c r="G157" s="68"/>
      <c r="H157" s="68"/>
    </row>
    <row r="158" spans="2:8" ht="12.75">
      <c r="B158" s="67" t="s">
        <v>46</v>
      </c>
      <c r="C158" s="48" t="s">
        <v>46</v>
      </c>
      <c r="D158" s="169"/>
      <c r="E158" s="61" t="s">
        <v>46</v>
      </c>
      <c r="F158" s="68" t="s">
        <v>46</v>
      </c>
      <c r="G158" s="68"/>
      <c r="H158" s="68"/>
    </row>
    <row r="159" spans="1:8" ht="12.75">
      <c r="A159" s="21" t="s">
        <v>46</v>
      </c>
      <c r="B159" s="67" t="s">
        <v>46</v>
      </c>
      <c r="C159" s="48" t="s">
        <v>46</v>
      </c>
      <c r="D159" s="169"/>
      <c r="E159" s="68" t="s">
        <v>46</v>
      </c>
      <c r="F159" s="68" t="s">
        <v>46</v>
      </c>
      <c r="G159" s="68"/>
      <c r="H159" s="68"/>
    </row>
    <row r="160" spans="2:8" ht="12.75">
      <c r="B160" s="67" t="s">
        <v>46</v>
      </c>
      <c r="C160" s="48" t="s">
        <v>46</v>
      </c>
      <c r="D160" s="259" t="s">
        <v>46</v>
      </c>
      <c r="E160" s="68" t="s">
        <v>46</v>
      </c>
      <c r="F160" s="68"/>
      <c r="G160" s="68"/>
      <c r="H160" s="68"/>
    </row>
    <row r="161" spans="1:8" ht="12.75">
      <c r="A161" s="21" t="s">
        <v>46</v>
      </c>
      <c r="B161" s="67" t="s">
        <v>46</v>
      </c>
      <c r="C161" s="48" t="s">
        <v>46</v>
      </c>
      <c r="D161" s="259"/>
      <c r="E161" s="68" t="s">
        <v>46</v>
      </c>
      <c r="F161" s="68"/>
      <c r="G161" s="68" t="s">
        <v>46</v>
      </c>
      <c r="H161" s="68"/>
    </row>
    <row r="162" spans="2:8" ht="12.75">
      <c r="B162" s="67" t="s">
        <v>46</v>
      </c>
      <c r="C162" s="48" t="s">
        <v>46</v>
      </c>
      <c r="D162" s="169"/>
      <c r="E162" s="68"/>
      <c r="F162" s="259" t="s">
        <v>46</v>
      </c>
      <c r="G162" s="68" t="s">
        <v>46</v>
      </c>
      <c r="H162" s="68"/>
    </row>
    <row r="163" spans="1:8" ht="12.75">
      <c r="A163" s="21" t="s">
        <v>46</v>
      </c>
      <c r="B163" s="67" t="s">
        <v>46</v>
      </c>
      <c r="C163" s="48" t="s">
        <v>46</v>
      </c>
      <c r="D163" s="169"/>
      <c r="E163" s="68" t="s">
        <v>46</v>
      </c>
      <c r="F163" s="259"/>
      <c r="G163" s="68" t="s">
        <v>46</v>
      </c>
      <c r="H163" s="68"/>
    </row>
    <row r="164" spans="2:8" ht="12.75">
      <c r="B164" s="67" t="s">
        <v>46</v>
      </c>
      <c r="C164" s="48" t="s">
        <v>46</v>
      </c>
      <c r="D164" s="259" t="s">
        <v>46</v>
      </c>
      <c r="E164" s="68" t="s">
        <v>46</v>
      </c>
      <c r="F164" s="68"/>
      <c r="G164" s="68"/>
      <c r="H164" s="68"/>
    </row>
    <row r="165" spans="1:8" ht="12.75">
      <c r="A165" s="21" t="s">
        <v>46</v>
      </c>
      <c r="B165" s="67" t="s">
        <v>46</v>
      </c>
      <c r="C165" s="48" t="s">
        <v>46</v>
      </c>
      <c r="D165" s="259"/>
      <c r="E165" s="68" t="s">
        <v>46</v>
      </c>
      <c r="F165" s="68" t="s">
        <v>46</v>
      </c>
      <c r="G165" s="68"/>
      <c r="H165" s="68"/>
    </row>
    <row r="166" spans="2:8" ht="12.75">
      <c r="B166" s="67" t="s">
        <v>46</v>
      </c>
      <c r="C166" s="48" t="s">
        <v>46</v>
      </c>
      <c r="D166" s="169"/>
      <c r="E166" s="61" t="s">
        <v>46</v>
      </c>
      <c r="F166" s="68" t="s">
        <v>46</v>
      </c>
      <c r="G166" s="68"/>
      <c r="H166" s="68"/>
    </row>
    <row r="167" spans="1:8" ht="12.75">
      <c r="A167" s="21" t="s">
        <v>46</v>
      </c>
      <c r="B167" s="67" t="s">
        <v>46</v>
      </c>
      <c r="C167" s="48" t="s">
        <v>46</v>
      </c>
      <c r="D167" s="169"/>
      <c r="E167" s="68" t="s">
        <v>46</v>
      </c>
      <c r="F167" s="68" t="s">
        <v>46</v>
      </c>
      <c r="G167" s="68"/>
      <c r="H167" s="68"/>
    </row>
    <row r="168" spans="2:8" ht="12.75">
      <c r="B168" s="67" t="s">
        <v>46</v>
      </c>
      <c r="C168" s="48" t="s">
        <v>46</v>
      </c>
      <c r="D168" s="259" t="s">
        <v>46</v>
      </c>
      <c r="E168" s="68" t="s">
        <v>46</v>
      </c>
      <c r="F168" s="68"/>
      <c r="G168" s="68"/>
      <c r="H168" s="68"/>
    </row>
    <row r="169" spans="1:8" ht="12.75">
      <c r="A169" s="21" t="s">
        <v>46</v>
      </c>
      <c r="B169" s="67" t="s">
        <v>46</v>
      </c>
      <c r="C169" s="48" t="s">
        <v>46</v>
      </c>
      <c r="D169" s="259"/>
      <c r="E169" s="68" t="s">
        <v>46</v>
      </c>
      <c r="F169" s="68"/>
      <c r="G169" s="68"/>
      <c r="H169" s="157" t="s">
        <v>46</v>
      </c>
    </row>
    <row r="170" spans="2:8" ht="12.75">
      <c r="B170" s="67" t="s">
        <v>46</v>
      </c>
      <c r="C170" s="48" t="s">
        <v>46</v>
      </c>
      <c r="D170" s="169"/>
      <c r="E170" s="68"/>
      <c r="F170" s="68"/>
      <c r="G170" s="259" t="s">
        <v>46</v>
      </c>
      <c r="H170" s="170" t="s">
        <v>46</v>
      </c>
    </row>
    <row r="171" spans="1:8" ht="12.75">
      <c r="A171" s="21" t="s">
        <v>46</v>
      </c>
      <c r="B171" s="67" t="s">
        <v>46</v>
      </c>
      <c r="C171" s="48" t="s">
        <v>46</v>
      </c>
      <c r="D171" s="169"/>
      <c r="E171" s="68" t="s">
        <v>46</v>
      </c>
      <c r="F171" s="68"/>
      <c r="G171" s="259"/>
      <c r="H171" s="68" t="s">
        <v>46</v>
      </c>
    </row>
    <row r="172" spans="2:8" ht="12.75">
      <c r="B172" s="67" t="s">
        <v>46</v>
      </c>
      <c r="C172" s="48" t="s">
        <v>46</v>
      </c>
      <c r="D172" s="259" t="s">
        <v>46</v>
      </c>
      <c r="E172" s="68" t="s">
        <v>46</v>
      </c>
      <c r="F172" s="68"/>
      <c r="G172" s="68"/>
      <c r="H172" s="68"/>
    </row>
    <row r="173" spans="1:8" ht="12.75">
      <c r="A173" s="21" t="s">
        <v>46</v>
      </c>
      <c r="B173" s="67" t="s">
        <v>46</v>
      </c>
      <c r="C173" s="48" t="s">
        <v>46</v>
      </c>
      <c r="D173" s="259"/>
      <c r="E173" s="68" t="s">
        <v>46</v>
      </c>
      <c r="F173" s="68" t="s">
        <v>46</v>
      </c>
      <c r="G173" s="68"/>
      <c r="H173" s="68"/>
    </row>
    <row r="174" spans="2:8" ht="12.75">
      <c r="B174" s="67" t="s">
        <v>46</v>
      </c>
      <c r="C174" s="48" t="s">
        <v>46</v>
      </c>
      <c r="D174" s="169"/>
      <c r="E174" s="61" t="s">
        <v>46</v>
      </c>
      <c r="F174" s="68" t="s">
        <v>46</v>
      </c>
      <c r="G174" s="68"/>
      <c r="H174" s="68"/>
    </row>
    <row r="175" spans="1:8" ht="12.75">
      <c r="A175" s="21" t="s">
        <v>46</v>
      </c>
      <c r="B175" s="67" t="s">
        <v>46</v>
      </c>
      <c r="C175" s="48" t="s">
        <v>46</v>
      </c>
      <c r="D175" s="169"/>
      <c r="E175" s="68" t="s">
        <v>46</v>
      </c>
      <c r="F175" s="68" t="s">
        <v>46</v>
      </c>
      <c r="G175" s="68"/>
      <c r="H175" s="68"/>
    </row>
    <row r="176" spans="2:8" ht="12.75">
      <c r="B176" s="67" t="s">
        <v>46</v>
      </c>
      <c r="C176" s="48" t="s">
        <v>46</v>
      </c>
      <c r="D176" s="259" t="s">
        <v>46</v>
      </c>
      <c r="E176" s="68" t="s">
        <v>46</v>
      </c>
      <c r="F176" s="68"/>
      <c r="G176" s="68"/>
      <c r="H176" s="68"/>
    </row>
    <row r="177" spans="1:8" ht="12.75">
      <c r="A177" s="21" t="s">
        <v>46</v>
      </c>
      <c r="B177" s="67" t="s">
        <v>46</v>
      </c>
      <c r="C177" s="48" t="s">
        <v>46</v>
      </c>
      <c r="D177" s="259"/>
      <c r="E177" s="68" t="s">
        <v>46</v>
      </c>
      <c r="F177" s="68"/>
      <c r="G177" s="68" t="s">
        <v>46</v>
      </c>
      <c r="H177" s="68"/>
    </row>
    <row r="178" spans="2:8" ht="12.75">
      <c r="B178" s="67" t="s">
        <v>46</v>
      </c>
      <c r="C178" s="48" t="s">
        <v>46</v>
      </c>
      <c r="D178" s="169"/>
      <c r="E178" s="68"/>
      <c r="F178" s="259" t="s">
        <v>46</v>
      </c>
      <c r="G178" s="68" t="s">
        <v>46</v>
      </c>
      <c r="H178" s="68"/>
    </row>
    <row r="179" spans="1:8" ht="12.75">
      <c r="A179" s="21" t="s">
        <v>46</v>
      </c>
      <c r="B179" s="67" t="s">
        <v>46</v>
      </c>
      <c r="C179" s="48" t="s">
        <v>46</v>
      </c>
      <c r="D179" s="169"/>
      <c r="E179" s="68" t="s">
        <v>46</v>
      </c>
      <c r="F179" s="259"/>
      <c r="G179" s="68" t="s">
        <v>46</v>
      </c>
      <c r="H179" s="68"/>
    </row>
    <row r="180" spans="2:8" ht="12.75">
      <c r="B180" s="67" t="s">
        <v>46</v>
      </c>
      <c r="C180" s="48" t="s">
        <v>46</v>
      </c>
      <c r="D180" s="259" t="s">
        <v>46</v>
      </c>
      <c r="E180" s="68" t="s">
        <v>46</v>
      </c>
      <c r="F180" s="68"/>
      <c r="G180" s="68"/>
      <c r="H180" s="68"/>
    </row>
    <row r="181" spans="1:8" ht="12.75">
      <c r="A181" s="21" t="s">
        <v>46</v>
      </c>
      <c r="B181" s="67" t="s">
        <v>46</v>
      </c>
      <c r="C181" s="48" t="s">
        <v>46</v>
      </c>
      <c r="D181" s="259"/>
      <c r="E181" s="68" t="s">
        <v>46</v>
      </c>
      <c r="F181" s="68" t="s">
        <v>46</v>
      </c>
      <c r="G181" s="68"/>
      <c r="H181" s="68"/>
    </row>
    <row r="182" spans="2:8" ht="12.75">
      <c r="B182" s="67" t="s">
        <v>46</v>
      </c>
      <c r="C182" s="48" t="s">
        <v>46</v>
      </c>
      <c r="D182" s="169"/>
      <c r="E182" s="61" t="s">
        <v>46</v>
      </c>
      <c r="F182" s="68" t="s">
        <v>46</v>
      </c>
      <c r="G182" s="68"/>
      <c r="H182" s="68"/>
    </row>
    <row r="183" spans="1:8" ht="12.75">
      <c r="A183" s="21" t="s">
        <v>46</v>
      </c>
      <c r="B183" s="67" t="s">
        <v>46</v>
      </c>
      <c r="C183" s="48" t="s">
        <v>46</v>
      </c>
      <c r="D183" s="169"/>
      <c r="E183" s="68" t="s">
        <v>46</v>
      </c>
      <c r="F183" s="68" t="s">
        <v>46</v>
      </c>
      <c r="G183" s="68"/>
      <c r="H183" s="68"/>
    </row>
    <row r="184" spans="2:8" ht="12.75">
      <c r="B184" s="67" t="s">
        <v>46</v>
      </c>
      <c r="C184" s="48" t="s">
        <v>46</v>
      </c>
      <c r="D184" s="259" t="s">
        <v>46</v>
      </c>
      <c r="E184" s="68" t="s">
        <v>46</v>
      </c>
      <c r="F184" s="68"/>
      <c r="G184" s="68"/>
      <c r="H184" s="68"/>
    </row>
    <row r="185" spans="1:8" ht="12.75">
      <c r="A185" s="21" t="s">
        <v>46</v>
      </c>
      <c r="B185" s="67" t="s">
        <v>46</v>
      </c>
      <c r="C185" s="48" t="s">
        <v>46</v>
      </c>
      <c r="D185" s="259"/>
      <c r="E185" s="68" t="s">
        <v>46</v>
      </c>
      <c r="F185" s="68"/>
      <c r="G185" s="68"/>
      <c r="H185" s="56" t="s">
        <v>46</v>
      </c>
    </row>
    <row r="186" spans="2:8" ht="12.75">
      <c r="B186" s="67" t="s">
        <v>46</v>
      </c>
      <c r="C186" s="48" t="s">
        <v>46</v>
      </c>
      <c r="D186" s="169"/>
      <c r="E186" s="68"/>
      <c r="F186" s="68"/>
      <c r="G186" s="259" t="s">
        <v>46</v>
      </c>
      <c r="H186" s="56" t="s">
        <v>46</v>
      </c>
    </row>
    <row r="187" spans="1:8" ht="12.75">
      <c r="A187" s="21" t="s">
        <v>46</v>
      </c>
      <c r="B187" s="67" t="s">
        <v>46</v>
      </c>
      <c r="C187" s="48" t="s">
        <v>46</v>
      </c>
      <c r="D187" s="169"/>
      <c r="E187" s="68" t="s">
        <v>46</v>
      </c>
      <c r="F187" s="68"/>
      <c r="G187" s="259"/>
      <c r="H187" s="68" t="s">
        <v>46</v>
      </c>
    </row>
    <row r="188" spans="2:8" ht="12.75">
      <c r="B188" s="67" t="s">
        <v>46</v>
      </c>
      <c r="C188" s="48" t="s">
        <v>46</v>
      </c>
      <c r="D188" s="259" t="s">
        <v>46</v>
      </c>
      <c r="E188" s="68" t="s">
        <v>46</v>
      </c>
      <c r="F188" s="68"/>
      <c r="G188" s="68"/>
      <c r="H188" s="68"/>
    </row>
    <row r="189" spans="1:8" ht="12.75">
      <c r="A189" s="21" t="s">
        <v>46</v>
      </c>
      <c r="B189" s="67" t="s">
        <v>46</v>
      </c>
      <c r="C189" s="48" t="s">
        <v>46</v>
      </c>
      <c r="D189" s="259"/>
      <c r="E189" s="68" t="s">
        <v>46</v>
      </c>
      <c r="F189" s="68" t="s">
        <v>46</v>
      </c>
      <c r="G189" s="68"/>
      <c r="H189" s="68"/>
    </row>
    <row r="190" spans="2:8" ht="12.75">
      <c r="B190" s="67" t="s">
        <v>46</v>
      </c>
      <c r="C190" s="48" t="s">
        <v>46</v>
      </c>
      <c r="D190" s="169"/>
      <c r="E190" s="61" t="s">
        <v>46</v>
      </c>
      <c r="F190" s="68" t="s">
        <v>46</v>
      </c>
      <c r="G190" s="68"/>
      <c r="H190" s="68"/>
    </row>
    <row r="191" spans="1:8" ht="12.75">
      <c r="A191" s="21" t="s">
        <v>46</v>
      </c>
      <c r="B191" s="67" t="s">
        <v>46</v>
      </c>
      <c r="C191" s="48" t="s">
        <v>46</v>
      </c>
      <c r="D191" s="169"/>
      <c r="E191" s="68" t="s">
        <v>46</v>
      </c>
      <c r="F191" s="68" t="s">
        <v>46</v>
      </c>
      <c r="G191" s="68"/>
      <c r="H191" s="68"/>
    </row>
    <row r="192" spans="2:8" ht="12.75">
      <c r="B192" s="67" t="s">
        <v>46</v>
      </c>
      <c r="C192" s="48" t="s">
        <v>46</v>
      </c>
      <c r="D192" s="259" t="s">
        <v>46</v>
      </c>
      <c r="E192" s="68" t="s">
        <v>46</v>
      </c>
      <c r="F192" s="68"/>
      <c r="G192" s="68"/>
      <c r="H192" s="68"/>
    </row>
    <row r="193" spans="1:8" ht="12.75">
      <c r="A193" s="21" t="s">
        <v>46</v>
      </c>
      <c r="B193" s="67" t="s">
        <v>46</v>
      </c>
      <c r="C193" s="48" t="s">
        <v>46</v>
      </c>
      <c r="D193" s="259"/>
      <c r="E193" s="68" t="s">
        <v>46</v>
      </c>
      <c r="F193" s="68"/>
      <c r="G193" s="68" t="s">
        <v>46</v>
      </c>
      <c r="H193" s="68"/>
    </row>
    <row r="194" spans="2:8" ht="12.75">
      <c r="B194" s="67" t="s">
        <v>46</v>
      </c>
      <c r="C194" s="48" t="s">
        <v>46</v>
      </c>
      <c r="D194" s="169"/>
      <c r="E194" s="68"/>
      <c r="F194" s="259" t="s">
        <v>46</v>
      </c>
      <c r="G194" s="68" t="s">
        <v>46</v>
      </c>
      <c r="H194" s="68"/>
    </row>
    <row r="195" spans="1:8" ht="12.75">
      <c r="A195" s="21" t="s">
        <v>46</v>
      </c>
      <c r="B195" s="67" t="s">
        <v>46</v>
      </c>
      <c r="C195" s="48" t="s">
        <v>46</v>
      </c>
      <c r="D195" s="169"/>
      <c r="E195" s="68" t="s">
        <v>46</v>
      </c>
      <c r="F195" s="259"/>
      <c r="G195" s="68" t="s">
        <v>46</v>
      </c>
      <c r="H195" s="68"/>
    </row>
    <row r="196" spans="2:8" ht="12.75">
      <c r="B196" s="67" t="s">
        <v>46</v>
      </c>
      <c r="C196" s="48" t="s">
        <v>46</v>
      </c>
      <c r="D196" s="259" t="s">
        <v>46</v>
      </c>
      <c r="E196" s="68" t="s">
        <v>46</v>
      </c>
      <c r="F196" s="68"/>
      <c r="G196" s="68"/>
      <c r="H196" s="68"/>
    </row>
    <row r="197" spans="1:8" ht="12.75">
      <c r="A197" s="21" t="s">
        <v>46</v>
      </c>
      <c r="B197" s="67" t="s">
        <v>46</v>
      </c>
      <c r="C197" s="48" t="s">
        <v>46</v>
      </c>
      <c r="D197" s="259"/>
      <c r="E197" s="68" t="s">
        <v>46</v>
      </c>
      <c r="F197" s="68" t="s">
        <v>46</v>
      </c>
      <c r="G197" s="68"/>
      <c r="H197" s="68"/>
    </row>
    <row r="198" spans="2:8" ht="12.75">
      <c r="B198" s="67" t="s">
        <v>46</v>
      </c>
      <c r="C198" s="48" t="s">
        <v>46</v>
      </c>
      <c r="D198" s="169"/>
      <c r="E198" s="61" t="s">
        <v>46</v>
      </c>
      <c r="F198" s="68" t="s">
        <v>46</v>
      </c>
      <c r="G198" s="68"/>
      <c r="H198" s="68"/>
    </row>
    <row r="199" spans="1:8" ht="12.75">
      <c r="A199" s="21" t="s">
        <v>46</v>
      </c>
      <c r="B199" s="67" t="s">
        <v>46</v>
      </c>
      <c r="C199" s="48" t="s">
        <v>46</v>
      </c>
      <c r="D199" s="169"/>
      <c r="E199" s="68" t="s">
        <v>46</v>
      </c>
      <c r="F199" s="68" t="s">
        <v>46</v>
      </c>
      <c r="G199" s="68"/>
      <c r="H199" s="68"/>
    </row>
    <row r="200" spans="2:8" ht="12.75">
      <c r="B200" s="67" t="s">
        <v>46</v>
      </c>
      <c r="C200" s="48" t="s">
        <v>46</v>
      </c>
      <c r="D200" s="259" t="s">
        <v>46</v>
      </c>
      <c r="E200" s="68" t="s">
        <v>46</v>
      </c>
      <c r="F200" s="68"/>
      <c r="G200" s="68"/>
      <c r="H200" s="68"/>
    </row>
    <row r="201" spans="1:8" ht="12.75">
      <c r="A201" s="21" t="s">
        <v>46</v>
      </c>
      <c r="B201" s="67" t="s">
        <v>46</v>
      </c>
      <c r="C201" s="48" t="s">
        <v>46</v>
      </c>
      <c r="D201" s="259"/>
      <c r="E201" s="68" t="s">
        <v>46</v>
      </c>
      <c r="F201" s="68"/>
      <c r="G201" s="68"/>
      <c r="H201" s="68"/>
    </row>
    <row r="202" spans="1:9" ht="25.5">
      <c r="A202" s="260" t="s">
        <v>46</v>
      </c>
      <c r="B202" s="260"/>
      <c r="C202" s="260"/>
      <c r="D202" s="260"/>
      <c r="E202" s="260"/>
      <c r="F202" s="260"/>
      <c r="G202" s="260"/>
      <c r="H202" s="260"/>
      <c r="I202" s="171"/>
    </row>
    <row r="203" spans="2:8" ht="18.75">
      <c r="B203" s="165"/>
      <c r="D203" s="186" t="s">
        <v>46</v>
      </c>
      <c r="E203" s="186"/>
      <c r="F203" s="186"/>
      <c r="H203" s="25" t="s">
        <v>46</v>
      </c>
    </row>
    <row r="204" spans="2:8" ht="18.75">
      <c r="B204" s="165"/>
      <c r="F204" s="20"/>
      <c r="H204" s="172" t="s">
        <v>46</v>
      </c>
    </row>
    <row r="205" spans="2:4" ht="13.5">
      <c r="B205" s="67" t="s">
        <v>46</v>
      </c>
      <c r="C205" s="48" t="s">
        <v>46</v>
      </c>
      <c r="D205" s="165"/>
    </row>
    <row r="206" spans="1:8" ht="12.75">
      <c r="A206" s="21" t="s">
        <v>46</v>
      </c>
      <c r="B206" s="67" t="s">
        <v>46</v>
      </c>
      <c r="C206" s="48" t="s">
        <v>46</v>
      </c>
      <c r="D206" s="69"/>
      <c r="E206" s="68" t="s">
        <v>46</v>
      </c>
      <c r="F206" s="68"/>
      <c r="G206" s="68"/>
      <c r="H206" s="68"/>
    </row>
    <row r="207" spans="2:8" ht="12.75">
      <c r="B207" s="67" t="s">
        <v>46</v>
      </c>
      <c r="C207" s="48" t="s">
        <v>46</v>
      </c>
      <c r="D207" s="259" t="s">
        <v>46</v>
      </c>
      <c r="E207" s="68" t="s">
        <v>46</v>
      </c>
      <c r="F207" s="68"/>
      <c r="G207" s="68"/>
      <c r="H207" s="68"/>
    </row>
    <row r="208" spans="1:8" ht="12.75">
      <c r="A208" s="21" t="s">
        <v>46</v>
      </c>
      <c r="B208" s="67" t="s">
        <v>46</v>
      </c>
      <c r="C208" s="48" t="s">
        <v>46</v>
      </c>
      <c r="D208" s="259"/>
      <c r="E208" s="68" t="s">
        <v>46</v>
      </c>
      <c r="F208" s="68" t="s">
        <v>46</v>
      </c>
      <c r="G208" s="68"/>
      <c r="H208" s="68"/>
    </row>
    <row r="209" spans="2:8" ht="12.75">
      <c r="B209" s="67" t="s">
        <v>46</v>
      </c>
      <c r="C209" s="48" t="s">
        <v>46</v>
      </c>
      <c r="D209" s="169"/>
      <c r="E209" s="61" t="s">
        <v>46</v>
      </c>
      <c r="F209" s="68" t="s">
        <v>46</v>
      </c>
      <c r="G209" s="68"/>
      <c r="H209" s="68"/>
    </row>
    <row r="210" spans="1:8" ht="12.75">
      <c r="A210" s="21" t="s">
        <v>46</v>
      </c>
      <c r="B210" s="67" t="s">
        <v>46</v>
      </c>
      <c r="C210" s="48" t="s">
        <v>46</v>
      </c>
      <c r="D210" s="169"/>
      <c r="E210" s="68" t="s">
        <v>46</v>
      </c>
      <c r="F210" s="68" t="s">
        <v>46</v>
      </c>
      <c r="G210" s="68"/>
      <c r="H210" s="68"/>
    </row>
    <row r="211" spans="2:8" ht="12.75">
      <c r="B211" s="67" t="s">
        <v>46</v>
      </c>
      <c r="C211" s="48" t="s">
        <v>46</v>
      </c>
      <c r="D211" s="259" t="s">
        <v>46</v>
      </c>
      <c r="E211" s="68" t="s">
        <v>46</v>
      </c>
      <c r="F211" s="68"/>
      <c r="G211" s="68"/>
      <c r="H211" s="68"/>
    </row>
    <row r="212" spans="1:8" ht="12.75">
      <c r="A212" s="21" t="s">
        <v>46</v>
      </c>
      <c r="B212" s="67" t="s">
        <v>46</v>
      </c>
      <c r="C212" s="48" t="s">
        <v>46</v>
      </c>
      <c r="D212" s="259"/>
      <c r="E212" s="68" t="s">
        <v>46</v>
      </c>
      <c r="F212" s="68"/>
      <c r="G212" s="68" t="s">
        <v>46</v>
      </c>
      <c r="H212" s="68"/>
    </row>
    <row r="213" spans="2:8" ht="12.75">
      <c r="B213" s="67" t="s">
        <v>46</v>
      </c>
      <c r="C213" s="48" t="s">
        <v>46</v>
      </c>
      <c r="D213" s="169"/>
      <c r="E213" s="68"/>
      <c r="F213" s="259" t="s">
        <v>46</v>
      </c>
      <c r="G213" s="68" t="s">
        <v>46</v>
      </c>
      <c r="H213" s="68"/>
    </row>
    <row r="214" spans="1:8" ht="12.75">
      <c r="A214" s="21" t="s">
        <v>46</v>
      </c>
      <c r="B214" s="67" t="s">
        <v>46</v>
      </c>
      <c r="C214" s="48" t="s">
        <v>46</v>
      </c>
      <c r="D214" s="169"/>
      <c r="E214" s="68" t="s">
        <v>46</v>
      </c>
      <c r="F214" s="259"/>
      <c r="G214" s="68" t="s">
        <v>46</v>
      </c>
      <c r="H214" s="68"/>
    </row>
    <row r="215" spans="2:8" ht="12.75">
      <c r="B215" s="67" t="s">
        <v>46</v>
      </c>
      <c r="C215" s="48" t="s">
        <v>46</v>
      </c>
      <c r="D215" s="259" t="s">
        <v>46</v>
      </c>
      <c r="E215" s="68" t="s">
        <v>46</v>
      </c>
      <c r="F215" s="68"/>
      <c r="G215" s="68"/>
      <c r="H215" s="68"/>
    </row>
    <row r="216" spans="1:8" ht="12.75">
      <c r="A216" s="21" t="s">
        <v>46</v>
      </c>
      <c r="B216" s="67" t="s">
        <v>46</v>
      </c>
      <c r="C216" s="48" t="s">
        <v>46</v>
      </c>
      <c r="D216" s="259"/>
      <c r="E216" s="68" t="s">
        <v>46</v>
      </c>
      <c r="F216" s="68" t="s">
        <v>46</v>
      </c>
      <c r="G216" s="68"/>
      <c r="H216" s="68"/>
    </row>
    <row r="217" spans="2:8" ht="12.75">
      <c r="B217" s="67" t="s">
        <v>46</v>
      </c>
      <c r="C217" s="48" t="s">
        <v>46</v>
      </c>
      <c r="D217" s="169"/>
      <c r="E217" s="61" t="s">
        <v>46</v>
      </c>
      <c r="F217" s="68" t="s">
        <v>46</v>
      </c>
      <c r="G217" s="68"/>
      <c r="H217" s="68"/>
    </row>
    <row r="218" spans="1:8" ht="12.75">
      <c r="A218" s="21" t="s">
        <v>46</v>
      </c>
      <c r="B218" s="67" t="s">
        <v>46</v>
      </c>
      <c r="C218" s="48" t="s">
        <v>46</v>
      </c>
      <c r="D218" s="169"/>
      <c r="E218" s="68" t="s">
        <v>46</v>
      </c>
      <c r="F218" s="68" t="s">
        <v>46</v>
      </c>
      <c r="G218" s="68"/>
      <c r="H218" s="68"/>
    </row>
    <row r="219" spans="2:8" ht="12.75">
      <c r="B219" s="67" t="s">
        <v>46</v>
      </c>
      <c r="C219" s="48" t="s">
        <v>46</v>
      </c>
      <c r="D219" s="259" t="s">
        <v>46</v>
      </c>
      <c r="E219" s="68" t="s">
        <v>46</v>
      </c>
      <c r="F219" s="68"/>
      <c r="G219" s="68"/>
      <c r="H219" s="56"/>
    </row>
    <row r="220" spans="1:8" ht="12.75">
      <c r="A220" s="21" t="s">
        <v>46</v>
      </c>
      <c r="B220" s="67" t="s">
        <v>46</v>
      </c>
      <c r="C220" s="48" t="s">
        <v>46</v>
      </c>
      <c r="D220" s="259"/>
      <c r="E220" s="68" t="s">
        <v>46</v>
      </c>
      <c r="F220" s="68"/>
      <c r="G220" s="68"/>
      <c r="H220" s="56" t="s">
        <v>46</v>
      </c>
    </row>
    <row r="221" spans="2:8" ht="12.75">
      <c r="B221" s="67" t="s">
        <v>46</v>
      </c>
      <c r="C221" s="48" t="s">
        <v>46</v>
      </c>
      <c r="D221" s="169"/>
      <c r="E221" s="68"/>
      <c r="F221" s="68"/>
      <c r="G221" s="259" t="s">
        <v>46</v>
      </c>
      <c r="H221" s="56" t="s">
        <v>46</v>
      </c>
    </row>
    <row r="222" spans="1:8" ht="12.75">
      <c r="A222" s="21" t="s">
        <v>46</v>
      </c>
      <c r="B222" s="67" t="s">
        <v>46</v>
      </c>
      <c r="C222" s="48" t="s">
        <v>46</v>
      </c>
      <c r="D222" s="169"/>
      <c r="E222" s="68" t="s">
        <v>46</v>
      </c>
      <c r="F222" s="68"/>
      <c r="G222" s="259"/>
      <c r="H222" s="56" t="s">
        <v>46</v>
      </c>
    </row>
    <row r="223" spans="2:8" ht="12.75">
      <c r="B223" s="67" t="s">
        <v>46</v>
      </c>
      <c r="C223" s="48" t="s">
        <v>46</v>
      </c>
      <c r="D223" s="259" t="s">
        <v>46</v>
      </c>
      <c r="E223" s="68" t="s">
        <v>46</v>
      </c>
      <c r="F223" s="68"/>
      <c r="G223" s="68"/>
      <c r="H223" s="68"/>
    </row>
    <row r="224" spans="1:8" ht="12.75">
      <c r="A224" s="21" t="s">
        <v>46</v>
      </c>
      <c r="B224" s="67" t="s">
        <v>46</v>
      </c>
      <c r="C224" s="48" t="s">
        <v>46</v>
      </c>
      <c r="D224" s="259"/>
      <c r="E224" s="68" t="s">
        <v>46</v>
      </c>
      <c r="F224" s="68" t="s">
        <v>46</v>
      </c>
      <c r="G224" s="68"/>
      <c r="H224" s="68"/>
    </row>
    <row r="225" spans="2:8" ht="12.75">
      <c r="B225" s="67" t="s">
        <v>46</v>
      </c>
      <c r="C225" s="48" t="s">
        <v>46</v>
      </c>
      <c r="D225" s="169"/>
      <c r="E225" s="61" t="s">
        <v>46</v>
      </c>
      <c r="F225" s="68" t="s">
        <v>46</v>
      </c>
      <c r="G225" s="68"/>
      <c r="H225" s="68"/>
    </row>
    <row r="226" spans="1:8" ht="12.75">
      <c r="A226" s="21" t="s">
        <v>46</v>
      </c>
      <c r="B226" s="67" t="s">
        <v>46</v>
      </c>
      <c r="C226" s="48" t="s">
        <v>46</v>
      </c>
      <c r="D226" s="169"/>
      <c r="E226" s="68" t="s">
        <v>46</v>
      </c>
      <c r="F226" s="68" t="s">
        <v>46</v>
      </c>
      <c r="G226" s="68"/>
      <c r="H226" s="68"/>
    </row>
    <row r="227" spans="2:8" ht="12.75">
      <c r="B227" s="67" t="s">
        <v>46</v>
      </c>
      <c r="C227" s="48" t="s">
        <v>46</v>
      </c>
      <c r="D227" s="259" t="s">
        <v>46</v>
      </c>
      <c r="E227" s="68" t="s">
        <v>46</v>
      </c>
      <c r="F227" s="68"/>
      <c r="G227" s="68"/>
      <c r="H227" s="68"/>
    </row>
    <row r="228" spans="1:8" ht="12.75">
      <c r="A228" s="21" t="s">
        <v>46</v>
      </c>
      <c r="B228" s="67" t="s">
        <v>46</v>
      </c>
      <c r="C228" s="48" t="s">
        <v>46</v>
      </c>
      <c r="D228" s="259"/>
      <c r="E228" s="68" t="s">
        <v>46</v>
      </c>
      <c r="F228" s="68"/>
      <c r="G228" s="68" t="s">
        <v>46</v>
      </c>
      <c r="H228" s="68"/>
    </row>
    <row r="229" spans="2:8" ht="12.75">
      <c r="B229" s="67" t="s">
        <v>46</v>
      </c>
      <c r="C229" s="48" t="s">
        <v>46</v>
      </c>
      <c r="D229" s="169"/>
      <c r="E229" s="68"/>
      <c r="F229" s="259" t="s">
        <v>46</v>
      </c>
      <c r="G229" s="68" t="s">
        <v>46</v>
      </c>
      <c r="H229" s="68"/>
    </row>
    <row r="230" spans="1:8" ht="12.75">
      <c r="A230" s="21" t="s">
        <v>46</v>
      </c>
      <c r="B230" s="67" t="s">
        <v>46</v>
      </c>
      <c r="C230" s="48" t="s">
        <v>46</v>
      </c>
      <c r="D230" s="169"/>
      <c r="E230" s="68" t="s">
        <v>46</v>
      </c>
      <c r="F230" s="259"/>
      <c r="G230" s="68" t="s">
        <v>46</v>
      </c>
      <c r="H230" s="68"/>
    </row>
    <row r="231" spans="2:8" ht="12.75">
      <c r="B231" s="67" t="s">
        <v>46</v>
      </c>
      <c r="C231" s="48" t="s">
        <v>46</v>
      </c>
      <c r="D231" s="259" t="s">
        <v>46</v>
      </c>
      <c r="E231" s="68" t="s">
        <v>46</v>
      </c>
      <c r="F231" s="68"/>
      <c r="G231" s="68"/>
      <c r="H231" s="68"/>
    </row>
    <row r="232" spans="1:8" ht="12.75">
      <c r="A232" s="21" t="s">
        <v>46</v>
      </c>
      <c r="B232" s="67" t="s">
        <v>46</v>
      </c>
      <c r="C232" s="48" t="s">
        <v>46</v>
      </c>
      <c r="D232" s="259"/>
      <c r="E232" s="68" t="s">
        <v>46</v>
      </c>
      <c r="F232" s="68" t="s">
        <v>46</v>
      </c>
      <c r="G232" s="68"/>
      <c r="H232" s="68"/>
    </row>
    <row r="233" spans="2:8" ht="12.75">
      <c r="B233" s="67" t="s">
        <v>46</v>
      </c>
      <c r="C233" s="48" t="s">
        <v>46</v>
      </c>
      <c r="D233" s="169"/>
      <c r="E233" s="61" t="s">
        <v>46</v>
      </c>
      <c r="F233" s="68" t="s">
        <v>46</v>
      </c>
      <c r="G233" s="68"/>
      <c r="H233" s="68"/>
    </row>
    <row r="234" spans="1:8" ht="12.75">
      <c r="A234" s="21" t="s">
        <v>46</v>
      </c>
      <c r="B234" s="67" t="s">
        <v>46</v>
      </c>
      <c r="C234" s="48" t="s">
        <v>46</v>
      </c>
      <c r="D234" s="169"/>
      <c r="E234" s="68" t="s">
        <v>46</v>
      </c>
      <c r="F234" s="68" t="s">
        <v>46</v>
      </c>
      <c r="G234" s="68"/>
      <c r="H234" s="68"/>
    </row>
    <row r="235" spans="2:8" ht="12.75">
      <c r="B235" s="67" t="s">
        <v>46</v>
      </c>
      <c r="C235" s="48" t="s">
        <v>46</v>
      </c>
      <c r="D235" s="259" t="s">
        <v>46</v>
      </c>
      <c r="E235" s="68" t="s">
        <v>46</v>
      </c>
      <c r="F235" s="68"/>
      <c r="G235" s="68"/>
      <c r="H235" s="68"/>
    </row>
    <row r="236" spans="1:8" ht="12.75">
      <c r="A236" s="21" t="s">
        <v>46</v>
      </c>
      <c r="B236" s="67" t="s">
        <v>46</v>
      </c>
      <c r="C236" s="48" t="s">
        <v>46</v>
      </c>
      <c r="D236" s="259"/>
      <c r="E236" s="68" t="s">
        <v>46</v>
      </c>
      <c r="F236" s="68"/>
      <c r="G236" s="68"/>
      <c r="H236" s="157" t="s">
        <v>46</v>
      </c>
    </row>
    <row r="237" spans="2:8" ht="12.75">
      <c r="B237" s="67" t="s">
        <v>46</v>
      </c>
      <c r="C237" s="48" t="s">
        <v>46</v>
      </c>
      <c r="D237" s="169"/>
      <c r="E237" s="68"/>
      <c r="F237" s="68"/>
      <c r="G237" s="259" t="s">
        <v>46</v>
      </c>
      <c r="H237" s="170" t="s">
        <v>46</v>
      </c>
    </row>
    <row r="238" spans="1:8" ht="12.75">
      <c r="A238" s="21" t="s">
        <v>46</v>
      </c>
      <c r="B238" s="67" t="s">
        <v>46</v>
      </c>
      <c r="C238" s="48" t="s">
        <v>46</v>
      </c>
      <c r="D238" s="169"/>
      <c r="E238" s="68" t="s">
        <v>46</v>
      </c>
      <c r="F238" s="68"/>
      <c r="G238" s="259"/>
      <c r="H238" s="68" t="s">
        <v>46</v>
      </c>
    </row>
    <row r="239" spans="2:8" ht="12.75">
      <c r="B239" s="67" t="s">
        <v>46</v>
      </c>
      <c r="C239" s="48" t="s">
        <v>46</v>
      </c>
      <c r="D239" s="259" t="s">
        <v>46</v>
      </c>
      <c r="E239" s="68" t="s">
        <v>46</v>
      </c>
      <c r="F239" s="68"/>
      <c r="G239" s="68"/>
      <c r="H239" s="68"/>
    </row>
    <row r="240" spans="1:8" ht="12.75">
      <c r="A240" s="21" t="s">
        <v>46</v>
      </c>
      <c r="B240" s="67" t="s">
        <v>46</v>
      </c>
      <c r="C240" s="48" t="s">
        <v>46</v>
      </c>
      <c r="D240" s="259"/>
      <c r="E240" s="68" t="s">
        <v>46</v>
      </c>
      <c r="F240" s="68" t="s">
        <v>46</v>
      </c>
      <c r="G240" s="68"/>
      <c r="H240" s="68"/>
    </row>
    <row r="241" spans="2:8" ht="12.75">
      <c r="B241" s="67" t="s">
        <v>46</v>
      </c>
      <c r="C241" s="48" t="s">
        <v>46</v>
      </c>
      <c r="D241" s="169"/>
      <c r="E241" s="61" t="s">
        <v>46</v>
      </c>
      <c r="F241" s="68" t="s">
        <v>46</v>
      </c>
      <c r="G241" s="68"/>
      <c r="H241" s="68"/>
    </row>
    <row r="242" spans="1:8" ht="12.75">
      <c r="A242" s="21" t="s">
        <v>46</v>
      </c>
      <c r="B242" s="67" t="s">
        <v>46</v>
      </c>
      <c r="C242" s="48" t="s">
        <v>46</v>
      </c>
      <c r="D242" s="169"/>
      <c r="E242" s="68" t="s">
        <v>46</v>
      </c>
      <c r="F242" s="68" t="s">
        <v>46</v>
      </c>
      <c r="G242" s="68"/>
      <c r="H242" s="68"/>
    </row>
    <row r="243" spans="2:8" ht="12.75">
      <c r="B243" s="67" t="s">
        <v>46</v>
      </c>
      <c r="C243" s="48" t="s">
        <v>46</v>
      </c>
      <c r="D243" s="259" t="s">
        <v>46</v>
      </c>
      <c r="E243" s="68" t="s">
        <v>46</v>
      </c>
      <c r="F243" s="68"/>
      <c r="G243" s="68"/>
      <c r="H243" s="68"/>
    </row>
    <row r="244" spans="1:8" ht="12.75">
      <c r="A244" s="21" t="s">
        <v>46</v>
      </c>
      <c r="B244" s="67" t="s">
        <v>46</v>
      </c>
      <c r="C244" s="48" t="s">
        <v>46</v>
      </c>
      <c r="D244" s="259"/>
      <c r="E244" s="68" t="s">
        <v>46</v>
      </c>
      <c r="F244" s="68"/>
      <c r="G244" s="68" t="s">
        <v>46</v>
      </c>
      <c r="H244" s="68"/>
    </row>
    <row r="245" spans="2:8" ht="12.75">
      <c r="B245" s="67" t="s">
        <v>46</v>
      </c>
      <c r="C245" s="48" t="s">
        <v>46</v>
      </c>
      <c r="D245" s="169"/>
      <c r="E245" s="68"/>
      <c r="F245" s="259" t="s">
        <v>46</v>
      </c>
      <c r="G245" s="68" t="s">
        <v>46</v>
      </c>
      <c r="H245" s="68"/>
    </row>
    <row r="246" spans="1:8" ht="12.75">
      <c r="A246" s="21" t="s">
        <v>46</v>
      </c>
      <c r="B246" s="67" t="s">
        <v>46</v>
      </c>
      <c r="C246" s="48" t="s">
        <v>46</v>
      </c>
      <c r="D246" s="169"/>
      <c r="E246" s="68" t="s">
        <v>46</v>
      </c>
      <c r="F246" s="259"/>
      <c r="G246" s="68" t="s">
        <v>46</v>
      </c>
      <c r="H246" s="68"/>
    </row>
    <row r="247" spans="2:8" ht="12.75">
      <c r="B247" s="67" t="s">
        <v>46</v>
      </c>
      <c r="C247" s="48" t="s">
        <v>46</v>
      </c>
      <c r="D247" s="259" t="s">
        <v>46</v>
      </c>
      <c r="E247" s="68" t="s">
        <v>46</v>
      </c>
      <c r="F247" s="68"/>
      <c r="G247" s="68"/>
      <c r="H247" s="68"/>
    </row>
    <row r="248" spans="1:8" ht="12.75">
      <c r="A248" s="21" t="s">
        <v>46</v>
      </c>
      <c r="B248" s="67" t="s">
        <v>46</v>
      </c>
      <c r="C248" s="48" t="s">
        <v>46</v>
      </c>
      <c r="D248" s="259"/>
      <c r="E248" s="68" t="s">
        <v>46</v>
      </c>
      <c r="F248" s="68" t="s">
        <v>46</v>
      </c>
      <c r="G248" s="68"/>
      <c r="H248" s="68"/>
    </row>
    <row r="249" spans="2:8" ht="12.75">
      <c r="B249" s="67" t="s">
        <v>46</v>
      </c>
      <c r="C249" s="48" t="s">
        <v>46</v>
      </c>
      <c r="D249" s="169"/>
      <c r="E249" s="61" t="s">
        <v>46</v>
      </c>
      <c r="F249" s="68" t="s">
        <v>46</v>
      </c>
      <c r="G249" s="68"/>
      <c r="H249" s="68"/>
    </row>
    <row r="250" spans="1:8" ht="12.75">
      <c r="A250" s="21" t="s">
        <v>46</v>
      </c>
      <c r="B250" s="67" t="s">
        <v>46</v>
      </c>
      <c r="C250" s="48" t="s">
        <v>46</v>
      </c>
      <c r="D250" s="169"/>
      <c r="E250" s="68" t="s">
        <v>46</v>
      </c>
      <c r="F250" s="68" t="s">
        <v>46</v>
      </c>
      <c r="G250" s="68"/>
      <c r="H250" s="68"/>
    </row>
    <row r="251" spans="2:8" ht="12.75">
      <c r="B251" s="67" t="s">
        <v>46</v>
      </c>
      <c r="C251" s="48" t="s">
        <v>46</v>
      </c>
      <c r="D251" s="259" t="s">
        <v>46</v>
      </c>
      <c r="E251" s="68" t="s">
        <v>46</v>
      </c>
      <c r="F251" s="68"/>
      <c r="G251" s="68"/>
      <c r="H251" s="68"/>
    </row>
    <row r="252" spans="1:8" ht="12.75">
      <c r="A252" s="21" t="s">
        <v>46</v>
      </c>
      <c r="B252" s="67" t="s">
        <v>46</v>
      </c>
      <c r="C252" s="48" t="s">
        <v>46</v>
      </c>
      <c r="D252" s="259"/>
      <c r="E252" s="68" t="s">
        <v>46</v>
      </c>
      <c r="F252" s="68"/>
      <c r="G252" s="68"/>
      <c r="H252" s="56" t="s">
        <v>46</v>
      </c>
    </row>
    <row r="253" spans="2:8" ht="12.75">
      <c r="B253" s="67" t="s">
        <v>46</v>
      </c>
      <c r="C253" s="48" t="s">
        <v>46</v>
      </c>
      <c r="D253" s="169"/>
      <c r="E253" s="68"/>
      <c r="F253" s="68"/>
      <c r="G253" s="259" t="s">
        <v>46</v>
      </c>
      <c r="H253" s="56" t="s">
        <v>46</v>
      </c>
    </row>
    <row r="254" spans="1:8" ht="12.75">
      <c r="A254" s="21" t="s">
        <v>46</v>
      </c>
      <c r="B254" s="67" t="s">
        <v>46</v>
      </c>
      <c r="C254" s="48" t="s">
        <v>46</v>
      </c>
      <c r="D254" s="169"/>
      <c r="E254" s="68" t="s">
        <v>46</v>
      </c>
      <c r="F254" s="68"/>
      <c r="G254" s="259"/>
      <c r="H254" s="68" t="s">
        <v>46</v>
      </c>
    </row>
    <row r="255" spans="2:8" ht="12.75">
      <c r="B255" s="67" t="s">
        <v>46</v>
      </c>
      <c r="C255" s="48" t="s">
        <v>46</v>
      </c>
      <c r="D255" s="259" t="s">
        <v>46</v>
      </c>
      <c r="E255" s="68" t="s">
        <v>46</v>
      </c>
      <c r="F255" s="68"/>
      <c r="G255" s="68"/>
      <c r="H255" s="68"/>
    </row>
    <row r="256" spans="1:8" ht="12.75">
      <c r="A256" s="21" t="s">
        <v>46</v>
      </c>
      <c r="B256" s="67" t="s">
        <v>46</v>
      </c>
      <c r="C256" s="48" t="s">
        <v>46</v>
      </c>
      <c r="D256" s="259"/>
      <c r="E256" s="68" t="s">
        <v>46</v>
      </c>
      <c r="F256" s="68" t="s">
        <v>46</v>
      </c>
      <c r="G256" s="68"/>
      <c r="H256" s="68"/>
    </row>
    <row r="257" spans="2:8" ht="12.75">
      <c r="B257" s="67" t="s">
        <v>46</v>
      </c>
      <c r="C257" s="48" t="s">
        <v>46</v>
      </c>
      <c r="D257" s="169"/>
      <c r="E257" s="61" t="s">
        <v>46</v>
      </c>
      <c r="F257" s="68" t="s">
        <v>46</v>
      </c>
      <c r="G257" s="68"/>
      <c r="H257" s="68"/>
    </row>
    <row r="258" spans="1:8" ht="12.75">
      <c r="A258" s="21" t="s">
        <v>46</v>
      </c>
      <c r="B258" s="67" t="s">
        <v>46</v>
      </c>
      <c r="C258" s="48" t="s">
        <v>46</v>
      </c>
      <c r="D258" s="169"/>
      <c r="E258" s="68" t="s">
        <v>46</v>
      </c>
      <c r="F258" s="68" t="s">
        <v>46</v>
      </c>
      <c r="G258" s="68"/>
      <c r="H258" s="68"/>
    </row>
    <row r="259" spans="2:8" ht="12.75">
      <c r="B259" s="67" t="s">
        <v>46</v>
      </c>
      <c r="C259" s="48" t="s">
        <v>46</v>
      </c>
      <c r="D259" s="259" t="s">
        <v>46</v>
      </c>
      <c r="E259" s="68" t="s">
        <v>46</v>
      </c>
      <c r="F259" s="68"/>
      <c r="G259" s="68"/>
      <c r="H259" s="68"/>
    </row>
    <row r="260" spans="1:8" ht="12.75">
      <c r="A260" s="21" t="s">
        <v>46</v>
      </c>
      <c r="B260" s="67" t="s">
        <v>46</v>
      </c>
      <c r="C260" s="48" t="s">
        <v>46</v>
      </c>
      <c r="D260" s="259"/>
      <c r="E260" s="68" t="s">
        <v>46</v>
      </c>
      <c r="F260" s="68"/>
      <c r="G260" s="68" t="s">
        <v>46</v>
      </c>
      <c r="H260" s="68"/>
    </row>
    <row r="261" spans="2:8" ht="12.75">
      <c r="B261" s="67" t="s">
        <v>46</v>
      </c>
      <c r="C261" s="48" t="s">
        <v>46</v>
      </c>
      <c r="D261" s="169"/>
      <c r="E261" s="68"/>
      <c r="F261" s="259" t="s">
        <v>46</v>
      </c>
      <c r="G261" s="68" t="s">
        <v>46</v>
      </c>
      <c r="H261" s="68"/>
    </row>
    <row r="262" spans="1:8" ht="12.75">
      <c r="A262" s="21" t="s">
        <v>46</v>
      </c>
      <c r="B262" s="67" t="s">
        <v>46</v>
      </c>
      <c r="C262" s="48" t="s">
        <v>46</v>
      </c>
      <c r="D262" s="169"/>
      <c r="E262" s="68" t="s">
        <v>46</v>
      </c>
      <c r="F262" s="259"/>
      <c r="G262" s="68" t="s">
        <v>46</v>
      </c>
      <c r="H262" s="68"/>
    </row>
    <row r="263" spans="2:8" ht="12.75">
      <c r="B263" s="67" t="s">
        <v>46</v>
      </c>
      <c r="C263" s="48" t="s">
        <v>46</v>
      </c>
      <c r="D263" s="259" t="s">
        <v>46</v>
      </c>
      <c r="E263" s="68" t="s">
        <v>46</v>
      </c>
      <c r="F263" s="68"/>
      <c r="G263" s="68"/>
      <c r="H263" s="68"/>
    </row>
    <row r="264" spans="1:8" ht="12.75">
      <c r="A264" s="21" t="s">
        <v>46</v>
      </c>
      <c r="B264" s="67" t="s">
        <v>46</v>
      </c>
      <c r="C264" s="48" t="s">
        <v>46</v>
      </c>
      <c r="D264" s="259"/>
      <c r="E264" s="68" t="s">
        <v>46</v>
      </c>
      <c r="F264" s="68" t="s">
        <v>46</v>
      </c>
      <c r="G264" s="68"/>
      <c r="H264" s="68"/>
    </row>
    <row r="265" spans="2:8" ht="12.75">
      <c r="B265" s="67" t="s">
        <v>46</v>
      </c>
      <c r="C265" s="48" t="s">
        <v>46</v>
      </c>
      <c r="D265" s="169"/>
      <c r="E265" s="61" t="s">
        <v>46</v>
      </c>
      <c r="F265" s="68" t="s">
        <v>46</v>
      </c>
      <c r="G265" s="68"/>
      <c r="H265" s="68"/>
    </row>
    <row r="266" spans="1:8" ht="12.75">
      <c r="A266" s="21" t="s">
        <v>46</v>
      </c>
      <c r="B266" s="67" t="s">
        <v>46</v>
      </c>
      <c r="C266" s="48" t="s">
        <v>46</v>
      </c>
      <c r="D266" s="169"/>
      <c r="E266" s="68" t="s">
        <v>46</v>
      </c>
      <c r="F266" s="68" t="s">
        <v>46</v>
      </c>
      <c r="G266" s="68"/>
      <c r="H266" s="68"/>
    </row>
    <row r="267" spans="2:8" ht="12.75">
      <c r="B267" s="67" t="s">
        <v>46</v>
      </c>
      <c r="C267" s="48" t="s">
        <v>46</v>
      </c>
      <c r="D267" s="259" t="s">
        <v>46</v>
      </c>
      <c r="E267" s="68" t="s">
        <v>46</v>
      </c>
      <c r="F267" s="68"/>
      <c r="G267" s="68"/>
      <c r="H267" s="68"/>
    </row>
    <row r="268" spans="1:8" ht="12.75">
      <c r="A268" s="21" t="s">
        <v>46</v>
      </c>
      <c r="B268" s="67" t="s">
        <v>46</v>
      </c>
      <c r="C268" s="48" t="s">
        <v>46</v>
      </c>
      <c r="D268" s="259"/>
      <c r="E268" s="68" t="s">
        <v>46</v>
      </c>
      <c r="F268" s="68"/>
      <c r="G268" s="68"/>
      <c r="H268" s="68"/>
    </row>
    <row r="270" spans="1:9" ht="25.5">
      <c r="A270" s="250" t="s">
        <v>46</v>
      </c>
      <c r="B270" s="250"/>
      <c r="C270" s="250"/>
      <c r="D270" s="250"/>
      <c r="E270" s="250"/>
      <c r="F270" s="250"/>
      <c r="G270" s="250"/>
      <c r="H270" s="250"/>
      <c r="I270" s="153"/>
    </row>
    <row r="271" ht="18.75" customHeight="1"/>
    <row r="272" spans="4:8" ht="18.75">
      <c r="D272" s="186" t="s">
        <v>46</v>
      </c>
      <c r="E272" s="186"/>
      <c r="F272" s="186"/>
      <c r="H272" s="25" t="s">
        <v>46</v>
      </c>
    </row>
    <row r="273" ht="18" customHeight="1">
      <c r="H273" s="172" t="s">
        <v>46</v>
      </c>
    </row>
    <row r="274" ht="18" customHeight="1"/>
    <row r="275" ht="18" customHeight="1"/>
    <row r="276" ht="18" customHeight="1"/>
    <row r="277" ht="18" customHeight="1">
      <c r="C277" s="121" t="s">
        <v>46</v>
      </c>
    </row>
    <row r="278" spans="1:3" ht="18" customHeight="1">
      <c r="A278" s="245" t="s">
        <v>46</v>
      </c>
      <c r="B278" s="245"/>
      <c r="C278" s="121" t="s">
        <v>46</v>
      </c>
    </row>
    <row r="279" ht="18" customHeight="1"/>
    <row r="280" ht="18" customHeight="1">
      <c r="E280" s="173" t="s">
        <v>46</v>
      </c>
    </row>
    <row r="281" spans="4:5" ht="18" customHeight="1">
      <c r="D281" s="258" t="s">
        <v>46</v>
      </c>
      <c r="E281" s="161" t="s">
        <v>46</v>
      </c>
    </row>
    <row r="282" spans="4:5" ht="18" customHeight="1">
      <c r="D282" s="258"/>
      <c r="E282" s="174" t="s">
        <v>46</v>
      </c>
    </row>
    <row r="283" ht="18" customHeight="1">
      <c r="C283" s="121" t="s">
        <v>46</v>
      </c>
    </row>
    <row r="284" spans="1:3" ht="18" customHeight="1">
      <c r="A284" s="245" t="s">
        <v>46</v>
      </c>
      <c r="B284" s="245"/>
      <c r="C284" s="121" t="s">
        <v>46</v>
      </c>
    </row>
    <row r="285" ht="18" customHeight="1"/>
    <row r="286" ht="18" customHeight="1">
      <c r="F286" s="121" t="s">
        <v>46</v>
      </c>
    </row>
    <row r="287" spans="5:6" ht="18" customHeight="1">
      <c r="E287" s="175" t="s">
        <v>46</v>
      </c>
      <c r="F287" s="121" t="s">
        <v>46</v>
      </c>
    </row>
    <row r="288" spans="5:6" ht="18" customHeight="1">
      <c r="E288" s="175"/>
      <c r="F288" s="174" t="s">
        <v>46</v>
      </c>
    </row>
    <row r="289" ht="18" customHeight="1">
      <c r="C289" s="121" t="s">
        <v>46</v>
      </c>
    </row>
    <row r="290" spans="1:3" ht="18" customHeight="1">
      <c r="A290" s="245" t="s">
        <v>46</v>
      </c>
      <c r="B290" s="245"/>
      <c r="C290" s="121" t="s">
        <v>46</v>
      </c>
    </row>
    <row r="291" ht="18" customHeight="1"/>
    <row r="292" ht="18" customHeight="1">
      <c r="E292" s="173" t="s">
        <v>46</v>
      </c>
    </row>
    <row r="293" spans="4:5" ht="18" customHeight="1">
      <c r="D293" s="258" t="s">
        <v>46</v>
      </c>
      <c r="E293" s="173" t="s">
        <v>46</v>
      </c>
    </row>
    <row r="294" spans="4:5" ht="18" customHeight="1">
      <c r="D294" s="258"/>
      <c r="E294" s="174" t="s">
        <v>46</v>
      </c>
    </row>
    <row r="295" ht="18" customHeight="1">
      <c r="C295" s="121" t="s">
        <v>46</v>
      </c>
    </row>
    <row r="296" spans="1:3" ht="18" customHeight="1">
      <c r="A296" s="245" t="s">
        <v>46</v>
      </c>
      <c r="B296" s="245"/>
      <c r="C296" s="121" t="s">
        <v>46</v>
      </c>
    </row>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sheetData>
  <sheetProtection formatCells="0" formatColumns="0" formatRows="0" insertColumns="0" insertRows="0" deleteColumns="0" deleteRows="0" sort="0" autoFilter="0" pivotTables="0"/>
  <mergeCells count="109">
    <mergeCell ref="A1:H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H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F111:F112"/>
    <mergeCell ref="D113:D114"/>
    <mergeCell ref="D117:D118"/>
    <mergeCell ref="G119:G120"/>
    <mergeCell ref="D121:D122"/>
    <mergeCell ref="D125:D126"/>
    <mergeCell ref="F127:F128"/>
    <mergeCell ref="D129:D130"/>
    <mergeCell ref="D133:D134"/>
    <mergeCell ref="A135:H135"/>
    <mergeCell ref="D136:F136"/>
    <mergeCell ref="D140:D141"/>
    <mergeCell ref="D144:D145"/>
    <mergeCell ref="F146:F147"/>
    <mergeCell ref="D148:D149"/>
    <mergeCell ref="D152:D153"/>
    <mergeCell ref="G154:G155"/>
    <mergeCell ref="D156:D157"/>
    <mergeCell ref="D160:D161"/>
    <mergeCell ref="F162:F163"/>
    <mergeCell ref="D164:D165"/>
    <mergeCell ref="D168:D169"/>
    <mergeCell ref="G170:G171"/>
    <mergeCell ref="D172:D173"/>
    <mergeCell ref="D176:D177"/>
    <mergeCell ref="F178:F179"/>
    <mergeCell ref="D180:D181"/>
    <mergeCell ref="D184:D185"/>
    <mergeCell ref="G186:G187"/>
    <mergeCell ref="D188:D189"/>
    <mergeCell ref="D192:D193"/>
    <mergeCell ref="F194:F195"/>
    <mergeCell ref="D196:D197"/>
    <mergeCell ref="D200:D201"/>
    <mergeCell ref="A202:H202"/>
    <mergeCell ref="D203:F203"/>
    <mergeCell ref="D207:D208"/>
    <mergeCell ref="D211:D212"/>
    <mergeCell ref="F213:F214"/>
    <mergeCell ref="D215:D216"/>
    <mergeCell ref="D219:D220"/>
    <mergeCell ref="G221:G222"/>
    <mergeCell ref="D223:D224"/>
    <mergeCell ref="D227:D228"/>
    <mergeCell ref="F229:F230"/>
    <mergeCell ref="D231:D232"/>
    <mergeCell ref="D235:D236"/>
    <mergeCell ref="G237:G238"/>
    <mergeCell ref="D239:D240"/>
    <mergeCell ref="D243:D244"/>
    <mergeCell ref="F245:F246"/>
    <mergeCell ref="D247:D248"/>
    <mergeCell ref="D251:D252"/>
    <mergeCell ref="G253:G254"/>
    <mergeCell ref="D255:D256"/>
    <mergeCell ref="D259:D260"/>
    <mergeCell ref="F261:F262"/>
    <mergeCell ref="D263:D264"/>
    <mergeCell ref="D267:D268"/>
    <mergeCell ref="A270:H270"/>
    <mergeCell ref="A296:B296"/>
    <mergeCell ref="D272:F272"/>
    <mergeCell ref="A278:B278"/>
    <mergeCell ref="D281:D282"/>
    <mergeCell ref="A284:B284"/>
    <mergeCell ref="A290:B290"/>
    <mergeCell ref="D293:D294"/>
  </mergeCells>
  <conditionalFormatting sqref="C290:D290">
    <cfRule type="expression" priority="277" dxfId="944" stopIfTrue="1">
      <formula>$A$290=123</formula>
    </cfRule>
  </conditionalFormatting>
  <conditionalFormatting sqref="C296">
    <cfRule type="expression" priority="276" dxfId="944" stopIfTrue="1">
      <formula>$A$296=124</formula>
    </cfRule>
  </conditionalFormatting>
  <conditionalFormatting sqref="H13:H18">
    <cfRule type="expression" priority="275" dxfId="940" stopIfTrue="1">
      <formula>$A$21=9</formula>
    </cfRule>
  </conditionalFormatting>
  <conditionalFormatting sqref="G19 F25:F27 E23:E25 E31:E33 F30:F31">
    <cfRule type="expression" priority="274" dxfId="942" stopIfTrue="1">
      <formula>$A$21=9</formula>
    </cfRule>
  </conditionalFormatting>
  <conditionalFormatting sqref="B20:B23">
    <cfRule type="expression" priority="273" dxfId="12" stopIfTrue="1">
      <formula>$A$21=9</formula>
    </cfRule>
  </conditionalFormatting>
  <conditionalFormatting sqref="E30 C23 C25 C27 C29 C31 C33 C21 F24 G28 E22">
    <cfRule type="expression" priority="272" dxfId="944" stopIfTrue="1">
      <formula>$A$21=9</formula>
    </cfRule>
  </conditionalFormatting>
  <conditionalFormatting sqref="F32 E26 E34">
    <cfRule type="expression" priority="271" dxfId="945" stopIfTrue="1">
      <formula>$A$21=9</formula>
    </cfRule>
  </conditionalFormatting>
  <conditionalFormatting sqref="B24:B27">
    <cfRule type="expression" priority="270" dxfId="2" stopIfTrue="1">
      <formula>$A$25=11</formula>
    </cfRule>
  </conditionalFormatting>
  <conditionalFormatting sqref="B28:B31">
    <cfRule type="expression" priority="269" dxfId="12" stopIfTrue="1">
      <formula>$A$29=13</formula>
    </cfRule>
  </conditionalFormatting>
  <conditionalFormatting sqref="B32:B35">
    <cfRule type="expression" priority="268" dxfId="2" stopIfTrue="1">
      <formula>$A$33=15</formula>
    </cfRule>
  </conditionalFormatting>
  <conditionalFormatting sqref="G20:G21">
    <cfRule type="cellIs" priority="267" dxfId="976" operator="equal" stopIfTrue="1">
      <formula>15</formula>
    </cfRule>
  </conditionalFormatting>
  <conditionalFormatting sqref="B36:B39 D36:D37 C36">
    <cfRule type="expression" priority="266" dxfId="12" stopIfTrue="1">
      <formula>$A$37=17</formula>
    </cfRule>
  </conditionalFormatting>
  <conditionalFormatting sqref="B40:B43">
    <cfRule type="expression" priority="265" dxfId="2" stopIfTrue="1">
      <formula>$A$41=19</formula>
    </cfRule>
  </conditionalFormatting>
  <conditionalFormatting sqref="B44:B47">
    <cfRule type="expression" priority="264" dxfId="12" stopIfTrue="1">
      <formula>$A$45=21</formula>
    </cfRule>
  </conditionalFormatting>
  <conditionalFormatting sqref="B48:B51">
    <cfRule type="expression" priority="263" dxfId="2" stopIfTrue="1">
      <formula>$A$49=23</formula>
    </cfRule>
  </conditionalFormatting>
  <conditionalFormatting sqref="B52:B55">
    <cfRule type="expression" priority="262" dxfId="12" stopIfTrue="1">
      <formula>$A$53=25</formula>
    </cfRule>
  </conditionalFormatting>
  <conditionalFormatting sqref="B56:B59">
    <cfRule type="expression" priority="261" dxfId="2" stopIfTrue="1">
      <formula>$A$57=27</formula>
    </cfRule>
  </conditionalFormatting>
  <conditionalFormatting sqref="B60:B63">
    <cfRule type="expression" priority="260" dxfId="12" stopIfTrue="1">
      <formula>$A$61=29</formula>
    </cfRule>
  </conditionalFormatting>
  <conditionalFormatting sqref="B64:B67 C66:C67">
    <cfRule type="expression" priority="259" dxfId="2" stopIfTrue="1">
      <formula>$A$65=31</formula>
    </cfRule>
  </conditionalFormatting>
  <conditionalFormatting sqref="C34">
    <cfRule type="expression" priority="258" dxfId="2" stopIfTrue="1">
      <formula>$A$35=16</formula>
    </cfRule>
  </conditionalFormatting>
  <conditionalFormatting sqref="C35">
    <cfRule type="expression" priority="257" dxfId="962" stopIfTrue="1">
      <formula>$A$35=16</formula>
    </cfRule>
  </conditionalFormatting>
  <conditionalFormatting sqref="C39 C41 C43 C45 C47 C49 C51 C53 C55 C57 C59 C61 C63 C65 E38 G44 E46 F56 E54 F40 E62">
    <cfRule type="expression" priority="256" dxfId="944" stopIfTrue="1">
      <formula>$A$37=17</formula>
    </cfRule>
  </conditionalFormatting>
  <conditionalFormatting sqref="C37">
    <cfRule type="expression" priority="255" dxfId="961" stopIfTrue="1">
      <formula>$A$37=17</formula>
    </cfRule>
  </conditionalFormatting>
  <conditionalFormatting sqref="E42 E50 E58 E66 F64 F48 H52 G60">
    <cfRule type="expression" priority="254" dxfId="945" stopIfTrue="1">
      <formula>$A$37=17</formula>
    </cfRule>
  </conditionalFormatting>
  <conditionalFormatting sqref="F62:F63 H37:H51 F41:F43 E47:F47 F57:F59 G45:G51 E39:E41 E48:E49 E55:E57 E63:E65 F46 G54:G59 H29:H34">
    <cfRule type="expression" priority="253" dxfId="942" stopIfTrue="1">
      <formula>$A$37=17</formula>
    </cfRule>
  </conditionalFormatting>
  <conditionalFormatting sqref="H28">
    <cfRule type="expression" priority="251" dxfId="964" stopIfTrue="1">
      <formula>$A$37=17</formula>
    </cfRule>
    <cfRule type="expression" priority="252" dxfId="940" stopIfTrue="1">
      <formula>$A$21=9</formula>
    </cfRule>
  </conditionalFormatting>
  <conditionalFormatting sqref="H21">
    <cfRule type="expression" priority="249" dxfId="977" stopIfTrue="1">
      <formula>$A$37=17</formula>
    </cfRule>
    <cfRule type="expression" priority="250" dxfId="978" stopIfTrue="1">
      <formula>$A$21=9</formula>
    </cfRule>
  </conditionalFormatting>
  <conditionalFormatting sqref="H22:H27">
    <cfRule type="expression" priority="247" dxfId="964" stopIfTrue="1">
      <formula>$A$37=17</formula>
    </cfRule>
    <cfRule type="expression" priority="248" dxfId="965" stopIfTrue="1">
      <formula>$A$21=9</formula>
    </cfRule>
  </conditionalFormatting>
  <conditionalFormatting sqref="B71:B74 C71:D71 D72 D104 C103:D103">
    <cfRule type="expression" priority="246" dxfId="12" stopIfTrue="1">
      <formula>$A$72=33</formula>
    </cfRule>
  </conditionalFormatting>
  <conditionalFormatting sqref="B75:B78">
    <cfRule type="expression" priority="245" dxfId="2" stopIfTrue="1">
      <formula>$A$76=35</formula>
    </cfRule>
  </conditionalFormatting>
  <conditionalFormatting sqref="B79:B82">
    <cfRule type="expression" priority="244" dxfId="12" stopIfTrue="1">
      <formula>$A$80=37</formula>
    </cfRule>
  </conditionalFormatting>
  <conditionalFormatting sqref="B83:B86">
    <cfRule type="expression" priority="243" dxfId="2" stopIfTrue="1">
      <formula>$A$84=39</formula>
    </cfRule>
  </conditionalFormatting>
  <conditionalFormatting sqref="B87:B90">
    <cfRule type="expression" priority="242" dxfId="12" stopIfTrue="1">
      <formula>$A$88=41</formula>
    </cfRule>
  </conditionalFormatting>
  <conditionalFormatting sqref="B91:B94">
    <cfRule type="expression" priority="241" dxfId="2" stopIfTrue="1">
      <formula>$A$92=43</formula>
    </cfRule>
  </conditionalFormatting>
  <conditionalFormatting sqref="B95:B98">
    <cfRule type="expression" priority="240" dxfId="12" stopIfTrue="1">
      <formula>$A$96=45</formula>
    </cfRule>
  </conditionalFormatting>
  <conditionalFormatting sqref="B99:B102">
    <cfRule type="expression" priority="239" dxfId="2" stopIfTrue="1">
      <formula>$A$100=47</formula>
    </cfRule>
  </conditionalFormatting>
  <conditionalFormatting sqref="B103:B106">
    <cfRule type="expression" priority="238" dxfId="12" stopIfTrue="1">
      <formula>$A$104=49</formula>
    </cfRule>
  </conditionalFormatting>
  <conditionalFormatting sqref="B107:B110">
    <cfRule type="expression" priority="237" dxfId="2" stopIfTrue="1">
      <formula>$A$108=51</formula>
    </cfRule>
  </conditionalFormatting>
  <conditionalFormatting sqref="B111:B114">
    <cfRule type="expression" priority="236" dxfId="12" stopIfTrue="1">
      <formula>$A$112=53</formula>
    </cfRule>
  </conditionalFormatting>
  <conditionalFormatting sqref="B115:B118">
    <cfRule type="expression" priority="235" dxfId="2" stopIfTrue="1">
      <formula>$A$116=55</formula>
    </cfRule>
  </conditionalFormatting>
  <conditionalFormatting sqref="B119:B122">
    <cfRule type="expression" priority="234" dxfId="12" stopIfTrue="1">
      <formula>$A$120=57</formula>
    </cfRule>
  </conditionalFormatting>
  <conditionalFormatting sqref="B123:B126">
    <cfRule type="expression" priority="233" dxfId="2" stopIfTrue="1">
      <formula>$A$124=59</formula>
    </cfRule>
  </conditionalFormatting>
  <conditionalFormatting sqref="B127:B130">
    <cfRule type="expression" priority="232" dxfId="12" stopIfTrue="1">
      <formula>$A$128=61</formula>
    </cfRule>
  </conditionalFormatting>
  <conditionalFormatting sqref="B131:B134">
    <cfRule type="expression" priority="231" dxfId="2"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230" dxfId="944" stopIfTrue="1">
      <formula>$A$72=33</formula>
    </cfRule>
  </conditionalFormatting>
  <conditionalFormatting sqref="D121:D122 D73:D74 D77:D78 D81:D82 D85:D86 D89:D90 D93:D94 D97:D98 D129:D130 D105:D106 D109:D110 D113:D114 D117:D118 D125:D126">
    <cfRule type="expression" priority="229" dxfId="963"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228" dxfId="942" stopIfTrue="1">
      <formula>$A$72=33</formula>
    </cfRule>
  </conditionalFormatting>
  <conditionalFormatting sqref="E77 E85 F83 E93 E101 E109 E117 F99 F115 E125 E133 F131 G95 G127 H103 H119">
    <cfRule type="expression" priority="227" dxfId="945" stopIfTrue="1">
      <formula>$A$72=33</formula>
    </cfRule>
  </conditionalFormatting>
  <conditionalFormatting sqref="G170:G171 G237:G238">
    <cfRule type="cellIs" priority="226" dxfId="976" operator="equal" stopIfTrue="1">
      <formula>62</formula>
    </cfRule>
  </conditionalFormatting>
  <conditionalFormatting sqref="C72 C104">
    <cfRule type="expression" priority="225" dxfId="961" stopIfTrue="1">
      <formula>$A$72=33</formula>
    </cfRule>
  </conditionalFormatting>
  <conditionalFormatting sqref="C102 C134">
    <cfRule type="expression" priority="224" dxfId="962" stopIfTrue="1">
      <formula>$A$72=33</formula>
    </cfRule>
  </conditionalFormatting>
  <conditionalFormatting sqref="D38:D39 D42:D43 D46:D47 D50:D51 D54:D55 D58:D59 D62:D63">
    <cfRule type="expression" priority="223" dxfId="963" stopIfTrue="1">
      <formula>$A$37=17</formula>
    </cfRule>
  </conditionalFormatting>
  <conditionalFormatting sqref="D22:D23 D26:D27 D30:D31">
    <cfRule type="expression" priority="222" dxfId="963" stopIfTrue="1">
      <formula>$A$21=9</formula>
    </cfRule>
  </conditionalFormatting>
  <conditionalFormatting sqref="D34:D35">
    <cfRule type="expression" priority="221" dxfId="979" stopIfTrue="1">
      <formula>$A$21=9</formula>
    </cfRule>
  </conditionalFormatting>
  <conditionalFormatting sqref="D66:D67">
    <cfRule type="expression" priority="220" dxfId="979" stopIfTrue="1">
      <formula>$A$37=17</formula>
    </cfRule>
  </conditionalFormatting>
  <conditionalFormatting sqref="D133:D134 D101:D102">
    <cfRule type="expression" priority="219" dxfId="979" stopIfTrue="1">
      <formula>$A$72=33</formula>
    </cfRule>
  </conditionalFormatting>
  <conditionalFormatting sqref="F28:F29">
    <cfRule type="expression" priority="218" dxfId="942" stopIfTrue="1">
      <formula>$A$21=9</formula>
    </cfRule>
  </conditionalFormatting>
  <conditionalFormatting sqref="F44:F45 F60:F61 G52:G53">
    <cfRule type="expression" priority="217" dxfId="942" stopIfTrue="1">
      <formula>$A$37=17</formula>
    </cfRule>
  </conditionalFormatting>
  <conditionalFormatting sqref="F79:F80 F95:F96 F111:F112 F127:F128 G87:G88 G119:G120">
    <cfRule type="expression" priority="216" dxfId="942" stopIfTrue="1">
      <formula>$A$72=33</formula>
    </cfRule>
  </conditionalFormatting>
  <conditionalFormatting sqref="H20">
    <cfRule type="expression" priority="214" dxfId="980" stopIfTrue="1">
      <formula>$G$20=15</formula>
    </cfRule>
    <cfRule type="expression" priority="215" dxfId="940" stopIfTrue="1">
      <formula>$A$21=9</formula>
    </cfRule>
  </conditionalFormatting>
  <conditionalFormatting sqref="H19">
    <cfRule type="expression" priority="213" dxfId="981" stopIfTrue="1">
      <formula>$G$20=15</formula>
    </cfRule>
  </conditionalFormatting>
  <conditionalFormatting sqref="H35">
    <cfRule type="expression" priority="211" dxfId="982" stopIfTrue="1">
      <formula>$A$72=33</formula>
    </cfRule>
    <cfRule type="expression" priority="212" dxfId="983" stopIfTrue="1">
      <formula>$G$36=31</formula>
    </cfRule>
  </conditionalFormatting>
  <conditionalFormatting sqref="H36">
    <cfRule type="expression" priority="209" dxfId="971" stopIfTrue="1">
      <formula>$A$72=33</formula>
    </cfRule>
    <cfRule type="expression" priority="210" dxfId="975" stopIfTrue="1">
      <formula>$G$36=31</formula>
    </cfRule>
  </conditionalFormatting>
  <conditionalFormatting sqref="C139 C171 C206 C238">
    <cfRule type="expression" priority="208" dxfId="961" stopIfTrue="1">
      <formula>$A$139=65</formula>
    </cfRule>
  </conditionalFormatting>
  <conditionalFormatting sqref="H221 C143 C145 C147 G245 G213 C153 C155 C157 C159 E140 E148 E156 E164 E172 E180 E188 E196 E207 E215 E223 E231 E239 E247 E255 E263 F142 F158 F174 F190 F209 F225 F241 F257 G146 G178 H154 C161 C163 C165 C167 C173 C175 C177 C179 C181 C183 C185 C187 C189 C191 C193 C195 C197 C199 C208 C210 C212 C214 C216 C218 C220 C222 C224 C226 C228 C230 C232 C234 C240 C242 C244 C246 C248 C250 C252 C254 C256 C258 C260 C262 C264 C266">
    <cfRule type="expression" priority="207" dxfId="944" stopIfTrue="1">
      <formula>$A$139=65</formula>
    </cfRule>
  </conditionalFormatting>
  <conditionalFormatting sqref="C169 C201 C236 C268">
    <cfRule type="expression" priority="206" dxfId="962" stopIfTrue="1">
      <formula>$A$139=65</formula>
    </cfRule>
  </conditionalFormatting>
  <conditionalFormatting sqref="D152:D153 D156:D157 D160:D161 D164:D165 D172:D173 D176:D177 D180:D181 D184:D185 D188:D189 D192:D193 D196:D197 D207:D208 D211:D212 D215:D216 D219:D220 D223:D224 D227:D228 D231:D232 D239:D240 D243:D244 D247:D248 D251:D252 D255:D256 D259:D260 D263:D264">
    <cfRule type="expression" priority="205" dxfId="963" stopIfTrue="1">
      <formula>$A$139=65</formula>
    </cfRule>
  </conditionalFormatting>
  <conditionalFormatting sqref="D168:D169 D200:D201 D267:D268 D235:D236">
    <cfRule type="expression" priority="204" dxfId="979" stopIfTrue="1">
      <formula>$A$139=65</formula>
    </cfRule>
  </conditionalFormatting>
  <conditionalFormatting sqref="E152 H186 F265 F249 F233 F217 F198 F182 F166 F150 G162 G194 H170 G229 G261 H253 H237 E144 E160 E168 E176 E184 E192 E200 E211 E219 E227 E243 E251 E259 E267 E235">
    <cfRule type="expression" priority="203" dxfId="945" stopIfTrue="1">
      <formula>$A$139=65</formula>
    </cfRule>
  </conditionalFormatting>
  <conditionalFormatting sqref="E141:E143 F143:F145 F148:F149 F159:F161 F164:F165 F175:F177 F180:F181 F191:F193 F196:F197 F210:F212 F215:F216 F226:F228 F231:F232 F242:F244 F247:F248 F258:F260 F263:F264 G147:G153 G156:G161 G179:G185 G188:G193 H155:H169 H171:H185 G214:G220 G223:G228 G246:G252 G255:G260 H222:H236 H238:H252 E149:E151 E157:E159 E165:E167 E173:E175 E181:E183 E189:E191 E197:E199 E208:E210 E216:E218 E224:E226 E232:E234 E240:E242 E248:E250 E256:E258 E264:E266">
    <cfRule type="expression" priority="202" dxfId="942" stopIfTrue="1">
      <formula>$A$139=65</formula>
    </cfRule>
  </conditionalFormatting>
  <conditionalFormatting sqref="F146:F147 G154:G155 F162:F163 F178:F179 F194:F195 F213:F214 F229:F230 F245:F246 F261:F262 G186:G187 G221:G222 G253:G254">
    <cfRule type="expression" priority="201" dxfId="942" stopIfTrue="1">
      <formula>$A$139=65</formula>
    </cfRule>
  </conditionalFormatting>
  <conditionalFormatting sqref="C138 D138:D139 B138:B139 D170:D171 D205:D206 D237:D238">
    <cfRule type="expression" priority="200" dxfId="12" stopIfTrue="1">
      <formula>$A$139=65</formula>
    </cfRule>
  </conditionalFormatting>
  <conditionalFormatting sqref="B142:B145">
    <cfRule type="expression" priority="199" dxfId="2" stopIfTrue="1">
      <formula>$A$143=67</formula>
    </cfRule>
  </conditionalFormatting>
  <conditionalFormatting sqref="B146:B147">
    <cfRule type="expression" priority="198" dxfId="12" stopIfTrue="1">
      <formula>$A$147=69</formula>
    </cfRule>
  </conditionalFormatting>
  <conditionalFormatting sqref="B150 B152:B153">
    <cfRule type="expression" priority="197" dxfId="2" stopIfTrue="1">
      <formula>$A$151=71</formula>
    </cfRule>
  </conditionalFormatting>
  <conditionalFormatting sqref="B154:B157">
    <cfRule type="expression" priority="196" dxfId="12" stopIfTrue="1">
      <formula>$A$155=73</formula>
    </cfRule>
  </conditionalFormatting>
  <conditionalFormatting sqref="B158:B161">
    <cfRule type="expression" priority="195" dxfId="2" stopIfTrue="1">
      <formula>$A$159=75</formula>
    </cfRule>
  </conditionalFormatting>
  <conditionalFormatting sqref="B162:B165">
    <cfRule type="expression" priority="194" dxfId="12" stopIfTrue="1">
      <formula>$A$163=77</formula>
    </cfRule>
  </conditionalFormatting>
  <conditionalFormatting sqref="B166:B169">
    <cfRule type="expression" priority="193" dxfId="2" stopIfTrue="1">
      <formula>$A$167=79</formula>
    </cfRule>
  </conditionalFormatting>
  <conditionalFormatting sqref="B170:B173">
    <cfRule type="expression" priority="192" dxfId="12" stopIfTrue="1">
      <formula>$A$171=81</formula>
    </cfRule>
  </conditionalFormatting>
  <conditionalFormatting sqref="B174:B177">
    <cfRule type="expression" priority="191" dxfId="2" stopIfTrue="1">
      <formula>$A$175=83</formula>
    </cfRule>
  </conditionalFormatting>
  <conditionalFormatting sqref="B178:B181">
    <cfRule type="expression" priority="190" dxfId="12" stopIfTrue="1">
      <formula>$A$179=85</formula>
    </cfRule>
  </conditionalFormatting>
  <conditionalFormatting sqref="B182:B185">
    <cfRule type="expression" priority="189" dxfId="2" stopIfTrue="1">
      <formula>$A$183=87</formula>
    </cfRule>
  </conditionalFormatting>
  <conditionalFormatting sqref="B186:B189">
    <cfRule type="expression" priority="188" dxfId="12" stopIfTrue="1">
      <formula>$A$187=89</formula>
    </cfRule>
  </conditionalFormatting>
  <conditionalFormatting sqref="B190:B193">
    <cfRule type="expression" priority="187" dxfId="2" stopIfTrue="1">
      <formula>$A$191=91</formula>
    </cfRule>
  </conditionalFormatting>
  <conditionalFormatting sqref="B194:B197">
    <cfRule type="expression" priority="186" dxfId="12" stopIfTrue="1">
      <formula>$A$195=93</formula>
    </cfRule>
  </conditionalFormatting>
  <conditionalFormatting sqref="B198:B201">
    <cfRule type="expression" priority="185" dxfId="2" stopIfTrue="1">
      <formula>$A$199=95</formula>
    </cfRule>
  </conditionalFormatting>
  <conditionalFormatting sqref="B205:B208">
    <cfRule type="expression" priority="184" dxfId="12" stopIfTrue="1">
      <formula>$A$206=97</formula>
    </cfRule>
  </conditionalFormatting>
  <conditionalFormatting sqref="B209:B212">
    <cfRule type="expression" priority="183" dxfId="2" stopIfTrue="1">
      <formula>$A$210=99</formula>
    </cfRule>
  </conditionalFormatting>
  <conditionalFormatting sqref="B213:B216">
    <cfRule type="expression" priority="182" dxfId="12" stopIfTrue="1">
      <formula>$A$214=101</formula>
    </cfRule>
  </conditionalFormatting>
  <conditionalFormatting sqref="B217:B220">
    <cfRule type="expression" priority="181" dxfId="2" stopIfTrue="1">
      <formula>$A$218=103</formula>
    </cfRule>
  </conditionalFormatting>
  <conditionalFormatting sqref="B221:B224">
    <cfRule type="expression" priority="180" dxfId="12" stopIfTrue="1">
      <formula>$A$222=105</formula>
    </cfRule>
  </conditionalFormatting>
  <conditionalFormatting sqref="B225:B228">
    <cfRule type="expression" priority="179" dxfId="2" stopIfTrue="1">
      <formula>$A$226=107</formula>
    </cfRule>
  </conditionalFormatting>
  <conditionalFormatting sqref="B229:B232">
    <cfRule type="expression" priority="178" dxfId="12" stopIfTrue="1">
      <formula>$A$230=109</formula>
    </cfRule>
  </conditionalFormatting>
  <conditionalFormatting sqref="B233:B236">
    <cfRule type="expression" priority="177" dxfId="2" stopIfTrue="1">
      <formula>$A$234=111</formula>
    </cfRule>
  </conditionalFormatting>
  <conditionalFormatting sqref="B237:B240">
    <cfRule type="expression" priority="176" dxfId="12" stopIfTrue="1">
      <formula>$A$238=113</formula>
    </cfRule>
  </conditionalFormatting>
  <conditionalFormatting sqref="B241:B244">
    <cfRule type="expression" priority="175" dxfId="2" stopIfTrue="1">
      <formula>$A$242=115</formula>
    </cfRule>
  </conditionalFormatting>
  <conditionalFormatting sqref="B245:B248">
    <cfRule type="expression" priority="174" dxfId="12" stopIfTrue="1">
      <formula>$A$246=117</formula>
    </cfRule>
  </conditionalFormatting>
  <conditionalFormatting sqref="B249:B252">
    <cfRule type="expression" priority="173" dxfId="2" stopIfTrue="1">
      <formula>$A$250=119</formula>
    </cfRule>
  </conditionalFormatting>
  <conditionalFormatting sqref="B253:B256">
    <cfRule type="expression" priority="172" dxfId="12" stopIfTrue="1">
      <formula>$A$254=121</formula>
    </cfRule>
  </conditionalFormatting>
  <conditionalFormatting sqref="B257:B260">
    <cfRule type="expression" priority="171" dxfId="2" stopIfTrue="1">
      <formula>$A$258=123</formula>
    </cfRule>
  </conditionalFormatting>
  <conditionalFormatting sqref="B261:B264">
    <cfRule type="expression" priority="170" dxfId="12" stopIfTrue="1">
      <formula>$A$262=125</formula>
    </cfRule>
  </conditionalFormatting>
  <conditionalFormatting sqref="B265:B268">
    <cfRule type="expression" priority="169" dxfId="2" stopIfTrue="1">
      <formula>$A$266=127</formula>
    </cfRule>
  </conditionalFormatting>
  <conditionalFormatting sqref="G103:G104">
    <cfRule type="cellIs" priority="167" dxfId="976" operator="equal" stopIfTrue="1">
      <formula>62</formula>
    </cfRule>
    <cfRule type="cellIs" priority="168" dxfId="976" operator="equal" stopIfTrue="1">
      <formula>122</formula>
    </cfRule>
  </conditionalFormatting>
  <conditionalFormatting sqref="G36:G37">
    <cfRule type="cellIs" priority="164" dxfId="976" operator="equal" stopIfTrue="1">
      <formula>121</formula>
    </cfRule>
    <cfRule type="cellIs" priority="165" dxfId="976" operator="equal" stopIfTrue="1">
      <formula>61</formula>
    </cfRule>
    <cfRule type="cellIs" priority="166" dxfId="976" operator="equal" stopIfTrue="1">
      <formula>31</formula>
    </cfRule>
  </conditionalFormatting>
  <conditionalFormatting sqref="C278:D278">
    <cfRule type="expression" priority="163" dxfId="944" stopIfTrue="1">
      <formula>$A$278=121</formula>
    </cfRule>
  </conditionalFormatting>
  <conditionalFormatting sqref="C284">
    <cfRule type="expression" priority="162" dxfId="944" stopIfTrue="1">
      <formula>$A$284=122</formula>
    </cfRule>
  </conditionalFormatting>
  <conditionalFormatting sqref="D279:D283 D293:D294">
    <cfRule type="expression" priority="161" dxfId="942" stopIfTrue="1">
      <formula>$A$278=121</formula>
    </cfRule>
  </conditionalFormatting>
  <conditionalFormatting sqref="E281">
    <cfRule type="expression" priority="160" dxfId="944" stopIfTrue="1">
      <formula>$D$281=125</formula>
    </cfRule>
  </conditionalFormatting>
  <conditionalFormatting sqref="D284">
    <cfRule type="expression" priority="159" dxfId="945" stopIfTrue="1">
      <formula>$A$278=121</formula>
    </cfRule>
  </conditionalFormatting>
  <conditionalFormatting sqref="D291:D292 D295">
    <cfRule type="expression" priority="158" dxfId="942" stopIfTrue="1">
      <formula>$A$290=123</formula>
    </cfRule>
  </conditionalFormatting>
  <conditionalFormatting sqref="D296">
    <cfRule type="expression" priority="157" dxfId="945" stopIfTrue="1">
      <formula>$A$296=124</formula>
    </cfRule>
  </conditionalFormatting>
  <conditionalFormatting sqref="E282:E292">
    <cfRule type="expression" priority="156" dxfId="942" stopIfTrue="1">
      <formula>$D$281=125</formula>
    </cfRule>
  </conditionalFormatting>
  <conditionalFormatting sqref="E293">
    <cfRule type="expression" priority="155" dxfId="945" stopIfTrue="1">
      <formula>$D$293=126</formula>
    </cfRule>
  </conditionalFormatting>
  <conditionalFormatting sqref="F286">
    <cfRule type="expression" priority="154" dxfId="547" stopIfTrue="1">
      <formula>$E$287=127</formula>
    </cfRule>
  </conditionalFormatting>
  <conditionalFormatting sqref="F287">
    <cfRule type="expression" priority="153" dxfId="984" stopIfTrue="1">
      <formula>$E$287=127</formula>
    </cfRule>
  </conditionalFormatting>
  <conditionalFormatting sqref="B140">
    <cfRule type="expression" priority="151" dxfId="12" stopIfTrue="1">
      <formula>$A$139=65</formula>
    </cfRule>
    <cfRule type="expression" priority="152" dxfId="944" stopIfTrue="1">
      <formula>$A$140=61</formula>
    </cfRule>
  </conditionalFormatting>
  <conditionalFormatting sqref="B148">
    <cfRule type="expression" priority="149" dxfId="12" stopIfTrue="1">
      <formula>$A$147=69</formula>
    </cfRule>
    <cfRule type="expression" priority="150" dxfId="944" stopIfTrue="1">
      <formula>$A$148=62</formula>
    </cfRule>
  </conditionalFormatting>
  <conditionalFormatting sqref="B141">
    <cfRule type="expression" priority="147" dxfId="12" stopIfTrue="1">
      <formula>$A$139=65</formula>
    </cfRule>
    <cfRule type="expression" priority="148" dxfId="944" stopIfTrue="1">
      <formula>$A$141=61</formula>
    </cfRule>
  </conditionalFormatting>
  <conditionalFormatting sqref="A141 C140">
    <cfRule type="expression" priority="146" dxfId="976" stopIfTrue="1">
      <formula>$A$141=61</formula>
    </cfRule>
  </conditionalFormatting>
  <conditionalFormatting sqref="D140:D141">
    <cfRule type="expression" priority="144" dxfId="963" stopIfTrue="1">
      <formula>$A$139=65</formula>
    </cfRule>
    <cfRule type="expression" priority="145" dxfId="944" stopIfTrue="1">
      <formula>$A$141=61</formula>
    </cfRule>
  </conditionalFormatting>
  <conditionalFormatting sqref="B149">
    <cfRule type="expression" priority="142" dxfId="12" stopIfTrue="1">
      <formula>$A$147=69</formula>
    </cfRule>
    <cfRule type="expression" priority="143" dxfId="944" stopIfTrue="1">
      <formula>$A$149=62</formula>
    </cfRule>
  </conditionalFormatting>
  <conditionalFormatting sqref="C149">
    <cfRule type="expression" priority="140" dxfId="944" stopIfTrue="1">
      <formula>$A$139=65</formula>
    </cfRule>
    <cfRule type="expression" priority="141" dxfId="944" stopIfTrue="1">
      <formula>$A$149=62</formula>
    </cfRule>
  </conditionalFormatting>
  <conditionalFormatting sqref="B151">
    <cfRule type="expression" priority="138" dxfId="2" stopIfTrue="1">
      <formula>$A$151=71</formula>
    </cfRule>
    <cfRule type="expression" priority="139" dxfId="944" stopIfTrue="1">
      <formula>$A$151=62</formula>
    </cfRule>
  </conditionalFormatting>
  <conditionalFormatting sqref="D151">
    <cfRule type="expression" priority="137" dxfId="945" stopIfTrue="1">
      <formula>$A$151=62</formula>
    </cfRule>
  </conditionalFormatting>
  <conditionalFormatting sqref="C141">
    <cfRule type="expression" priority="135" dxfId="944" stopIfTrue="1">
      <formula>$A$139=65</formula>
    </cfRule>
    <cfRule type="expression" priority="136" dxfId="973" stopIfTrue="1">
      <formula>$A$141=61</formula>
    </cfRule>
  </conditionalFormatting>
  <conditionalFormatting sqref="C151">
    <cfRule type="expression" priority="133" dxfId="944" stopIfTrue="1">
      <formula>$A$139=65</formula>
    </cfRule>
    <cfRule type="expression" priority="134" dxfId="973" stopIfTrue="1">
      <formula>$A$151=62</formula>
    </cfRule>
  </conditionalFormatting>
  <conditionalFormatting sqref="E146">
    <cfRule type="expression" priority="132" dxfId="985" stopIfTrue="1">
      <formula>$D$146=63</formula>
    </cfRule>
  </conditionalFormatting>
  <conditionalFormatting sqref="D142:D143">
    <cfRule type="expression" priority="131" dxfId="943" stopIfTrue="1">
      <formula>$A$141=61</formula>
    </cfRule>
  </conditionalFormatting>
  <conditionalFormatting sqref="D144:D145">
    <cfRule type="expression" priority="129" dxfId="963" stopIfTrue="1">
      <formula>$A$139=65</formula>
    </cfRule>
    <cfRule type="expression" priority="130" dxfId="942" stopIfTrue="1">
      <formula>$A$141=61</formula>
    </cfRule>
  </conditionalFormatting>
  <conditionalFormatting sqref="D147 D150">
    <cfRule type="expression" priority="128" dxfId="942" stopIfTrue="1">
      <formula>$A$141=61</formula>
    </cfRule>
  </conditionalFormatting>
  <conditionalFormatting sqref="D146">
    <cfRule type="expression" priority="127" dxfId="967" stopIfTrue="1">
      <formula>$A$141=61</formula>
    </cfRule>
  </conditionalFormatting>
  <conditionalFormatting sqref="D148:D149">
    <cfRule type="expression" priority="125" dxfId="963" stopIfTrue="1">
      <formula>$A$139=65</formula>
    </cfRule>
    <cfRule type="expression" priority="126" dxfId="943" stopIfTrue="1">
      <formula>$A$141=61</formula>
    </cfRule>
  </conditionalFormatting>
  <conditionalFormatting sqref="E145">
    <cfRule type="expression" priority="124" dxfId="986" stopIfTrue="1">
      <formula>$D$146=63</formula>
    </cfRule>
  </conditionalFormatting>
  <conditionalFormatting sqref="C150">
    <cfRule type="expression" priority="123" dxfId="976" stopIfTrue="1">
      <formula>$A$151=62</formula>
    </cfRule>
  </conditionalFormatting>
  <conditionalFormatting sqref="E147">
    <cfRule type="expression" priority="122" dxfId="976" stopIfTrue="1">
      <formula>$D$146=63</formula>
    </cfRule>
  </conditionalFormatting>
  <conditionalFormatting sqref="C5:D5">
    <cfRule type="expression" priority="121" dxfId="961" stopIfTrue="1">
      <formula>$A$5=1</formula>
    </cfRule>
  </conditionalFormatting>
  <conditionalFormatting sqref="C4:D4 B4:B7">
    <cfRule type="expression" priority="120" dxfId="12" stopIfTrue="1">
      <formula>$A$5=1</formula>
    </cfRule>
  </conditionalFormatting>
  <conditionalFormatting sqref="C7">
    <cfRule type="expression" priority="119" dxfId="944" stopIfTrue="1">
      <formula>$A$7=2</formula>
    </cfRule>
  </conditionalFormatting>
  <conditionalFormatting sqref="D6:D7">
    <cfRule type="expression" priority="118" dxfId="945" stopIfTrue="1">
      <formula>$A$7=2</formula>
    </cfRule>
  </conditionalFormatting>
  <conditionalFormatting sqref="B8:B11">
    <cfRule type="expression" priority="117" dxfId="2" stopIfTrue="1">
      <formula>$A$9=3</formula>
    </cfRule>
  </conditionalFormatting>
  <conditionalFormatting sqref="C9:D9">
    <cfRule type="expression" priority="116" dxfId="944" stopIfTrue="1">
      <formula>$A$9=3</formula>
    </cfRule>
  </conditionalFormatting>
  <conditionalFormatting sqref="G11">
    <cfRule type="expression" priority="115" dxfId="980" stopIfTrue="1">
      <formula>$F$12=7</formula>
    </cfRule>
  </conditionalFormatting>
  <conditionalFormatting sqref="G9:G10 G13:G16">
    <cfRule type="expression" priority="114" dxfId="940" stopIfTrue="1">
      <formula>$F$12=7</formula>
    </cfRule>
  </conditionalFormatting>
  <conditionalFormatting sqref="C13:D13 C15 E14">
    <cfRule type="expression" priority="113" dxfId="944" stopIfTrue="1">
      <formula>$A$13=5</formula>
    </cfRule>
  </conditionalFormatting>
  <conditionalFormatting sqref="D14:D15 F16">
    <cfRule type="expression" priority="112" dxfId="945" stopIfTrue="1">
      <formula>$A$13=5</formula>
    </cfRule>
  </conditionalFormatting>
  <conditionalFormatting sqref="C17:D17 C19">
    <cfRule type="expression" priority="111" dxfId="944" stopIfTrue="1">
      <formula>$A$17=7</formula>
    </cfRule>
  </conditionalFormatting>
  <conditionalFormatting sqref="D18:D19 E18">
    <cfRule type="expression" priority="110" dxfId="945" stopIfTrue="1">
      <formula>$A$17=7</formula>
    </cfRule>
  </conditionalFormatting>
  <conditionalFormatting sqref="C11">
    <cfRule type="expression" priority="109" dxfId="970" stopIfTrue="1">
      <formula>$A$9=3</formula>
    </cfRule>
  </conditionalFormatting>
  <conditionalFormatting sqref="D10:D11">
    <cfRule type="expression" priority="108" dxfId="971" stopIfTrue="1">
      <formula>$A$9=3</formula>
    </cfRule>
  </conditionalFormatting>
  <conditionalFormatting sqref="C10">
    <cfRule type="expression" priority="107" dxfId="13" stopIfTrue="1">
      <formula>$A$9=3</formula>
    </cfRule>
  </conditionalFormatting>
  <conditionalFormatting sqref="B12:B15">
    <cfRule type="expression" priority="106" dxfId="12" stopIfTrue="1">
      <formula>$A$13=5</formula>
    </cfRule>
  </conditionalFormatting>
  <conditionalFormatting sqref="B16:B19">
    <cfRule type="expression" priority="105" dxfId="2" stopIfTrue="1">
      <formula>$A$17=7</formula>
    </cfRule>
  </conditionalFormatting>
  <conditionalFormatting sqref="E6 F8">
    <cfRule type="expression" priority="104" dxfId="944" stopIfTrue="1">
      <formula>$A$5=1</formula>
    </cfRule>
  </conditionalFormatting>
  <conditionalFormatting sqref="E10">
    <cfRule type="expression" priority="103" dxfId="945" stopIfTrue="1">
      <formula>$A$9=3</formula>
    </cfRule>
  </conditionalFormatting>
  <conditionalFormatting sqref="E7:E9">
    <cfRule type="expression" priority="102" dxfId="942" stopIfTrue="1">
      <formula>$A$5=1</formula>
    </cfRule>
  </conditionalFormatting>
  <conditionalFormatting sqref="E15:E17 F9:F11 F14:F15">
    <cfRule type="expression" priority="101" dxfId="942" stopIfTrue="1">
      <formula>$A$13=5</formula>
    </cfRule>
  </conditionalFormatting>
  <conditionalFormatting sqref="F12:F13">
    <cfRule type="cellIs" priority="99" dxfId="976" operator="equal" stopIfTrue="1">
      <formula>7</formula>
    </cfRule>
    <cfRule type="expression" priority="100" dxfId="942" stopIfTrue="1">
      <formula>$A$13=5</formula>
    </cfRule>
  </conditionalFormatting>
  <conditionalFormatting sqref="G12">
    <cfRule type="expression" priority="97" dxfId="946" stopIfTrue="1">
      <formula>$F$12=7</formula>
    </cfRule>
    <cfRule type="expression" priority="98" dxfId="944" stopIfTrue="1">
      <formula>$A$13=5</formula>
    </cfRule>
  </conditionalFormatting>
  <conditionalFormatting sqref="C67">
    <cfRule type="expression" priority="96" dxfId="987" stopIfTrue="1">
      <formula>$A$37=17</formula>
    </cfRule>
  </conditionalFormatting>
  <conditionalFormatting sqref="D152:D153">
    <cfRule type="expression" priority="95" dxfId="963" stopIfTrue="1">
      <formula>$A$139=65</formula>
    </cfRule>
  </conditionalFormatting>
  <conditionalFormatting sqref="D152:D153">
    <cfRule type="expression" priority="94" dxfId="963" stopIfTrue="1">
      <formula>$A$139=65</formula>
    </cfRule>
  </conditionalFormatting>
  <conditionalFormatting sqref="D156:D157">
    <cfRule type="expression" priority="93" dxfId="963" stopIfTrue="1">
      <formula>$A$139=65</formula>
    </cfRule>
  </conditionalFormatting>
  <conditionalFormatting sqref="D156:D157">
    <cfRule type="expression" priority="92" dxfId="963" stopIfTrue="1">
      <formula>$A$139=65</formula>
    </cfRule>
  </conditionalFormatting>
  <conditionalFormatting sqref="D160:D161">
    <cfRule type="expression" priority="91" dxfId="963" stopIfTrue="1">
      <formula>$A$139=65</formula>
    </cfRule>
  </conditionalFormatting>
  <conditionalFormatting sqref="D160:D161">
    <cfRule type="expression" priority="90" dxfId="963" stopIfTrue="1">
      <formula>$A$139=65</formula>
    </cfRule>
  </conditionalFormatting>
  <conditionalFormatting sqref="D164:D165">
    <cfRule type="expression" priority="89" dxfId="963" stopIfTrue="1">
      <formula>$A$139=65</formula>
    </cfRule>
  </conditionalFormatting>
  <conditionalFormatting sqref="D164:D165">
    <cfRule type="expression" priority="88" dxfId="963" stopIfTrue="1">
      <formula>$A$139=65</formula>
    </cfRule>
  </conditionalFormatting>
  <conditionalFormatting sqref="D168:D169">
    <cfRule type="expression" priority="87" dxfId="988" stopIfTrue="1">
      <formula>$A$139=65</formula>
    </cfRule>
  </conditionalFormatting>
  <conditionalFormatting sqref="D172:D173">
    <cfRule type="expression" priority="86" dxfId="963" stopIfTrue="1">
      <formula>$A$139=65</formula>
    </cfRule>
  </conditionalFormatting>
  <conditionalFormatting sqref="D176:D177">
    <cfRule type="expression" priority="85" dxfId="963" stopIfTrue="1">
      <formula>$A$139=65</formula>
    </cfRule>
  </conditionalFormatting>
  <conditionalFormatting sqref="D180:D181">
    <cfRule type="expression" priority="84" dxfId="963" stopIfTrue="1">
      <formula>$A$139=65</formula>
    </cfRule>
  </conditionalFormatting>
  <conditionalFormatting sqref="D184:D185">
    <cfRule type="expression" priority="83" dxfId="963" stopIfTrue="1">
      <formula>$A$139=65</formula>
    </cfRule>
  </conditionalFormatting>
  <conditionalFormatting sqref="D188:D189">
    <cfRule type="expression" priority="82" dxfId="963" stopIfTrue="1">
      <formula>$A$139=65</formula>
    </cfRule>
  </conditionalFormatting>
  <conditionalFormatting sqref="D192:D193">
    <cfRule type="expression" priority="81" dxfId="963" stopIfTrue="1">
      <formula>$A$139=65</formula>
    </cfRule>
  </conditionalFormatting>
  <conditionalFormatting sqref="D196:D197">
    <cfRule type="expression" priority="80" dxfId="963" stopIfTrue="1">
      <formula>$A$139=65</formula>
    </cfRule>
  </conditionalFormatting>
  <conditionalFormatting sqref="D200:D201">
    <cfRule type="expression" priority="79" dxfId="988" stopIfTrue="1">
      <formula>$A$139=65</formula>
    </cfRule>
  </conditionalFormatting>
  <conditionalFormatting sqref="D235:D236">
    <cfRule type="expression" priority="78" dxfId="988" stopIfTrue="1">
      <formula>$A$139=65</formula>
    </cfRule>
  </conditionalFormatting>
  <conditionalFormatting sqref="D267:D268">
    <cfRule type="expression" priority="77" dxfId="988" stopIfTrue="1">
      <formula>$A$139=65</formula>
    </cfRule>
  </conditionalFormatting>
  <conditionalFormatting sqref="C169">
    <cfRule type="expression" priority="76" dxfId="987" stopIfTrue="1">
      <formula>$A$139=65</formula>
    </cfRule>
  </conditionalFormatting>
  <conditionalFormatting sqref="C171">
    <cfRule type="expression" priority="75" dxfId="989" stopIfTrue="1">
      <formula>$A$139=65</formula>
    </cfRule>
  </conditionalFormatting>
  <conditionalFormatting sqref="C201">
    <cfRule type="expression" priority="74" dxfId="987" stopIfTrue="1">
      <formula>$A$139=65</formula>
    </cfRule>
  </conditionalFormatting>
  <conditionalFormatting sqref="C206">
    <cfRule type="expression" priority="73" dxfId="989" stopIfTrue="1">
      <formula>$A$139=65</formula>
    </cfRule>
  </conditionalFormatting>
  <conditionalFormatting sqref="C236">
    <cfRule type="expression" priority="72" dxfId="987" stopIfTrue="1">
      <formula>$A$139=65</formula>
    </cfRule>
  </conditionalFormatting>
  <conditionalFormatting sqref="C238">
    <cfRule type="expression" priority="71" dxfId="989" stopIfTrue="1">
      <formula>$A$139=65</formula>
    </cfRule>
  </conditionalFormatting>
  <conditionalFormatting sqref="C268">
    <cfRule type="expression" priority="70" dxfId="987" stopIfTrue="1">
      <formula>$A$139=65</formula>
    </cfRule>
  </conditionalFormatting>
  <conditionalFormatting sqref="C267">
    <cfRule type="expression" priority="69" dxfId="0" stopIfTrue="1">
      <formula>$A$139=65</formula>
    </cfRule>
  </conditionalFormatting>
  <conditionalFormatting sqref="C235">
    <cfRule type="expression" priority="68" dxfId="0" stopIfTrue="1">
      <formula>$A$139=65</formula>
    </cfRule>
  </conditionalFormatting>
  <conditionalFormatting sqref="C237">
    <cfRule type="expression" priority="67" dxfId="487" stopIfTrue="1">
      <formula>$A$139=65</formula>
    </cfRule>
  </conditionalFormatting>
  <conditionalFormatting sqref="C205">
    <cfRule type="expression" priority="66" dxfId="487" stopIfTrue="1">
      <formula>$A$139=65</formula>
    </cfRule>
  </conditionalFormatting>
  <conditionalFormatting sqref="C200">
    <cfRule type="expression" priority="65" dxfId="0" stopIfTrue="1">
      <formula>$A$139=65</formula>
    </cfRule>
  </conditionalFormatting>
  <conditionalFormatting sqref="C170">
    <cfRule type="expression" priority="64" dxfId="487" stopIfTrue="1">
      <formula>$A$139=65</formula>
    </cfRule>
  </conditionalFormatting>
  <conditionalFormatting sqref="C168">
    <cfRule type="expression" priority="63" dxfId="0" stopIfTrue="1">
      <formula>$A$139=65</formula>
    </cfRule>
  </conditionalFormatting>
  <conditionalFormatting sqref="B166">
    <cfRule type="expression" priority="62" dxfId="2" stopIfTrue="1">
      <formula>$A$159=75</formula>
    </cfRule>
  </conditionalFormatting>
  <conditionalFormatting sqref="B168">
    <cfRule type="expression" priority="61" dxfId="2" stopIfTrue="1">
      <formula>$A$159=75</formula>
    </cfRule>
  </conditionalFormatting>
  <conditionalFormatting sqref="B174">
    <cfRule type="expression" priority="60" dxfId="2" stopIfTrue="1">
      <formula>$A$159=75</formula>
    </cfRule>
  </conditionalFormatting>
  <conditionalFormatting sqref="B176">
    <cfRule type="expression" priority="59" dxfId="2" stopIfTrue="1">
      <formula>$A$159=75</formula>
    </cfRule>
  </conditionalFormatting>
  <conditionalFormatting sqref="B182">
    <cfRule type="expression" priority="58" dxfId="2" stopIfTrue="1">
      <formula>$A$159=75</formula>
    </cfRule>
  </conditionalFormatting>
  <conditionalFormatting sqref="B184">
    <cfRule type="expression" priority="57" dxfId="2" stopIfTrue="1">
      <formula>$A$159=75</formula>
    </cfRule>
  </conditionalFormatting>
  <conditionalFormatting sqref="B190">
    <cfRule type="expression" priority="56" dxfId="2" stopIfTrue="1">
      <formula>$A$159=75</formula>
    </cfRule>
  </conditionalFormatting>
  <conditionalFormatting sqref="B192">
    <cfRule type="expression" priority="55" dxfId="2" stopIfTrue="1">
      <formula>$A$159=75</formula>
    </cfRule>
  </conditionalFormatting>
  <conditionalFormatting sqref="B198">
    <cfRule type="expression" priority="54" dxfId="2" stopIfTrue="1">
      <formula>$A$159=75</formula>
    </cfRule>
  </conditionalFormatting>
  <conditionalFormatting sqref="B200">
    <cfRule type="expression" priority="53" dxfId="2" stopIfTrue="1">
      <formula>$A$159=75</formula>
    </cfRule>
  </conditionalFormatting>
  <conditionalFormatting sqref="B209">
    <cfRule type="expression" priority="52" dxfId="2" stopIfTrue="1">
      <formula>$A$159=75</formula>
    </cfRule>
  </conditionalFormatting>
  <conditionalFormatting sqref="B211">
    <cfRule type="expression" priority="51" dxfId="2" stopIfTrue="1">
      <formula>$A$159=75</formula>
    </cfRule>
  </conditionalFormatting>
  <conditionalFormatting sqref="B217">
    <cfRule type="expression" priority="50" dxfId="2" stopIfTrue="1">
      <formula>$A$159=75</formula>
    </cfRule>
  </conditionalFormatting>
  <conditionalFormatting sqref="B219">
    <cfRule type="expression" priority="49" dxfId="2" stopIfTrue="1">
      <formula>$A$159=75</formula>
    </cfRule>
  </conditionalFormatting>
  <conditionalFormatting sqref="B225">
    <cfRule type="expression" priority="48" dxfId="2" stopIfTrue="1">
      <formula>$A$159=75</formula>
    </cfRule>
  </conditionalFormatting>
  <conditionalFormatting sqref="B227">
    <cfRule type="expression" priority="47" dxfId="2" stopIfTrue="1">
      <formula>$A$159=75</formula>
    </cfRule>
  </conditionalFormatting>
  <conditionalFormatting sqref="B233">
    <cfRule type="expression" priority="46" dxfId="2" stopIfTrue="1">
      <formula>$A$159=75</formula>
    </cfRule>
  </conditionalFormatting>
  <conditionalFormatting sqref="B235">
    <cfRule type="expression" priority="45" dxfId="2" stopIfTrue="1">
      <formula>$A$159=75</formula>
    </cfRule>
  </conditionalFormatting>
  <conditionalFormatting sqref="B241">
    <cfRule type="expression" priority="44" dxfId="2" stopIfTrue="1">
      <formula>$A$159=75</formula>
    </cfRule>
  </conditionalFormatting>
  <conditionalFormatting sqref="B243">
    <cfRule type="expression" priority="43" dxfId="2" stopIfTrue="1">
      <formula>$A$159=75</formula>
    </cfRule>
  </conditionalFormatting>
  <conditionalFormatting sqref="B249">
    <cfRule type="expression" priority="42" dxfId="2" stopIfTrue="1">
      <formula>$A$159=75</formula>
    </cfRule>
  </conditionalFormatting>
  <conditionalFormatting sqref="B251">
    <cfRule type="expression" priority="41" dxfId="2" stopIfTrue="1">
      <formula>$A$159=75</formula>
    </cfRule>
  </conditionalFormatting>
  <conditionalFormatting sqref="B257">
    <cfRule type="expression" priority="40" dxfId="2" stopIfTrue="1">
      <formula>$A$159=75</formula>
    </cfRule>
  </conditionalFormatting>
  <conditionalFormatting sqref="B259">
    <cfRule type="expression" priority="39" dxfId="2" stopIfTrue="1">
      <formula>$A$159=75</formula>
    </cfRule>
  </conditionalFormatting>
  <conditionalFormatting sqref="B265">
    <cfRule type="expression" priority="38" dxfId="2" stopIfTrue="1">
      <formula>$A$159=75</formula>
    </cfRule>
  </conditionalFormatting>
  <conditionalFormatting sqref="B267">
    <cfRule type="expression" priority="37" dxfId="2" stopIfTrue="1">
      <formula>$A$159=75</formula>
    </cfRule>
  </conditionalFormatting>
  <conditionalFormatting sqref="B167">
    <cfRule type="expression" priority="36" dxfId="2" stopIfTrue="1">
      <formula>$A$159=75</formula>
    </cfRule>
  </conditionalFormatting>
  <conditionalFormatting sqref="B169">
    <cfRule type="expression" priority="35" dxfId="2" stopIfTrue="1">
      <formula>$A$159=75</formula>
    </cfRule>
  </conditionalFormatting>
  <conditionalFormatting sqref="B175">
    <cfRule type="expression" priority="34" dxfId="2" stopIfTrue="1">
      <formula>$A$159=75</formula>
    </cfRule>
  </conditionalFormatting>
  <conditionalFormatting sqref="B177">
    <cfRule type="expression" priority="33" dxfId="2" stopIfTrue="1">
      <formula>$A$159=75</formula>
    </cfRule>
  </conditionalFormatting>
  <conditionalFormatting sqref="B183">
    <cfRule type="expression" priority="32" dxfId="2" stopIfTrue="1">
      <formula>$A$159=75</formula>
    </cfRule>
  </conditionalFormatting>
  <conditionalFormatting sqref="B185">
    <cfRule type="expression" priority="31" dxfId="2" stopIfTrue="1">
      <formula>$A$159=75</formula>
    </cfRule>
  </conditionalFormatting>
  <conditionalFormatting sqref="B191">
    <cfRule type="expression" priority="30" dxfId="2" stopIfTrue="1">
      <formula>$A$159=75</formula>
    </cfRule>
  </conditionalFormatting>
  <conditionalFormatting sqref="B193">
    <cfRule type="expression" priority="29" dxfId="2" stopIfTrue="1">
      <formula>$A$159=75</formula>
    </cfRule>
  </conditionalFormatting>
  <conditionalFormatting sqref="B199">
    <cfRule type="expression" priority="28" dxfId="2" stopIfTrue="1">
      <formula>$A$159=75</formula>
    </cfRule>
  </conditionalFormatting>
  <conditionalFormatting sqref="B201">
    <cfRule type="expression" priority="27" dxfId="2" stopIfTrue="1">
      <formula>$A$159=75</formula>
    </cfRule>
  </conditionalFormatting>
  <conditionalFormatting sqref="B210">
    <cfRule type="expression" priority="26" dxfId="2" stopIfTrue="1">
      <formula>$A$159=75</formula>
    </cfRule>
  </conditionalFormatting>
  <conditionalFormatting sqref="B212">
    <cfRule type="expression" priority="25" dxfId="2" stopIfTrue="1">
      <formula>$A$159=75</formula>
    </cfRule>
  </conditionalFormatting>
  <conditionalFormatting sqref="B218">
    <cfRule type="expression" priority="24" dxfId="2" stopIfTrue="1">
      <formula>$A$159=75</formula>
    </cfRule>
  </conditionalFormatting>
  <conditionalFormatting sqref="B220">
    <cfRule type="expression" priority="23" dxfId="2" stopIfTrue="1">
      <formula>$A$159=75</formula>
    </cfRule>
  </conditionalFormatting>
  <conditionalFormatting sqref="B226">
    <cfRule type="expression" priority="22" dxfId="2" stopIfTrue="1">
      <formula>$A$159=75</formula>
    </cfRule>
  </conditionalFormatting>
  <conditionalFormatting sqref="B228">
    <cfRule type="expression" priority="21" dxfId="2" stopIfTrue="1">
      <formula>$A$159=75</formula>
    </cfRule>
  </conditionalFormatting>
  <conditionalFormatting sqref="B234">
    <cfRule type="expression" priority="20" dxfId="2" stopIfTrue="1">
      <formula>$A$159=75</formula>
    </cfRule>
  </conditionalFormatting>
  <conditionalFormatting sqref="B236">
    <cfRule type="expression" priority="19" dxfId="2" stopIfTrue="1">
      <formula>$A$159=75</formula>
    </cfRule>
  </conditionalFormatting>
  <conditionalFormatting sqref="B242">
    <cfRule type="expression" priority="18" dxfId="2" stopIfTrue="1">
      <formula>$A$159=75</formula>
    </cfRule>
  </conditionalFormatting>
  <conditionalFormatting sqref="B244">
    <cfRule type="expression" priority="17" dxfId="2" stopIfTrue="1">
      <formula>$A$159=75</formula>
    </cfRule>
  </conditionalFormatting>
  <conditionalFormatting sqref="B250">
    <cfRule type="expression" priority="16" dxfId="2" stopIfTrue="1">
      <formula>$A$159=75</formula>
    </cfRule>
  </conditionalFormatting>
  <conditionalFormatting sqref="B252">
    <cfRule type="expression" priority="15" dxfId="2" stopIfTrue="1">
      <formula>$A$159=75</formula>
    </cfRule>
  </conditionalFormatting>
  <conditionalFormatting sqref="B258">
    <cfRule type="expression" priority="14" dxfId="2" stopIfTrue="1">
      <formula>$A$159=75</formula>
    </cfRule>
  </conditionalFormatting>
  <conditionalFormatting sqref="B260">
    <cfRule type="expression" priority="13" dxfId="2" stopIfTrue="1">
      <formula>$A$159=75</formula>
    </cfRule>
  </conditionalFormatting>
  <conditionalFormatting sqref="B266">
    <cfRule type="expression" priority="12" dxfId="2" stopIfTrue="1">
      <formula>$A$159=75</formula>
    </cfRule>
  </conditionalFormatting>
  <conditionalFormatting sqref="B268">
    <cfRule type="expression" priority="11" dxfId="2" stopIfTrue="1">
      <formula>$A$159=75</formula>
    </cfRule>
  </conditionalFormatting>
  <conditionalFormatting sqref="G170:G171">
    <cfRule type="cellIs" priority="10" dxfId="990" operator="equal" stopIfTrue="1">
      <formula>123</formula>
    </cfRule>
  </conditionalFormatting>
  <conditionalFormatting sqref="G237:G238">
    <cfRule type="cellIs" priority="9" dxfId="990" operator="equal" stopIfTrue="1">
      <formula>124</formula>
    </cfRule>
  </conditionalFormatting>
  <conditionalFormatting sqref="A151">
    <cfRule type="expression" priority="8" dxfId="976" stopIfTrue="1">
      <formula>$A$151=62</formula>
    </cfRule>
  </conditionalFormatting>
  <conditionalFormatting sqref="A68:H68">
    <cfRule type="expression" priority="7" dxfId="0" stopIfTrue="1">
      <formula>$A$72=33</formula>
    </cfRule>
  </conditionalFormatting>
  <conditionalFormatting sqref="A135:H135">
    <cfRule type="expression" priority="5" dxfId="0" stopIfTrue="1">
      <formula>$A$141=61</formula>
    </cfRule>
    <cfRule type="expression" priority="6" dxfId="0" stopIfTrue="1">
      <formula>$A$139=65</formula>
    </cfRule>
  </conditionalFormatting>
  <conditionalFormatting sqref="A202:H202">
    <cfRule type="expression" priority="4" dxfId="0" stopIfTrue="1">
      <formula>$A$139=65</formula>
    </cfRule>
  </conditionalFormatting>
  <conditionalFormatting sqref="A270:H270">
    <cfRule type="expression" priority="3" dxfId="0" stopIfTrue="1">
      <formula>$A$139=65</formula>
    </cfRule>
  </conditionalFormatting>
  <conditionalFormatting sqref="C133">
    <cfRule type="expression" priority="2" dxfId="0" stopIfTrue="1">
      <formula>$A$72=33</formula>
    </cfRule>
  </conditionalFormatting>
  <conditionalFormatting sqref="C101">
    <cfRule type="expression" priority="1" dxfId="0" stopIfTrue="1">
      <formula>$A$72=33</formula>
    </cfRule>
  </conditionalFormatting>
  <printOptions horizontalCentered="1"/>
  <pageMargins left="0" right="0" top="0.3937007874015748" bottom="0.3937007874015748" header="0" footer="0"/>
  <pageSetup fitToHeight="0" horizontalDpi="300" verticalDpi="300" orientation="portrait" paperSize="9" scale="84" r:id="rId1"/>
  <rowBreaks count="4" manualBreakCount="4">
    <brk id="67" max="8" man="1"/>
    <brk id="134" max="8" man="1"/>
    <brk id="201" max="8" man="1"/>
    <brk id="268" max="8" man="1"/>
  </rowBreaks>
</worksheet>
</file>

<file path=xl/worksheets/sheet7.xml><?xml version="1.0" encoding="utf-8"?>
<worksheet xmlns="http://schemas.openxmlformats.org/spreadsheetml/2006/main" xmlns:r="http://schemas.openxmlformats.org/officeDocument/2006/relationships">
  <dimension ref="C1:I24"/>
  <sheetViews>
    <sheetView view="pageBreakPreview" zoomScaleSheetLayoutView="100" zoomScalePageLayoutView="0" workbookViewId="0" topLeftCell="C1">
      <selection activeCell="G9" sqref="G9"/>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2421875" style="0" customWidth="1"/>
    <col min="7" max="7" width="23.75390625" style="0" bestFit="1" customWidth="1"/>
    <col min="8" max="8" width="32.75390625" style="0" bestFit="1" customWidth="1"/>
  </cols>
  <sheetData>
    <row r="1" spans="3:9" ht="30" customHeight="1">
      <c r="C1" s="179" t="s">
        <v>39</v>
      </c>
      <c r="D1" s="179"/>
      <c r="E1" s="179"/>
      <c r="F1" s="179"/>
      <c r="G1" s="179"/>
      <c r="H1" s="179"/>
      <c r="I1" s="179"/>
    </row>
    <row r="2" spans="3:9" ht="30" customHeight="1">
      <c r="C2" s="179" t="s">
        <v>509</v>
      </c>
      <c r="D2" s="179"/>
      <c r="E2" s="179"/>
      <c r="F2" s="179"/>
      <c r="G2" s="179"/>
      <c r="H2" s="179"/>
      <c r="I2" s="179"/>
    </row>
    <row r="3" spans="3:9" ht="30" customHeight="1">
      <c r="C3" s="179" t="s">
        <v>647</v>
      </c>
      <c r="D3" s="179"/>
      <c r="E3" s="179"/>
      <c r="F3" s="179"/>
      <c r="G3" s="179"/>
      <c r="H3" s="179"/>
      <c r="I3" s="179"/>
    </row>
    <row r="4" spans="3:9" ht="30" customHeight="1">
      <c r="C4" s="176"/>
      <c r="D4" s="176"/>
      <c r="E4" s="176"/>
      <c r="F4" s="176"/>
      <c r="G4" s="176"/>
      <c r="H4" s="176"/>
      <c r="I4" s="176"/>
    </row>
    <row r="6" spans="3:8" ht="18.75">
      <c r="C6" s="177" t="s">
        <v>648</v>
      </c>
      <c r="D6" s="177" t="s">
        <v>509</v>
      </c>
      <c r="E6" s="177" t="s">
        <v>649</v>
      </c>
      <c r="F6" s="177">
        <v>3</v>
      </c>
      <c r="G6" s="177" t="s">
        <v>160</v>
      </c>
      <c r="H6" s="177" t="s">
        <v>502</v>
      </c>
    </row>
    <row r="7" spans="3:8" ht="18.75">
      <c r="C7" s="177"/>
      <c r="D7" s="177"/>
      <c r="E7" s="177" t="s">
        <v>650</v>
      </c>
      <c r="F7" s="177">
        <v>5</v>
      </c>
      <c r="G7" s="177" t="s">
        <v>48</v>
      </c>
      <c r="H7" s="177" t="s">
        <v>557</v>
      </c>
    </row>
    <row r="8" spans="3:8" ht="18.75">
      <c r="C8" s="177"/>
      <c r="D8" s="177"/>
      <c r="E8" s="177" t="s">
        <v>651</v>
      </c>
      <c r="F8" s="177">
        <v>2</v>
      </c>
      <c r="G8" s="177" t="s">
        <v>45</v>
      </c>
      <c r="H8" s="177" t="s">
        <v>501</v>
      </c>
    </row>
    <row r="9" spans="3:8" ht="18.75">
      <c r="C9" s="177"/>
      <c r="D9" s="177"/>
      <c r="E9" s="177" t="s">
        <v>651</v>
      </c>
      <c r="F9" s="177">
        <v>6</v>
      </c>
      <c r="G9" s="177" t="s">
        <v>99</v>
      </c>
      <c r="H9" s="177" t="s">
        <v>565</v>
      </c>
    </row>
    <row r="10" spans="3:8" ht="18.75">
      <c r="C10" s="177"/>
      <c r="D10" s="177"/>
      <c r="E10" s="177"/>
      <c r="F10" s="177"/>
      <c r="G10" s="177"/>
      <c r="H10" s="177"/>
    </row>
    <row r="11" spans="3:8" ht="18.75">
      <c r="C11" s="177" t="s">
        <v>652</v>
      </c>
      <c r="D11" s="177" t="s">
        <v>509</v>
      </c>
      <c r="E11" s="177" t="s">
        <v>649</v>
      </c>
      <c r="F11" s="177">
        <v>6</v>
      </c>
      <c r="G11" s="177" t="s">
        <v>99</v>
      </c>
      <c r="H11" s="177" t="s">
        <v>565</v>
      </c>
    </row>
    <row r="12" spans="3:8" ht="18.75">
      <c r="C12" s="177"/>
      <c r="D12" s="177"/>
      <c r="E12" s="177" t="s">
        <v>649</v>
      </c>
      <c r="F12" s="177">
        <v>8</v>
      </c>
      <c r="G12" s="177" t="s">
        <v>101</v>
      </c>
      <c r="H12" s="177" t="s">
        <v>577</v>
      </c>
    </row>
    <row r="13" spans="3:8" ht="18.75">
      <c r="C13" s="177"/>
      <c r="D13" s="177"/>
      <c r="E13" s="177" t="s">
        <v>650</v>
      </c>
      <c r="F13" s="177">
        <v>4</v>
      </c>
      <c r="G13" s="177" t="s">
        <v>215</v>
      </c>
      <c r="H13" s="177" t="s">
        <v>550</v>
      </c>
    </row>
    <row r="14" spans="3:8" ht="18.75">
      <c r="C14" s="177"/>
      <c r="D14" s="177"/>
      <c r="E14" s="177" t="s">
        <v>650</v>
      </c>
      <c r="F14" s="177">
        <v>9</v>
      </c>
      <c r="G14" s="177" t="s">
        <v>217</v>
      </c>
      <c r="H14" s="177" t="s">
        <v>550</v>
      </c>
    </row>
    <row r="15" spans="3:8" ht="18.75">
      <c r="C15" s="177"/>
      <c r="D15" s="177"/>
      <c r="E15" s="177" t="s">
        <v>651</v>
      </c>
      <c r="F15" s="177">
        <v>2</v>
      </c>
      <c r="G15" s="177" t="s">
        <v>45</v>
      </c>
      <c r="H15" s="177" t="s">
        <v>501</v>
      </c>
    </row>
    <row r="16" spans="3:8" ht="18.75">
      <c r="C16" s="177"/>
      <c r="D16" s="177"/>
      <c r="E16" s="177" t="s">
        <v>651</v>
      </c>
      <c r="F16" s="177">
        <v>5</v>
      </c>
      <c r="G16" s="177" t="s">
        <v>48</v>
      </c>
      <c r="H16" s="177" t="s">
        <v>557</v>
      </c>
    </row>
    <row r="17" spans="3:8" ht="18.75">
      <c r="C17" s="177"/>
      <c r="D17" s="177"/>
      <c r="E17" s="177" t="s">
        <v>651</v>
      </c>
      <c r="F17" s="177">
        <v>3</v>
      </c>
      <c r="G17" s="177" t="s">
        <v>160</v>
      </c>
      <c r="H17" s="177" t="s">
        <v>502</v>
      </c>
    </row>
    <row r="18" spans="3:8" ht="18.75">
      <c r="C18" s="177"/>
      <c r="D18" s="177"/>
      <c r="E18" s="177" t="s">
        <v>651</v>
      </c>
      <c r="F18" s="177">
        <v>10</v>
      </c>
      <c r="G18" s="177" t="s">
        <v>161</v>
      </c>
      <c r="H18" s="177" t="s">
        <v>502</v>
      </c>
    </row>
    <row r="19" spans="3:8" ht="18.75">
      <c r="C19" s="177"/>
      <c r="D19" s="177"/>
      <c r="E19" s="177"/>
      <c r="F19" s="177"/>
      <c r="G19" s="177"/>
      <c r="H19" s="177"/>
    </row>
    <row r="20" spans="3:8" ht="18.75">
      <c r="C20" s="177" t="s">
        <v>653</v>
      </c>
      <c r="D20" s="177" t="s">
        <v>509</v>
      </c>
      <c r="E20" s="177" t="s">
        <v>649</v>
      </c>
      <c r="F20" s="177">
        <v>86</v>
      </c>
      <c r="G20" s="177" t="s">
        <v>232</v>
      </c>
      <c r="H20" s="177" t="s">
        <v>613</v>
      </c>
    </row>
    <row r="21" spans="3:8" ht="18.75">
      <c r="C21" s="177"/>
      <c r="D21" s="177"/>
      <c r="E21" s="177" t="s">
        <v>650</v>
      </c>
      <c r="F21" s="177">
        <v>83</v>
      </c>
      <c r="G21" s="177" t="s">
        <v>414</v>
      </c>
      <c r="H21" s="177" t="s">
        <v>609</v>
      </c>
    </row>
    <row r="22" spans="3:8" ht="18.75">
      <c r="C22" s="177"/>
      <c r="D22" s="177"/>
      <c r="E22" s="177"/>
      <c r="F22" s="177"/>
      <c r="G22" s="177"/>
      <c r="H22" s="177"/>
    </row>
    <row r="23" spans="3:8" ht="18.75">
      <c r="C23" s="177"/>
      <c r="D23" s="177"/>
      <c r="E23" s="177"/>
      <c r="F23" s="177"/>
      <c r="G23" s="177"/>
      <c r="H23" s="177"/>
    </row>
    <row r="24" spans="3:8" ht="18.75">
      <c r="C24" s="177"/>
      <c r="D24" s="177"/>
      <c r="E24" s="177"/>
      <c r="F24" s="177"/>
      <c r="G24" s="177"/>
      <c r="H24" s="177"/>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indexed="15"/>
  </sheetPr>
  <dimension ref="A1:H58"/>
  <sheetViews>
    <sheetView showGridLines="0" view="pageBreakPreview" zoomScaleSheetLayoutView="100" zoomScalePageLayoutView="0" workbookViewId="0" topLeftCell="A1">
      <pane ySplit="4" topLeftCell="A5" activePane="bottomLeft" state="frozen"/>
      <selection pane="topLeft" activeCell="I56" sqref="I56"/>
      <selection pane="bottomLeft" activeCell="I56" sqref="I56"/>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79" t="s">
        <v>39</v>
      </c>
      <c r="B1" s="179"/>
      <c r="C1" s="179"/>
      <c r="D1" s="179"/>
      <c r="E1" s="179"/>
      <c r="F1" s="179"/>
      <c r="H1" s="2"/>
    </row>
    <row r="2" spans="1:6" ht="36.75" customHeight="1">
      <c r="A2" s="3"/>
      <c r="B2" s="180" t="s">
        <v>0</v>
      </c>
      <c r="C2" s="180"/>
      <c r="D2" s="180"/>
      <c r="E2" s="3"/>
      <c r="F2" s="3"/>
    </row>
    <row r="3" spans="1:6" ht="30.75" customHeight="1" thickBot="1">
      <c r="A3" s="4"/>
      <c r="B3" s="181" t="s">
        <v>807</v>
      </c>
      <c r="C3" s="181"/>
      <c r="D3" s="181"/>
      <c r="E3" s="4"/>
      <c r="F3" s="4"/>
    </row>
    <row r="4" spans="1:6" ht="17.25" customHeight="1" thickBot="1">
      <c r="A4" s="5" t="s">
        <v>1</v>
      </c>
      <c r="B4" s="6" t="s">
        <v>2</v>
      </c>
      <c r="C4" s="6" t="s">
        <v>3</v>
      </c>
      <c r="D4" s="7" t="s">
        <v>4</v>
      </c>
      <c r="E4" s="8" t="s">
        <v>5</v>
      </c>
      <c r="F4" s="9"/>
    </row>
    <row r="5" spans="1:6" ht="15">
      <c r="A5" s="10">
        <v>1</v>
      </c>
      <c r="B5" s="10" t="s">
        <v>806</v>
      </c>
      <c r="C5" s="10" t="s">
        <v>805</v>
      </c>
      <c r="D5" s="11">
        <v>1999</v>
      </c>
      <c r="E5" s="11">
        <v>1</v>
      </c>
      <c r="F5" s="14"/>
    </row>
    <row r="6" spans="1:6" s="13" customFormat="1" ht="15" customHeight="1">
      <c r="A6" s="10">
        <v>2</v>
      </c>
      <c r="B6" s="10" t="s">
        <v>804</v>
      </c>
      <c r="C6" s="10" t="s">
        <v>502</v>
      </c>
      <c r="D6" s="11">
        <v>1999</v>
      </c>
      <c r="E6" s="11">
        <v>2</v>
      </c>
      <c r="F6" s="1"/>
    </row>
    <row r="7" spans="1:5" ht="15.75" customHeight="1">
      <c r="A7" s="10">
        <v>3</v>
      </c>
      <c r="B7" s="10" t="s">
        <v>803</v>
      </c>
      <c r="C7" s="10" t="s">
        <v>802</v>
      </c>
      <c r="D7" s="11">
        <v>2001</v>
      </c>
      <c r="E7" s="11">
        <v>3</v>
      </c>
    </row>
    <row r="8" spans="1:6" ht="15">
      <c r="A8" s="10">
        <v>4</v>
      </c>
      <c r="B8" s="10" t="s">
        <v>801</v>
      </c>
      <c r="C8" s="10" t="s">
        <v>550</v>
      </c>
      <c r="D8" s="11">
        <v>1999</v>
      </c>
      <c r="E8" s="11">
        <v>4</v>
      </c>
      <c r="F8" s="14"/>
    </row>
    <row r="9" spans="1:5" ht="18" customHeight="1">
      <c r="A9" s="10">
        <v>5</v>
      </c>
      <c r="B9" s="10" t="s">
        <v>800</v>
      </c>
      <c r="C9" s="10" t="s">
        <v>744</v>
      </c>
      <c r="D9" s="11">
        <v>1999</v>
      </c>
      <c r="E9" s="11">
        <v>5</v>
      </c>
    </row>
    <row r="10" spans="1:5" ht="15">
      <c r="A10" s="10">
        <v>6</v>
      </c>
      <c r="B10" s="10" t="s">
        <v>799</v>
      </c>
      <c r="C10" s="10" t="s">
        <v>565</v>
      </c>
      <c r="D10" s="11">
        <v>1999</v>
      </c>
      <c r="E10" s="11">
        <v>6</v>
      </c>
    </row>
    <row r="11" spans="1:5" ht="15">
      <c r="A11" s="10">
        <v>7</v>
      </c>
      <c r="B11" s="10" t="s">
        <v>798</v>
      </c>
      <c r="C11" s="10" t="s">
        <v>581</v>
      </c>
      <c r="D11" s="11">
        <v>2000</v>
      </c>
      <c r="E11" s="11">
        <v>7</v>
      </c>
    </row>
    <row r="12" spans="1:5" ht="15">
      <c r="A12" s="10">
        <v>8</v>
      </c>
      <c r="B12" s="10" t="s">
        <v>797</v>
      </c>
      <c r="C12" s="10" t="s">
        <v>796</v>
      </c>
      <c r="D12" s="11">
        <v>2000</v>
      </c>
      <c r="E12" s="11">
        <v>8</v>
      </c>
    </row>
    <row r="13" spans="1:5" ht="15">
      <c r="A13" s="10">
        <v>9</v>
      </c>
      <c r="B13" s="10" t="s">
        <v>795</v>
      </c>
      <c r="C13" s="10" t="s">
        <v>744</v>
      </c>
      <c r="D13" s="11">
        <v>2000</v>
      </c>
      <c r="E13" s="11">
        <v>9</v>
      </c>
    </row>
    <row r="14" spans="1:5" ht="15">
      <c r="A14" s="10">
        <v>11</v>
      </c>
      <c r="B14" s="10" t="s">
        <v>794</v>
      </c>
      <c r="C14" s="10" t="s">
        <v>502</v>
      </c>
      <c r="D14" s="11">
        <v>2000</v>
      </c>
      <c r="E14" s="11">
        <v>11</v>
      </c>
    </row>
    <row r="15" spans="1:5" ht="15">
      <c r="A15" s="10">
        <v>12</v>
      </c>
      <c r="B15" s="10" t="s">
        <v>793</v>
      </c>
      <c r="C15" s="10" t="s">
        <v>792</v>
      </c>
      <c r="D15" s="11">
        <v>1999</v>
      </c>
      <c r="E15" s="11">
        <v>12</v>
      </c>
    </row>
    <row r="16" spans="1:5" ht="15">
      <c r="A16" s="10">
        <v>13</v>
      </c>
      <c r="B16" s="10" t="s">
        <v>791</v>
      </c>
      <c r="C16" s="10" t="s">
        <v>783</v>
      </c>
      <c r="D16" s="11">
        <v>2001</v>
      </c>
      <c r="E16" s="11">
        <v>13</v>
      </c>
    </row>
    <row r="17" spans="1:6" ht="15">
      <c r="A17" s="10">
        <v>14</v>
      </c>
      <c r="B17" s="10" t="s">
        <v>790</v>
      </c>
      <c r="C17" s="10" t="s">
        <v>756</v>
      </c>
      <c r="D17" s="11">
        <v>1999</v>
      </c>
      <c r="E17" s="11">
        <v>14</v>
      </c>
      <c r="F17" s="14"/>
    </row>
    <row r="18" spans="1:5" ht="15">
      <c r="A18" s="10">
        <v>15</v>
      </c>
      <c r="B18" s="10" t="s">
        <v>789</v>
      </c>
      <c r="C18" s="10" t="s">
        <v>744</v>
      </c>
      <c r="D18" s="11">
        <v>2000</v>
      </c>
      <c r="E18" s="11">
        <v>15</v>
      </c>
    </row>
    <row r="19" spans="1:5" ht="15">
      <c r="A19" s="10">
        <v>16</v>
      </c>
      <c r="B19" s="10" t="s">
        <v>788</v>
      </c>
      <c r="C19" s="10" t="s">
        <v>744</v>
      </c>
      <c r="D19" s="11">
        <v>1999</v>
      </c>
      <c r="E19" s="11">
        <v>16</v>
      </c>
    </row>
    <row r="20" spans="1:5" ht="15">
      <c r="A20" s="10">
        <v>17</v>
      </c>
      <c r="B20" s="10" t="s">
        <v>787</v>
      </c>
      <c r="C20" s="10" t="s">
        <v>759</v>
      </c>
      <c r="D20" s="11">
        <v>2000</v>
      </c>
      <c r="E20" s="11">
        <v>17</v>
      </c>
    </row>
    <row r="21" spans="1:5" ht="15">
      <c r="A21" s="10">
        <v>18</v>
      </c>
      <c r="B21" s="10" t="s">
        <v>786</v>
      </c>
      <c r="C21" s="10" t="s">
        <v>744</v>
      </c>
      <c r="D21" s="11">
        <v>2001</v>
      </c>
      <c r="E21" s="11">
        <v>18</v>
      </c>
    </row>
    <row r="22" spans="1:5" ht="15">
      <c r="A22" s="10">
        <v>19</v>
      </c>
      <c r="B22" s="10" t="s">
        <v>785</v>
      </c>
      <c r="C22" s="10" t="s">
        <v>560</v>
      </c>
      <c r="D22" s="11">
        <v>1999</v>
      </c>
      <c r="E22" s="11">
        <v>19</v>
      </c>
    </row>
    <row r="23" spans="1:5" ht="15">
      <c r="A23" s="10">
        <v>20</v>
      </c>
      <c r="B23" s="10" t="s">
        <v>784</v>
      </c>
      <c r="C23" s="10" t="s">
        <v>783</v>
      </c>
      <c r="D23" s="11">
        <v>2001</v>
      </c>
      <c r="E23" s="11">
        <v>20</v>
      </c>
    </row>
    <row r="24" spans="1:5" ht="15">
      <c r="A24" s="10">
        <v>21</v>
      </c>
      <c r="B24" s="10" t="s">
        <v>782</v>
      </c>
      <c r="C24" s="10" t="s">
        <v>759</v>
      </c>
      <c r="D24" s="11">
        <v>1999</v>
      </c>
      <c r="E24" s="11">
        <v>21</v>
      </c>
    </row>
    <row r="25" spans="1:5" ht="15">
      <c r="A25" s="10">
        <v>23</v>
      </c>
      <c r="B25" s="10" t="s">
        <v>781</v>
      </c>
      <c r="C25" s="10" t="s">
        <v>744</v>
      </c>
      <c r="D25" s="11">
        <v>2001</v>
      </c>
      <c r="E25" s="11">
        <v>23</v>
      </c>
    </row>
    <row r="26" spans="1:5" ht="15">
      <c r="A26" s="10">
        <v>24</v>
      </c>
      <c r="B26" s="10" t="s">
        <v>780</v>
      </c>
      <c r="C26" s="10" t="s">
        <v>779</v>
      </c>
      <c r="D26" s="11">
        <v>2000</v>
      </c>
      <c r="E26" s="11">
        <v>24</v>
      </c>
    </row>
    <row r="27" spans="1:5" ht="15">
      <c r="A27" s="10">
        <v>25</v>
      </c>
      <c r="B27" s="10" t="s">
        <v>778</v>
      </c>
      <c r="C27" s="10" t="s">
        <v>767</v>
      </c>
      <c r="D27" s="11">
        <v>2000</v>
      </c>
      <c r="E27" s="11">
        <v>25</v>
      </c>
    </row>
    <row r="28" spans="1:5" ht="15">
      <c r="A28" s="10">
        <v>26</v>
      </c>
      <c r="B28" s="10" t="s">
        <v>777</v>
      </c>
      <c r="C28" s="10" t="s">
        <v>744</v>
      </c>
      <c r="D28" s="11">
        <v>2001</v>
      </c>
      <c r="E28" s="11">
        <v>26</v>
      </c>
    </row>
    <row r="29" spans="1:5" ht="15">
      <c r="A29" s="10">
        <v>27</v>
      </c>
      <c r="B29" s="10" t="s">
        <v>776</v>
      </c>
      <c r="C29" s="10" t="s">
        <v>605</v>
      </c>
      <c r="D29" s="11">
        <v>1999</v>
      </c>
      <c r="E29" s="11">
        <v>27</v>
      </c>
    </row>
    <row r="30" spans="1:5" ht="15">
      <c r="A30" s="10">
        <v>28</v>
      </c>
      <c r="B30" s="10" t="s">
        <v>775</v>
      </c>
      <c r="C30" s="10" t="s">
        <v>772</v>
      </c>
      <c r="D30" s="11">
        <v>1999</v>
      </c>
      <c r="E30" s="11">
        <v>28</v>
      </c>
    </row>
    <row r="31" spans="1:5" ht="15">
      <c r="A31" s="10">
        <v>30</v>
      </c>
      <c r="B31" s="10" t="s">
        <v>774</v>
      </c>
      <c r="C31" s="10" t="s">
        <v>619</v>
      </c>
      <c r="D31" s="11">
        <v>2000</v>
      </c>
      <c r="E31" s="11">
        <v>29</v>
      </c>
    </row>
    <row r="32" spans="1:5" ht="15">
      <c r="A32" s="10">
        <v>32</v>
      </c>
      <c r="B32" s="10" t="s">
        <v>773</v>
      </c>
      <c r="C32" s="10" t="s">
        <v>772</v>
      </c>
      <c r="D32" s="11">
        <v>2000</v>
      </c>
      <c r="E32" s="11">
        <v>32</v>
      </c>
    </row>
    <row r="33" spans="1:5" ht="15">
      <c r="A33" s="10">
        <v>34</v>
      </c>
      <c r="B33" s="10" t="s">
        <v>771</v>
      </c>
      <c r="C33" s="10" t="s">
        <v>605</v>
      </c>
      <c r="D33" s="11">
        <v>1999</v>
      </c>
      <c r="E33" s="11">
        <v>33</v>
      </c>
    </row>
    <row r="34" spans="1:6" ht="15">
      <c r="A34" s="10">
        <v>36</v>
      </c>
      <c r="B34" s="10" t="s">
        <v>770</v>
      </c>
      <c r="C34" s="10" t="s">
        <v>608</v>
      </c>
      <c r="D34" s="11">
        <v>1999</v>
      </c>
      <c r="E34" s="11">
        <v>36</v>
      </c>
      <c r="F34" s="14"/>
    </row>
    <row r="35" spans="1:6" ht="15">
      <c r="A35" s="10">
        <v>37</v>
      </c>
      <c r="B35" s="10" t="s">
        <v>769</v>
      </c>
      <c r="C35" s="10" t="s">
        <v>581</v>
      </c>
      <c r="D35" s="11">
        <v>2001</v>
      </c>
      <c r="E35" s="11">
        <v>36</v>
      </c>
      <c r="F35" s="14"/>
    </row>
    <row r="36" spans="1:5" ht="15">
      <c r="A36" s="10">
        <v>39</v>
      </c>
      <c r="B36" s="10" t="s">
        <v>768</v>
      </c>
      <c r="C36" s="10" t="s">
        <v>767</v>
      </c>
      <c r="D36" s="11">
        <v>2000</v>
      </c>
      <c r="E36" s="11">
        <v>39</v>
      </c>
    </row>
    <row r="37" spans="1:6" ht="15">
      <c r="A37" s="10">
        <v>40</v>
      </c>
      <c r="B37" s="10" t="s">
        <v>766</v>
      </c>
      <c r="C37" s="10" t="s">
        <v>765</v>
      </c>
      <c r="D37" s="11">
        <v>2002</v>
      </c>
      <c r="E37" s="11">
        <v>40</v>
      </c>
      <c r="F37" s="14"/>
    </row>
    <row r="38" spans="1:6" ht="15">
      <c r="A38" s="10">
        <v>41</v>
      </c>
      <c r="B38" s="10" t="s">
        <v>764</v>
      </c>
      <c r="C38" s="10" t="s">
        <v>763</v>
      </c>
      <c r="D38" s="11">
        <v>2001</v>
      </c>
      <c r="E38" s="11">
        <v>40</v>
      </c>
      <c r="F38" s="178"/>
    </row>
    <row r="39" spans="1:5" ht="15">
      <c r="A39" s="10">
        <v>44</v>
      </c>
      <c r="B39" s="10" t="s">
        <v>762</v>
      </c>
      <c r="C39" s="10" t="s">
        <v>761</v>
      </c>
      <c r="D39" s="11">
        <v>2000</v>
      </c>
      <c r="E39" s="11">
        <v>40</v>
      </c>
    </row>
    <row r="40" spans="1:5" ht="15">
      <c r="A40" s="10">
        <v>46</v>
      </c>
      <c r="B40" s="10" t="s">
        <v>760</v>
      </c>
      <c r="C40" s="10" t="s">
        <v>759</v>
      </c>
      <c r="D40" s="11">
        <v>1999</v>
      </c>
      <c r="E40" s="11">
        <v>40</v>
      </c>
    </row>
    <row r="41" spans="1:6" ht="15">
      <c r="A41" s="10">
        <v>47</v>
      </c>
      <c r="B41" s="10" t="s">
        <v>758</v>
      </c>
      <c r="C41" s="10" t="s">
        <v>560</v>
      </c>
      <c r="D41" s="11">
        <v>2000</v>
      </c>
      <c r="E41" s="11">
        <v>40</v>
      </c>
      <c r="F41" s="14"/>
    </row>
    <row r="42" spans="1:6" ht="15">
      <c r="A42" s="10">
        <v>48</v>
      </c>
      <c r="B42" s="10" t="s">
        <v>757</v>
      </c>
      <c r="C42" s="10" t="s">
        <v>756</v>
      </c>
      <c r="D42" s="11">
        <v>2001</v>
      </c>
      <c r="E42" s="11">
        <v>40</v>
      </c>
      <c r="F42" s="14"/>
    </row>
    <row r="43" spans="1:5" ht="15">
      <c r="A43" s="10">
        <v>49</v>
      </c>
      <c r="B43" s="10" t="s">
        <v>755</v>
      </c>
      <c r="C43" s="10" t="s">
        <v>506</v>
      </c>
      <c r="D43" s="11">
        <v>1999</v>
      </c>
      <c r="E43" s="11">
        <v>40</v>
      </c>
    </row>
    <row r="44" spans="1:5" ht="15">
      <c r="A44" s="10">
        <v>50</v>
      </c>
      <c r="B44" s="10" t="s">
        <v>754</v>
      </c>
      <c r="C44" s="10" t="s">
        <v>602</v>
      </c>
      <c r="D44" s="11">
        <v>2002</v>
      </c>
      <c r="E44" s="11">
        <v>40</v>
      </c>
    </row>
    <row r="45" spans="1:5" ht="15">
      <c r="A45" s="10">
        <v>51</v>
      </c>
      <c r="B45" s="10" t="s">
        <v>753</v>
      </c>
      <c r="C45" s="10" t="s">
        <v>619</v>
      </c>
      <c r="D45" s="11">
        <v>2002</v>
      </c>
      <c r="E45" s="11">
        <v>40</v>
      </c>
    </row>
    <row r="46" spans="1:5" ht="15">
      <c r="A46" s="10">
        <v>52</v>
      </c>
      <c r="B46" s="10" t="s">
        <v>752</v>
      </c>
      <c r="C46" s="10" t="s">
        <v>619</v>
      </c>
      <c r="D46" s="11">
        <v>2002</v>
      </c>
      <c r="E46" s="11">
        <v>40</v>
      </c>
    </row>
    <row r="47" spans="1:5" ht="15">
      <c r="A47" s="10">
        <v>53</v>
      </c>
      <c r="B47" s="10" t="s">
        <v>751</v>
      </c>
      <c r="C47" s="10" t="s">
        <v>578</v>
      </c>
      <c r="D47" s="11">
        <v>2000</v>
      </c>
      <c r="E47" s="11">
        <v>40</v>
      </c>
    </row>
    <row r="48" spans="1:5" ht="15">
      <c r="A48" s="10">
        <v>54</v>
      </c>
      <c r="B48" s="10" t="s">
        <v>750</v>
      </c>
      <c r="C48" s="10" t="s">
        <v>749</v>
      </c>
      <c r="D48" s="11">
        <v>1999</v>
      </c>
      <c r="E48" s="11">
        <v>40</v>
      </c>
    </row>
    <row r="49" spans="1:5" ht="15">
      <c r="A49" s="10">
        <v>55</v>
      </c>
      <c r="B49" s="10" t="s">
        <v>748</v>
      </c>
      <c r="C49" s="10" t="s">
        <v>626</v>
      </c>
      <c r="D49" s="11">
        <v>2001</v>
      </c>
      <c r="E49" s="11">
        <v>40</v>
      </c>
    </row>
    <row r="50" spans="1:5" ht="15">
      <c r="A50" s="10">
        <v>56</v>
      </c>
      <c r="B50" s="10" t="s">
        <v>747</v>
      </c>
      <c r="C50" s="10" t="s">
        <v>629</v>
      </c>
      <c r="D50" s="11">
        <v>2000</v>
      </c>
      <c r="E50" s="11">
        <v>40</v>
      </c>
    </row>
    <row r="51" spans="1:5" ht="15">
      <c r="A51" s="10">
        <v>57</v>
      </c>
      <c r="B51" s="10" t="s">
        <v>746</v>
      </c>
      <c r="C51" s="10" t="s">
        <v>629</v>
      </c>
      <c r="D51" s="11">
        <v>2000</v>
      </c>
      <c r="E51" s="11">
        <v>40</v>
      </c>
    </row>
    <row r="52" spans="1:6" ht="15">
      <c r="A52" s="10">
        <v>58</v>
      </c>
      <c r="B52" s="10" t="s">
        <v>745</v>
      </c>
      <c r="C52" s="10" t="s">
        <v>744</v>
      </c>
      <c r="D52" s="11">
        <v>2002</v>
      </c>
      <c r="E52" s="11">
        <v>40</v>
      </c>
      <c r="F52" s="14"/>
    </row>
    <row r="53" spans="1:5" ht="15">
      <c r="A53" s="10">
        <v>60</v>
      </c>
      <c r="B53" s="10" t="s">
        <v>743</v>
      </c>
      <c r="C53" s="10" t="s">
        <v>645</v>
      </c>
      <c r="D53" s="11">
        <v>1999</v>
      </c>
      <c r="E53" s="11">
        <v>40</v>
      </c>
    </row>
    <row r="54" spans="1:5" ht="15">
      <c r="A54" s="10">
        <v>42</v>
      </c>
      <c r="B54" s="10" t="s">
        <v>742</v>
      </c>
      <c r="C54" s="10" t="s">
        <v>741</v>
      </c>
      <c r="D54" s="11">
        <v>2001</v>
      </c>
      <c r="E54" s="11" t="s">
        <v>46</v>
      </c>
    </row>
    <row r="55" spans="1:5" ht="15">
      <c r="A55" s="10">
        <v>43</v>
      </c>
      <c r="B55" s="10" t="s">
        <v>740</v>
      </c>
      <c r="C55" s="10" t="s">
        <v>739</v>
      </c>
      <c r="D55" s="11">
        <v>2001</v>
      </c>
      <c r="E55" s="11" t="s">
        <v>46</v>
      </c>
    </row>
    <row r="56" spans="1:5" ht="15">
      <c r="A56" s="10">
        <v>45</v>
      </c>
      <c r="B56" s="10" t="s">
        <v>738</v>
      </c>
      <c r="C56" s="10" t="s">
        <v>737</v>
      </c>
      <c r="D56" s="11">
        <v>2002</v>
      </c>
      <c r="E56" s="11" t="s">
        <v>46</v>
      </c>
    </row>
    <row r="57" spans="1:5" ht="15">
      <c r="A57" s="10">
        <v>59</v>
      </c>
      <c r="B57" s="10" t="s">
        <v>736</v>
      </c>
      <c r="C57" s="10" t="s">
        <v>645</v>
      </c>
      <c r="D57" s="11">
        <v>1999</v>
      </c>
      <c r="E57" s="11" t="s">
        <v>46</v>
      </c>
    </row>
    <row r="58" spans="1:5" ht="15">
      <c r="A58" s="10" t="s">
        <v>46</v>
      </c>
      <c r="B58" s="10" t="s">
        <v>46</v>
      </c>
      <c r="C58" s="10" t="s">
        <v>46</v>
      </c>
      <c r="D58" s="11" t="s">
        <v>46</v>
      </c>
      <c r="E58" s="11" t="s">
        <v>46</v>
      </c>
    </row>
  </sheetData>
  <sheetProtection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xl/worksheets/sheet9.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I56" sqref="I56"/>
    </sheetView>
  </sheetViews>
  <sheetFormatPr defaultColWidth="9.00390625" defaultRowHeight="12.75"/>
  <cols>
    <col min="1" max="1" width="4.00390625" style="21" customWidth="1"/>
    <col min="2" max="2" width="4.125" style="22" customWidth="1"/>
    <col min="3" max="3" width="32.625" style="18" customWidth="1"/>
    <col min="4" max="4" width="4.00390625" style="21" customWidth="1"/>
    <col min="5" max="5" width="17.00390625" style="18" customWidth="1"/>
    <col min="6" max="6" width="17.00390625" style="24" customWidth="1"/>
    <col min="7" max="7" width="17.00390625" style="30" customWidth="1"/>
    <col min="8" max="8" width="17.00390625" style="18" customWidth="1"/>
    <col min="9" max="16384" width="9.125" style="18" customWidth="1"/>
  </cols>
  <sheetData>
    <row r="1" spans="1:10" ht="22.5" customHeight="1">
      <c r="A1" s="190" t="s">
        <v>39</v>
      </c>
      <c r="B1" s="190"/>
      <c r="C1" s="190"/>
      <c r="D1" s="190"/>
      <c r="E1" s="190"/>
      <c r="F1" s="190"/>
      <c r="G1" s="190"/>
      <c r="H1" s="190"/>
      <c r="J1" s="19"/>
    </row>
    <row r="2" spans="1:8" ht="18.75">
      <c r="A2" s="186" t="s">
        <v>825</v>
      </c>
      <c r="B2" s="186"/>
      <c r="C2" s="186"/>
      <c r="D2" s="186"/>
      <c r="E2" s="186"/>
      <c r="F2" s="186"/>
      <c r="G2" s="186"/>
      <c r="H2" s="186"/>
    </row>
    <row r="3" spans="3:13" ht="15.75">
      <c r="C3" s="21"/>
      <c r="D3" s="23"/>
      <c r="G3" s="191" t="s">
        <v>41</v>
      </c>
      <c r="H3" s="191"/>
      <c r="I3" s="26"/>
      <c r="J3" s="26"/>
      <c r="K3" s="26"/>
      <c r="L3" s="26"/>
      <c r="M3" s="26"/>
    </row>
    <row r="4" spans="1:10" ht="12.75" customHeight="1">
      <c r="A4" s="27">
        <v>1</v>
      </c>
      <c r="B4" s="28">
        <v>9</v>
      </c>
      <c r="C4" s="29" t="s">
        <v>824</v>
      </c>
      <c r="E4" s="21"/>
      <c r="F4" s="30"/>
      <c r="H4" s="31" t="s">
        <v>6</v>
      </c>
      <c r="J4" s="32"/>
    </row>
    <row r="5" spans="1:8" ht="12.75" customHeight="1">
      <c r="A5" s="27"/>
      <c r="C5" s="21"/>
      <c r="D5" s="187">
        <v>1</v>
      </c>
      <c r="E5" s="33" t="s">
        <v>795</v>
      </c>
      <c r="F5" s="34"/>
      <c r="G5" s="35"/>
      <c r="H5" s="35"/>
    </row>
    <row r="6" spans="1:8" ht="12.75" customHeight="1">
      <c r="A6" s="27">
        <v>2</v>
      </c>
      <c r="B6" s="28" t="s">
        <v>46</v>
      </c>
      <c r="C6" s="36" t="s">
        <v>47</v>
      </c>
      <c r="D6" s="188"/>
      <c r="E6" s="37" t="s">
        <v>46</v>
      </c>
      <c r="F6" s="38"/>
      <c r="H6" s="30"/>
    </row>
    <row r="7" spans="1:8" ht="12.75" customHeight="1">
      <c r="A7" s="27"/>
      <c r="C7" s="21"/>
      <c r="D7" s="39"/>
      <c r="E7" s="189">
        <v>33</v>
      </c>
      <c r="F7" s="40" t="s">
        <v>795</v>
      </c>
      <c r="G7" s="41"/>
      <c r="H7" s="21"/>
    </row>
    <row r="8" spans="1:8" ht="12.75" customHeight="1">
      <c r="A8" s="27">
        <v>3</v>
      </c>
      <c r="B8" s="28">
        <v>52</v>
      </c>
      <c r="C8" s="36" t="s">
        <v>823</v>
      </c>
      <c r="D8" s="39"/>
      <c r="E8" s="189"/>
      <c r="F8" s="40" t="s">
        <v>822</v>
      </c>
      <c r="G8" s="40"/>
      <c r="H8" s="21"/>
    </row>
    <row r="9" spans="1:8" ht="12.75" customHeight="1">
      <c r="A9" s="27"/>
      <c r="C9" s="21"/>
      <c r="D9" s="187">
        <v>2</v>
      </c>
      <c r="E9" s="43" t="s">
        <v>752</v>
      </c>
      <c r="F9" s="40"/>
      <c r="G9" s="40"/>
      <c r="H9" s="21"/>
    </row>
    <row r="10" spans="1:8" ht="12.75" customHeight="1">
      <c r="A10" s="27">
        <v>4</v>
      </c>
      <c r="B10" s="28">
        <v>53</v>
      </c>
      <c r="C10" s="29" t="s">
        <v>821</v>
      </c>
      <c r="D10" s="188"/>
      <c r="E10" s="44" t="s">
        <v>820</v>
      </c>
      <c r="F10" s="40"/>
      <c r="G10" s="40"/>
      <c r="H10" s="21"/>
    </row>
    <row r="11" spans="1:8" ht="12.75" customHeight="1">
      <c r="A11" s="27"/>
      <c r="C11" s="21"/>
      <c r="D11" s="39"/>
      <c r="E11" s="45"/>
      <c r="F11" s="184">
        <v>49</v>
      </c>
      <c r="G11" s="40" t="s">
        <v>795</v>
      </c>
      <c r="H11" s="38"/>
    </row>
    <row r="12" spans="1:8" ht="12.75" customHeight="1">
      <c r="A12" s="27">
        <v>5</v>
      </c>
      <c r="B12" s="28">
        <v>46</v>
      </c>
      <c r="C12" s="29" t="s">
        <v>819</v>
      </c>
      <c r="D12" s="39"/>
      <c r="E12" s="45"/>
      <c r="F12" s="184"/>
      <c r="G12" s="40" t="s">
        <v>818</v>
      </c>
      <c r="H12" s="38"/>
    </row>
    <row r="13" spans="1:8" ht="12.75" customHeight="1">
      <c r="A13" s="27"/>
      <c r="C13" s="21"/>
      <c r="D13" s="187">
        <v>3</v>
      </c>
      <c r="E13" s="33" t="s">
        <v>760</v>
      </c>
      <c r="F13" s="40"/>
      <c r="G13" s="40"/>
      <c r="H13" s="38"/>
    </row>
    <row r="14" spans="1:8" ht="12.75" customHeight="1">
      <c r="A14" s="27">
        <v>6</v>
      </c>
      <c r="B14" s="28" t="s">
        <v>46</v>
      </c>
      <c r="C14" s="36" t="s">
        <v>47</v>
      </c>
      <c r="D14" s="188"/>
      <c r="E14" s="37" t="s">
        <v>46</v>
      </c>
      <c r="F14" s="40"/>
      <c r="G14" s="40"/>
      <c r="H14" s="38"/>
    </row>
    <row r="15" spans="1:8" ht="12.75" customHeight="1">
      <c r="A15" s="27"/>
      <c r="C15" s="21"/>
      <c r="D15" s="39"/>
      <c r="E15" s="189">
        <v>34</v>
      </c>
      <c r="F15" s="40" t="s">
        <v>780</v>
      </c>
      <c r="G15" s="40"/>
      <c r="H15" s="38"/>
    </row>
    <row r="16" spans="1:8" ht="12.75" customHeight="1">
      <c r="A16" s="27">
        <v>7</v>
      </c>
      <c r="B16" s="28" t="s">
        <v>46</v>
      </c>
      <c r="C16" s="36" t="s">
        <v>47</v>
      </c>
      <c r="D16" s="47"/>
      <c r="E16" s="189"/>
      <c r="F16" s="40" t="s">
        <v>817</v>
      </c>
      <c r="G16" s="40"/>
      <c r="H16" s="38"/>
    </row>
    <row r="17" spans="1:8" ht="12.75" customHeight="1">
      <c r="A17" s="27"/>
      <c r="C17" s="21"/>
      <c r="D17" s="187">
        <v>4</v>
      </c>
      <c r="E17" s="43" t="s">
        <v>780</v>
      </c>
      <c r="F17" s="48"/>
      <c r="G17" s="40"/>
      <c r="H17" s="38"/>
    </row>
    <row r="18" spans="1:8" ht="12.75" customHeight="1">
      <c r="A18" s="27">
        <v>8</v>
      </c>
      <c r="B18" s="28">
        <v>24</v>
      </c>
      <c r="C18" s="29" t="s">
        <v>816</v>
      </c>
      <c r="D18" s="188"/>
      <c r="E18" s="44" t="s">
        <v>46</v>
      </c>
      <c r="F18" s="40"/>
      <c r="G18" s="40"/>
      <c r="H18" s="38"/>
    </row>
    <row r="19" spans="1:8" ht="12.75" customHeight="1">
      <c r="A19" s="27"/>
      <c r="C19" s="21"/>
      <c r="D19" s="39"/>
      <c r="F19" s="49"/>
      <c r="G19" s="184" t="s">
        <v>46</v>
      </c>
      <c r="H19" s="50" t="s">
        <v>46</v>
      </c>
    </row>
    <row r="20" spans="1:8" ht="12.75" customHeight="1">
      <c r="A20" s="27">
        <v>9</v>
      </c>
      <c r="B20" s="28">
        <v>23</v>
      </c>
      <c r="C20" s="29" t="s">
        <v>815</v>
      </c>
      <c r="D20" s="51"/>
      <c r="E20" s="45"/>
      <c r="F20" s="48"/>
      <c r="G20" s="184"/>
      <c r="H20" s="40" t="s">
        <v>46</v>
      </c>
    </row>
    <row r="21" spans="1:8" ht="12.75" customHeight="1">
      <c r="A21" s="27"/>
      <c r="C21" s="52"/>
      <c r="D21" s="187">
        <v>5</v>
      </c>
      <c r="E21" s="33" t="s">
        <v>781</v>
      </c>
      <c r="F21" s="38"/>
      <c r="G21" s="40"/>
      <c r="H21" s="38"/>
    </row>
    <row r="22" spans="1:8" ht="12.75" customHeight="1">
      <c r="A22" s="27">
        <v>10</v>
      </c>
      <c r="B22" s="28" t="s">
        <v>46</v>
      </c>
      <c r="C22" s="36" t="s">
        <v>47</v>
      </c>
      <c r="D22" s="188"/>
      <c r="E22" s="37" t="s">
        <v>46</v>
      </c>
      <c r="F22" s="38"/>
      <c r="G22" s="40"/>
      <c r="H22" s="38"/>
    </row>
    <row r="23" spans="1:8" ht="12.75" customHeight="1">
      <c r="A23" s="27"/>
      <c r="C23" s="27"/>
      <c r="D23" s="53"/>
      <c r="E23" s="189">
        <v>35</v>
      </c>
      <c r="F23" s="49" t="s">
        <v>781</v>
      </c>
      <c r="G23" s="40"/>
      <c r="H23" s="38"/>
    </row>
    <row r="24" spans="1:8" ht="12.75" customHeight="1">
      <c r="A24" s="27">
        <v>11</v>
      </c>
      <c r="B24" s="28">
        <v>37</v>
      </c>
      <c r="C24" s="36" t="s">
        <v>814</v>
      </c>
      <c r="D24" s="53"/>
      <c r="E24" s="189"/>
      <c r="F24" s="54" t="s">
        <v>813</v>
      </c>
      <c r="G24" s="40"/>
      <c r="H24" s="38"/>
    </row>
    <row r="25" spans="1:8" ht="12.75" customHeight="1">
      <c r="A25" s="27"/>
      <c r="C25" s="52"/>
      <c r="D25" s="187">
        <v>6</v>
      </c>
      <c r="E25" s="33" t="s">
        <v>769</v>
      </c>
      <c r="F25" s="55"/>
      <c r="G25" s="40"/>
      <c r="H25" s="38"/>
    </row>
    <row r="26" spans="1:8" ht="12.75" customHeight="1">
      <c r="A26" s="27">
        <v>12</v>
      </c>
      <c r="B26" s="28">
        <v>28</v>
      </c>
      <c r="C26" s="29" t="s">
        <v>812</v>
      </c>
      <c r="D26" s="188"/>
      <c r="E26" s="44" t="s">
        <v>295</v>
      </c>
      <c r="F26" s="38"/>
      <c r="G26" s="40"/>
      <c r="H26" s="38"/>
    </row>
    <row r="27" spans="1:8" ht="12.75" customHeight="1">
      <c r="A27" s="27"/>
      <c r="C27" s="27"/>
      <c r="D27" s="53"/>
      <c r="E27" s="56"/>
      <c r="F27" s="184">
        <v>50</v>
      </c>
      <c r="G27" s="40" t="s">
        <v>781</v>
      </c>
      <c r="H27" s="38"/>
    </row>
    <row r="28" spans="1:8" ht="12.75" customHeight="1">
      <c r="A28" s="27">
        <v>13</v>
      </c>
      <c r="B28" s="28">
        <v>47</v>
      </c>
      <c r="C28" s="29" t="s">
        <v>811</v>
      </c>
      <c r="D28" s="51"/>
      <c r="E28" s="21"/>
      <c r="F28" s="184"/>
      <c r="G28" s="40" t="s">
        <v>810</v>
      </c>
      <c r="H28" s="50"/>
    </row>
    <row r="29" spans="1:8" ht="12.75" customHeight="1">
      <c r="A29" s="27"/>
      <c r="C29" s="57"/>
      <c r="D29" s="187">
        <v>7</v>
      </c>
      <c r="E29" s="33" t="s">
        <v>758</v>
      </c>
      <c r="F29" s="46"/>
      <c r="G29" s="40"/>
      <c r="H29" s="40"/>
    </row>
    <row r="30" spans="1:8" ht="12.75" customHeight="1">
      <c r="A30" s="27">
        <v>14</v>
      </c>
      <c r="B30" s="28"/>
      <c r="C30" s="36" t="s">
        <v>47</v>
      </c>
      <c r="D30" s="188"/>
      <c r="E30" s="44" t="s">
        <v>46</v>
      </c>
      <c r="F30" s="58"/>
      <c r="G30" s="40"/>
      <c r="H30" s="40"/>
    </row>
    <row r="31" spans="1:8" ht="12.75" customHeight="1">
      <c r="A31" s="27"/>
      <c r="C31" s="27"/>
      <c r="D31" s="51"/>
      <c r="E31" s="189">
        <v>36</v>
      </c>
      <c r="F31" s="59" t="s">
        <v>790</v>
      </c>
      <c r="G31" s="40"/>
      <c r="H31" s="40"/>
    </row>
    <row r="32" spans="1:8" ht="12.75" customHeight="1">
      <c r="A32" s="27">
        <v>15</v>
      </c>
      <c r="B32" s="28" t="s">
        <v>46</v>
      </c>
      <c r="C32" s="36" t="s">
        <v>47</v>
      </c>
      <c r="D32" s="51"/>
      <c r="E32" s="189"/>
      <c r="F32" s="54" t="s">
        <v>809</v>
      </c>
      <c r="G32" s="40"/>
      <c r="H32" s="60"/>
    </row>
    <row r="33" spans="1:8" ht="12.75" customHeight="1">
      <c r="A33" s="27"/>
      <c r="C33" s="52"/>
      <c r="D33" s="187">
        <v>8</v>
      </c>
      <c r="E33" s="33" t="s">
        <v>790</v>
      </c>
      <c r="F33" s="58"/>
      <c r="G33" s="40"/>
      <c r="H33" s="40"/>
    </row>
    <row r="34" spans="1:8" ht="12.75" customHeight="1">
      <c r="A34" s="27">
        <v>16</v>
      </c>
      <c r="B34" s="28">
        <v>14</v>
      </c>
      <c r="C34" s="29" t="s">
        <v>808</v>
      </c>
      <c r="D34" s="188"/>
      <c r="E34" s="44" t="s">
        <v>46</v>
      </c>
      <c r="F34" s="46"/>
      <c r="G34" s="40"/>
      <c r="H34" s="40"/>
    </row>
    <row r="35" spans="1:8" ht="15.75" customHeight="1">
      <c r="A35" s="27"/>
      <c r="B35" s="27"/>
      <c r="D35" s="18"/>
      <c r="F35" s="46"/>
      <c r="G35" s="40"/>
      <c r="H35" s="61"/>
    </row>
    <row r="36" spans="1:8" ht="12.75" customHeight="1">
      <c r="A36" s="27">
        <v>17</v>
      </c>
      <c r="B36" s="28">
        <f>IF('[3]copy_I.st_KO_afterdraw'!$C$23="","",'[3]copy_I.st_KO_afterdraw'!$C$23)</f>
        <v>15</v>
      </c>
      <c r="C36" s="29" t="str">
        <f>IF(B36="","bye",CONCATENATE(VLOOKUP(B36,'[3]Rank'!$A$3:$D$300,2),"  (",VLOOKUP(B36,'[3]Rank'!$A$3:$D$300,3),")"))</f>
        <v>Polívková Barbora  (SKST Vlašim)</v>
      </c>
      <c r="D36" s="39"/>
      <c r="F36" s="48"/>
      <c r="G36" s="40"/>
      <c r="H36" s="61"/>
    </row>
    <row r="37" spans="1:8" ht="12.75" customHeight="1">
      <c r="A37" s="27"/>
      <c r="B37" s="27"/>
      <c r="C37" s="57"/>
      <c r="D37" s="187">
        <v>9</v>
      </c>
      <c r="E37" s="33" t="str">
        <f>IF(OR($B36="",$B38=""),IF($B36="",IF($B38="","",'[3]I.st-výs-KO'!$F10),'[3]I.st-výs-KO'!$C10),'[3]I.st-výs-KO'!$Q10)</f>
        <v>Polívková Barbora</v>
      </c>
      <c r="F37" s="48"/>
      <c r="G37" s="40"/>
      <c r="H37" s="40"/>
    </row>
    <row r="38" spans="1:8" ht="12.75" customHeight="1">
      <c r="A38" s="27">
        <v>18</v>
      </c>
      <c r="B38" s="28">
        <f>IF('[3]copy_I.st_KO_afterdraw'!$C$24="","",'[3]copy_I.st_KO_afterdraw'!$C$24)</f>
      </c>
      <c r="C38" s="36" t="str">
        <f>IF(B38="","bye",CONCATENATE(VLOOKUP(B38,'[3]Rank'!$A$3:$D$300,2),"  (",VLOOKUP(B38,'[3]Rank'!$A$3:$D$300,3),")"))</f>
        <v>bye</v>
      </c>
      <c r="D38" s="188"/>
      <c r="E38" s="44">
        <f>IF($B36="","",IF($B38="","",IF('[3]I.st-výs-KO'!$P10="","",'[3]I.st-výs-KO'!$S10)))</f>
      </c>
      <c r="F38" s="58"/>
      <c r="G38" s="40"/>
      <c r="H38" s="40"/>
    </row>
    <row r="39" spans="1:8" ht="12.75" customHeight="1">
      <c r="A39" s="27"/>
      <c r="B39" s="27"/>
      <c r="D39" s="18"/>
      <c r="E39" s="189">
        <f>IF(AND('[3]Turnaj'!$L$10=16,'[3]copy_before_draw_I_st'!$F$1&gt;64),69,IF(AND('[3]Turnaj'!$L$10=8,'[3]copy_before_draw_I_st'!$F$1&gt;64),69,IF(AND('[3]Turnaj'!$L$10=16,'[3]copy_before_draw_I_st'!$F$1&lt;=64),37,IF(AND('[3]Turnaj'!$L$10=8,'[3]copy_before_draw_I_st'!$F$1&lt;=64),37,""))))</f>
        <v>37</v>
      </c>
      <c r="F39" s="49" t="str">
        <f>IF($E$39=37,IF('[3]I.st-výs-KO'!$Q39="","",'[3]I.st-výs-KO'!$Q39),IF($E$39=69,IF('[3]I.st-výs-KO'!$Q71="","",'[3]I.st-výs-KO'!$Q71),""))</f>
        <v>Polívková Barbora</v>
      </c>
      <c r="G39" s="40"/>
      <c r="H39" s="40"/>
    </row>
    <row r="40" spans="1:8" ht="12.75" customHeight="1">
      <c r="A40" s="27">
        <v>19</v>
      </c>
      <c r="B40" s="28">
        <f>IF('[3]copy_I.st_KO_afterdraw'!$C$25="","",'[3]copy_I.st_KO_afterdraw'!$C$25)</f>
        <v>56</v>
      </c>
      <c r="C40" s="36" t="str">
        <f>IF(B40="","bye",CONCATENATE(VLOOKUP(B40,'[3]Rank'!$A$3:$D$300,2),"  (",VLOOKUP(B40,'[3]Rank'!$A$3:$D$300,3),")"))</f>
        <v>Vodáková Táňa  (DDM Soběslav)</v>
      </c>
      <c r="D40" s="53"/>
      <c r="E40" s="189"/>
      <c r="F40" s="54" t="str">
        <f>IF($E$39=37,IF('[3]I.st-výs-KO'!$P39="","",'[3]I.st-výs-KO'!$S39),IF($E$39=69,IF('[3]I.st-výs-KO'!$P71="","",'[3]I.st-výs-KO'!$S71),""))</f>
        <v>3:2 (4,-6,-4,5,6)</v>
      </c>
      <c r="G40" s="40"/>
      <c r="H40" s="40"/>
    </row>
    <row r="41" spans="1:8" ht="12.75" customHeight="1">
      <c r="A41" s="27"/>
      <c r="B41" s="27"/>
      <c r="C41" s="52"/>
      <c r="D41" s="187">
        <v>10</v>
      </c>
      <c r="E41" s="33" t="str">
        <f>IF(OR($B40="",$B42=""),IF($B40="",IF($B42="","",'[3]I.st-výs-KO'!$F11),'[3]I.st-výs-KO'!$C11),'[3]I.st-výs-KO'!$Q11)</f>
        <v>Vodáková Táňa</v>
      </c>
      <c r="F41" s="58"/>
      <c r="G41" s="40"/>
      <c r="H41" s="40"/>
    </row>
    <row r="42" spans="1:8" ht="12.75" customHeight="1">
      <c r="A42" s="27">
        <v>20</v>
      </c>
      <c r="B42" s="28">
        <f>IF('[3]copy_I.st_KO_afterdraw'!$C$26="","",'[3]copy_I.st_KO_afterdraw'!$C$26)</f>
        <v>50</v>
      </c>
      <c r="C42" s="29" t="str">
        <f>IF(B42="","bye",CONCATENATE(VLOOKUP(B42,'[3]Rank'!$A$3:$D$300,2),"  (",VLOOKUP(B42,'[3]Rank'!$A$3:$D$300,3),")"))</f>
        <v>Šimůnková Veronika  (TJ Slavoj Praha)</v>
      </c>
      <c r="D42" s="188"/>
      <c r="E42" s="44" t="str">
        <f>IF($B40="","",IF($B42="","",IF('[3]I.st-výs-KO'!$P11="","",'[3]I.st-výs-KO'!$S11)))</f>
        <v>3:0 (5,8,4)</v>
      </c>
      <c r="F42" s="46"/>
      <c r="G42" s="40"/>
      <c r="H42" s="40"/>
    </row>
    <row r="43" spans="1:8" ht="12.75" customHeight="1">
      <c r="A43" s="27"/>
      <c r="B43" s="27"/>
      <c r="C43" s="27"/>
      <c r="D43" s="53"/>
      <c r="E43" s="27"/>
      <c r="F43" s="184">
        <f>IF(AND('[3]Turnaj'!$L$10=16,'[3]copy_before_draw_I_st'!$F$1&gt;64),99,IF(AND('[3]Turnaj'!$L$10=8,'[3]copy_before_draw_I_st'!$F$1&gt;64),99,IF(AND('[3]Turnaj'!$L$10=8,'[3]copy_before_draw_I_st'!$F$1&lt;=64),51,"")))</f>
        <v>51</v>
      </c>
      <c r="G43" s="40" t="str">
        <f>IF($F$43=51,IF('[3]I.st-výs-KO'!$Q54="","",'[3]I.st-výs-KO'!$Q54),IF($F$43=99,IF('[3]I.st-výs-KO'!$Q102="","",'[3]I.st-výs-KO'!$Q102),""))</f>
        <v>Polívková Barbora</v>
      </c>
      <c r="H43" s="40"/>
    </row>
    <row r="44" spans="1:8" ht="12.75" customHeight="1">
      <c r="A44" s="27">
        <v>21</v>
      </c>
      <c r="B44" s="28">
        <f>IF('[3]copy_I.st_KO_afterdraw'!$C$27="","",'[3]copy_I.st_KO_afterdraw'!$C$27)</f>
        <v>54</v>
      </c>
      <c r="C44" s="29" t="str">
        <f>IF(B44="","bye",CONCATENATE(VLOOKUP(B44,'[3]Rank'!$A$3:$D$300,2),"  (",VLOOKUP(B44,'[3]Rank'!$A$3:$D$300,3),")"))</f>
        <v>Javoříková Veronika  (OST Velešín)</v>
      </c>
      <c r="D44" s="53"/>
      <c r="E44" s="27"/>
      <c r="F44" s="184"/>
      <c r="G44" s="40" t="str">
        <f>IF($F$43=51,IF('[3]I.st-výs-KO'!$P54="","",'[3]I.st-výs-KO'!$S54),IF($F$43=99,IF('[3]I.st-výs-KO'!$P102="","",'[3]I.st-výs-KO'!$S102),""))</f>
        <v>3:0 (3,8,6)</v>
      </c>
      <c r="H44" s="40"/>
    </row>
    <row r="45" spans="1:8" ht="12.75" customHeight="1">
      <c r="A45" s="27"/>
      <c r="B45" s="27"/>
      <c r="C45" s="52"/>
      <c r="D45" s="187">
        <v>11</v>
      </c>
      <c r="E45" s="33" t="str">
        <f>IF(OR($B44="",$B46=""),IF($B44="",IF($B46="","",'[3]I.st-výs-KO'!$F12),'[3]I.st-výs-KO'!$C12),'[3]I.st-výs-KO'!$Q12)</f>
        <v>Kasnerová Karolína</v>
      </c>
      <c r="F45" s="46"/>
      <c r="G45" s="40"/>
      <c r="H45" s="40"/>
    </row>
    <row r="46" spans="1:8" ht="12.75" customHeight="1">
      <c r="A46" s="27">
        <v>22</v>
      </c>
      <c r="B46" s="28">
        <f>IF('[3]copy_I.st_KO_afterdraw'!$C$28="","",'[3]copy_I.st_KO_afterdraw'!$C$28)</f>
        <v>36</v>
      </c>
      <c r="C46" s="36" t="str">
        <f>IF(B46="","bye",CONCATENATE(VLOOKUP(B46,'[3]Rank'!$A$3:$D$300,2),"  (",VLOOKUP(B46,'[3]Rank'!$A$3:$D$300,3),")"))</f>
        <v>Kasnerová Karolína  (STC Slaný)</v>
      </c>
      <c r="D46" s="188"/>
      <c r="E46" s="44" t="str">
        <f>IF($B44="","",IF($B46="","",IF('[3]I.st-výs-KO'!$P12="","",'[3]I.st-výs-KO'!$S12)))</f>
        <v>3:0 (2,9,7)</v>
      </c>
      <c r="F46" s="58"/>
      <c r="G46" s="40"/>
      <c r="H46" s="40"/>
    </row>
    <row r="47" spans="1:8" ht="12.75" customHeight="1">
      <c r="A47" s="27"/>
      <c r="B47" s="27"/>
      <c r="C47" s="27"/>
      <c r="D47" s="53"/>
      <c r="E47" s="189">
        <f>IF(AND('[3]Turnaj'!$L$10=16,'[3]copy_before_draw_I_st'!$F$1&gt;64),70,IF(AND('[3]Turnaj'!$L$10=8,'[3]copy_before_draw_I_st'!$F$1&gt;64),70,IF(AND('[3]Turnaj'!$L$10=16,'[3]copy_before_draw_I_st'!$F$1&lt;=64),38,IF(AND('[3]Turnaj'!$L$10=8,'[3]copy_before_draw_I_st'!$F$1&lt;=64),38,""))))</f>
        <v>38</v>
      </c>
      <c r="F47" s="59" t="str">
        <f>IF($E$47=38,IF('[3]I.st-výs-KO'!$Q40="","",'[3]I.st-výs-KO'!$Q40),IF($E$47=70,IF('[3]I.st-výs-KO'!$Q72="","",'[3]I.st-výs-KO'!$Q72),""))</f>
        <v>Kasnerová Karolína</v>
      </c>
      <c r="G47" s="40"/>
      <c r="H47" s="40"/>
    </row>
    <row r="48" spans="1:8" ht="12.75" customHeight="1">
      <c r="A48" s="27">
        <v>23</v>
      </c>
      <c r="B48" s="28">
        <f>IF('[3]copy_I.st_KO_afterdraw'!$C$29="","",'[3]copy_I.st_KO_afterdraw'!$C$29)</f>
      </c>
      <c r="C48" s="36" t="str">
        <f>IF(B48="","bye",CONCATENATE(VLOOKUP(B48,'[3]Rank'!$A$3:$D$300,2),"  (",VLOOKUP(B48,'[3]Rank'!$A$3:$D$300,3),")"))</f>
        <v>bye</v>
      </c>
      <c r="D48" s="53"/>
      <c r="E48" s="189"/>
      <c r="F48" s="54" t="str">
        <f>IF($E$47=38,IF('[3]I.st-výs-KO'!$P40="","",'[3]I.st-výs-KO'!$S40),IF($E$47=70,IF('[3]I.st-výs-KO'!$P72="","",'[3]I.st-výs-KO'!$S72),""))</f>
        <v>3:2 (-8,6,3,-8,8)</v>
      </c>
      <c r="G48" s="40"/>
      <c r="H48" s="40"/>
    </row>
    <row r="49" spans="1:8" ht="12.75" customHeight="1">
      <c r="A49" s="27"/>
      <c r="B49" s="27"/>
      <c r="C49" s="52"/>
      <c r="D49" s="187">
        <v>12</v>
      </c>
      <c r="E49" s="33" t="str">
        <f>IF(OR($B48="",$B50=""),IF($B48="",IF($B50="","",'[3]I.st-výs-KO'!$F13),'[3]I.st-výs-KO'!$C13),'[3]I.st-výs-KO'!$Q13)</f>
        <v>Synková Markéta</v>
      </c>
      <c r="F49" s="58"/>
      <c r="G49" s="40"/>
      <c r="H49" s="40"/>
    </row>
    <row r="50" spans="1:8" ht="12.75" customHeight="1">
      <c r="A50" s="27">
        <v>24</v>
      </c>
      <c r="B50" s="28">
        <f>IF('[3]copy_I.st_KO_afterdraw'!$C$30="","",'[3]copy_I.st_KO_afterdraw'!$C$30)</f>
        <v>20</v>
      </c>
      <c r="C50" s="29" t="str">
        <f>IF(B50="","bye",CONCATENATE(VLOOKUP(B50,'[3]Rank'!$A$3:$D$300,2),"  (",VLOOKUP(B50,'[3]Rank'!$A$3:$D$300,3),")"))</f>
        <v>Synková Markéta  (Sokol Děhylov)</v>
      </c>
      <c r="D50" s="188"/>
      <c r="E50" s="44">
        <f>IF($B48="","",IF($B50="","",IF('[3]I.st-výs-KO'!$P13="","",'[3]I.st-výs-KO'!$S13)))</f>
      </c>
      <c r="F50" s="46"/>
      <c r="G50" s="40"/>
      <c r="H50" s="40"/>
    </row>
    <row r="51" spans="1:8" ht="12.75" customHeight="1">
      <c r="A51" s="27"/>
      <c r="B51" s="27"/>
      <c r="C51" s="27"/>
      <c r="D51" s="53"/>
      <c r="E51" s="27"/>
      <c r="F51" s="46"/>
      <c r="G51" s="184">
        <f>IF(AND('[3]Turnaj'!$L$10=8,'[3]copy_before_draw_I_st'!$F$1&gt;64),114,"")</f>
      </c>
      <c r="H51" s="50">
        <f>IF($G$51=114,IF('[3]I.st-výs-KO'!$Q118="","",'[3]I.st-výs-KO'!$Q118),"")</f>
      </c>
    </row>
    <row r="52" spans="1:8" ht="12.75" customHeight="1">
      <c r="A52" s="27">
        <v>25</v>
      </c>
      <c r="B52" s="28">
        <f>IF('[3]copy_I.st_KO_afterdraw'!$C$31="","",'[3]copy_I.st_KO_afterdraw'!$C$31)</f>
        <v>19</v>
      </c>
      <c r="C52" s="29" t="str">
        <f>IF(B52="","bye",CONCATENATE(VLOOKUP(B52,'[3]Rank'!$A$3:$D$300,2),"  (",VLOOKUP(B52,'[3]Rank'!$A$3:$D$300,3),")"))</f>
        <v>Daňová Barbora  (SK Frýdlant nad Ostravicí)</v>
      </c>
      <c r="D52" s="53"/>
      <c r="E52" s="27"/>
      <c r="F52" s="46"/>
      <c r="G52" s="184"/>
      <c r="H52" s="40">
        <f>IF($G$51=114,IF('[3]I.st-výs-KO'!$P118="","",'[3]I.st-výs-KO'!$S118),"")</f>
      </c>
    </row>
    <row r="53" spans="1:8" ht="12.75" customHeight="1">
      <c r="A53" s="27"/>
      <c r="B53" s="27"/>
      <c r="C53" s="52"/>
      <c r="D53" s="187">
        <v>13</v>
      </c>
      <c r="E53" s="33" t="str">
        <f>IF(OR($B52="",$B54=""),IF($B52="",IF($B54="","",'[3]I.st-výs-KO'!$F14),'[3]I.st-výs-KO'!$C14),'[3]I.st-výs-KO'!$Q14)</f>
        <v>Daňová Barbora</v>
      </c>
      <c r="F53" s="46"/>
      <c r="G53" s="40"/>
      <c r="H53" s="40"/>
    </row>
    <row r="54" spans="1:8" ht="12.75" customHeight="1">
      <c r="A54" s="27">
        <v>26</v>
      </c>
      <c r="B54" s="28">
        <f>IF('[3]copy_I.st_KO_afterdraw'!$C$32="","",'[3]copy_I.st_KO_afterdraw'!$C$32)</f>
      </c>
      <c r="C54" s="36" t="str">
        <f>IF(B54="","bye",CONCATENATE(VLOOKUP(B54,'[3]Rank'!$A$3:$D$300,2),"  (",VLOOKUP(B54,'[3]Rank'!$A$3:$D$300,3),")"))</f>
        <v>bye</v>
      </c>
      <c r="D54" s="188"/>
      <c r="E54" s="37">
        <f>IF($B52="","",IF($B54="","",IF('[3]I.st-výs-KO'!$P14="","",'[3]I.st-výs-KO'!$S14)))</f>
      </c>
      <c r="F54" s="46"/>
      <c r="G54" s="40"/>
      <c r="H54" s="40"/>
    </row>
    <row r="55" spans="1:8" ht="12.75" customHeight="1">
      <c r="A55" s="27"/>
      <c r="B55" s="27"/>
      <c r="C55" s="27"/>
      <c r="D55" s="53"/>
      <c r="E55" s="189">
        <f>IF(AND('[3]Turnaj'!$L$10=16,'[3]copy_before_draw_I_st'!$F$1&gt;64),71,IF(AND('[3]Turnaj'!$L$10=8,'[3]copy_before_draw_I_st'!$F$1&gt;64),71,IF(AND('[3]Turnaj'!$L$10=16,'[3]copy_before_draw_I_st'!$F$1&lt;=64),39,IF(AND('[3]Turnaj'!$L$10=8,'[3]copy_before_draw_I_st'!$F$1&lt;=64),39,""))))</f>
        <v>39</v>
      </c>
      <c r="F55" s="49" t="str">
        <f>IF($E$55=39,IF('[3]I.st-výs-KO'!$Q41="","",'[3]I.st-výs-KO'!$Q41),IF($E$55=71,IF('[3]I.st-výs-KO'!$Q73="","",'[3]I.st-výs-KO'!$Q73),""))</f>
        <v>Daňová Barbora</v>
      </c>
      <c r="G55" s="40"/>
      <c r="H55" s="40"/>
    </row>
    <row r="56" spans="1:8" ht="12.75" customHeight="1">
      <c r="A56" s="27">
        <v>27</v>
      </c>
      <c r="B56" s="28">
        <f>IF('[3]copy_I.st_KO_afterdraw'!$C$33="","",'[3]copy_I.st_KO_afterdraw'!$C$33)</f>
        <v>34</v>
      </c>
      <c r="C56" s="36" t="str">
        <f>IF(B56="","bye",CONCATENATE(VLOOKUP(B56,'[3]Rank'!$A$3:$D$300,2),"  (",VLOOKUP(B56,'[3]Rank'!$A$3:$D$300,3),")"))</f>
        <v>Janoušová Petra  (Sokol Plzeň V.)</v>
      </c>
      <c r="D56" s="53"/>
      <c r="E56" s="189"/>
      <c r="F56" s="54" t="str">
        <f>IF($E$55=39,IF('[3]I.st-výs-KO'!$P41="","",'[3]I.st-výs-KO'!$S41),IF($E$55=71,IF('[3]I.st-výs-KO'!$P73="","",'[3]I.st-výs-KO'!$S73),""))</f>
        <v>3:1 (2,9,-9,4)</v>
      </c>
      <c r="G56" s="40"/>
      <c r="H56" s="40"/>
    </row>
    <row r="57" spans="1:8" ht="12.75" customHeight="1">
      <c r="A57" s="27"/>
      <c r="B57" s="27"/>
      <c r="C57" s="52"/>
      <c r="D57" s="187">
        <v>14</v>
      </c>
      <c r="E57" s="33" t="str">
        <f>IF(OR($B56="",$B58=""),IF($B56="",IF($B58="","",'[3]I.st-výs-KO'!$F15),'[3]I.st-výs-KO'!$C15),'[3]I.st-výs-KO'!$Q15)</f>
        <v>Janoušová Petra</v>
      </c>
      <c r="F57" s="58"/>
      <c r="G57" s="40"/>
      <c r="H57" s="40"/>
    </row>
    <row r="58" spans="1:8" ht="12.75" customHeight="1">
      <c r="A58" s="27">
        <v>28</v>
      </c>
      <c r="B58" s="28"/>
      <c r="C58" s="29" t="str">
        <f>IF(B58="","bye",CONCATENATE(VLOOKUP(B58,'[3]Rank'!$A$3:$D$300,2),"  (",VLOOKUP(B58,'[3]Rank'!$A$3:$D$300,3),")"))</f>
        <v>bye</v>
      </c>
      <c r="D58" s="188"/>
      <c r="E58" s="44">
        <f>IF($B56="","",IF($B58="","",IF('[3]I.st-výs-KO'!$P15="","",'[3]I.st-výs-KO'!$S15)))</f>
      </c>
      <c r="F58" s="46"/>
      <c r="G58" s="40"/>
      <c r="H58" s="40"/>
    </row>
    <row r="59" spans="1:8" ht="12.75" customHeight="1">
      <c r="A59" s="27"/>
      <c r="B59" s="27"/>
      <c r="C59" s="27"/>
      <c r="D59" s="53"/>
      <c r="E59" s="27"/>
      <c r="F59" s="184">
        <f>IF(AND('[3]Turnaj'!$L$10=16,'[3]copy_before_draw_I_st'!$F$1&gt;64),100,IF(AND('[3]Turnaj'!$L$10=8,'[3]copy_before_draw_I_st'!$F$1&gt;64),100,IF(AND('[3]Turnaj'!$L$10=8,'[3]copy_before_draw_I_st'!$F$1&lt;=64),52,"")))</f>
        <v>52</v>
      </c>
      <c r="G59" s="40" t="str">
        <f>IF($F$59=52,IF('[3]I.st-výs-KO'!$Q55="","",'[3]I.st-výs-KO'!$Q55),IF($F$59=100,IF('[3]I.st-výs-KO'!$Q103="","",'[3]I.st-výs-KO'!$Q103),""))</f>
        <v>Allertová Sára</v>
      </c>
      <c r="H59" s="40"/>
    </row>
    <row r="60" spans="1:8" ht="12.75" customHeight="1">
      <c r="A60" s="27">
        <v>29</v>
      </c>
      <c r="B60" s="28">
        <f>IF('[3]copy_I.st_KO_afterdraw'!$C$35="","",'[3]copy_I.st_KO_afterdraw'!$C$35)</f>
        <v>55</v>
      </c>
      <c r="C60" s="29" t="str">
        <f>IF(B60="","bye",CONCATENATE(VLOOKUP(B60,'[3]Rank'!$A$3:$D$300,2),"  (",VLOOKUP(B60,'[3]Rank'!$A$3:$D$300,3),")"))</f>
        <v>Šedová Eliška  (TTC Ústí nad Orlicí)</v>
      </c>
      <c r="D60" s="53"/>
      <c r="E60" s="27"/>
      <c r="F60" s="184"/>
      <c r="G60" s="40" t="str">
        <f>IF($F$59=52,IF('[3]I.st-výs-KO'!$P55="","",'[3]I.st-výs-KO'!$S55),IF($F$59=100,IF('[3]I.st-výs-KO'!$P103="","",'[3]I.st-výs-KO'!$S103),""))</f>
        <v>3:2 (-9,-10,5,6,10)</v>
      </c>
      <c r="H60" s="40"/>
    </row>
    <row r="61" spans="1:8" ht="12.75" customHeight="1">
      <c r="A61" s="27"/>
      <c r="B61" s="27"/>
      <c r="C61" s="52"/>
      <c r="D61" s="187">
        <v>15</v>
      </c>
      <c r="E61" s="33" t="str">
        <f>IF(OR($B60="",$B62=""),IF($B60="",IF($B62="","",'[3]I.st-výs-KO'!$F16),'[3]I.st-výs-KO'!$C16),'[3]I.st-výs-KO'!$Q16)</f>
        <v>Pěnkavová Kristýna</v>
      </c>
      <c r="F61" s="46"/>
      <c r="G61" s="40"/>
      <c r="H61" s="40"/>
    </row>
    <row r="62" spans="1:8" ht="12.75" customHeight="1">
      <c r="A62" s="27">
        <v>30</v>
      </c>
      <c r="B62" s="28">
        <f>IF('[3]copy_I.st_KO_afterdraw'!$C$36="","",'[3]copy_I.st_KO_afterdraw'!$C$36)</f>
        <v>58</v>
      </c>
      <c r="C62" s="36" t="str">
        <f>IF(B62="","bye",CONCATENATE(VLOOKUP(B62,'[3]Rank'!$A$3:$D$300,2),"  (",VLOOKUP(B62,'[3]Rank'!$A$3:$D$300,3),")"))</f>
        <v>Pěnkavová Kristýna  (SKST Vlašim)</v>
      </c>
      <c r="D62" s="188"/>
      <c r="E62" s="37" t="str">
        <f>IF($B60="","",IF($B62="","",IF('[3]I.st-výs-KO'!$P16="","",'[3]I.st-výs-KO'!$S16)))</f>
        <v>3:2 (-8,-8,8,10,6)</v>
      </c>
      <c r="F62" s="46"/>
      <c r="G62" s="40"/>
      <c r="H62" s="40"/>
    </row>
    <row r="63" spans="1:8" ht="12.75" customHeight="1">
      <c r="A63" s="27"/>
      <c r="B63" s="27"/>
      <c r="C63" s="27"/>
      <c r="D63" s="53"/>
      <c r="E63" s="189">
        <f>IF(AND('[3]Turnaj'!$L$10=16,'[3]copy_before_draw_I_st'!$F$1&gt;64),72,IF(AND('[3]Turnaj'!$L$10=8,'[3]copy_before_draw_I_st'!$F$1&gt;64),72,IF(AND('[3]Turnaj'!$L$10=16,'[3]copy_before_draw_I_st'!$F$1&lt;=64),40,IF(AND('[3]Turnaj'!$L$10=8,'[3]copy_before_draw_I_st'!$F$1&lt;=64),40,""))))</f>
        <v>40</v>
      </c>
      <c r="F63" s="59" t="str">
        <f>IF($E$63=40,IF('[3]I.st-výs-KO'!$Q42="","",'[3]I.st-výs-KO'!$Q42),IF($E$63=72,IF('[3]I.st-výs-KO'!$Q74="","",'[3]I.st-výs-KO'!$Q74),""))</f>
        <v>Allertová Sára</v>
      </c>
      <c r="G63" s="40"/>
      <c r="H63" s="40"/>
    </row>
    <row r="64" spans="1:8" ht="12.75" customHeight="1">
      <c r="A64" s="27">
        <v>31</v>
      </c>
      <c r="B64" s="28">
        <f>IF('[3]copy_I.st_KO_afterdraw'!$C$37="","",'[3]copy_I.st_KO_afterdraw'!$C$37)</f>
      </c>
      <c r="C64" s="36" t="str">
        <f>IF(B64="","bye",CONCATENATE(VLOOKUP(B64,'[3]Rank'!$A$3:$D$300,2),"  (",VLOOKUP(B64,'[3]Rank'!$A$3:$D$300,3),")"))</f>
        <v>bye</v>
      </c>
      <c r="D64" s="53"/>
      <c r="E64" s="189"/>
      <c r="F64" s="54" t="str">
        <f>IF($E$63=40,IF('[3]I.st-výs-KO'!$P42="","",'[3]I.st-výs-KO'!$S42),IF($E$63=72,IF('[3]I.st-výs-KO'!$P74="","",'[3]I.st-výs-KO'!$S74),""))</f>
        <v>3:1 (-9,9,9,7)</v>
      </c>
      <c r="G64" s="40"/>
      <c r="H64" s="40"/>
    </row>
    <row r="65" spans="1:8" ht="12.75" customHeight="1">
      <c r="A65" s="27"/>
      <c r="B65" s="27"/>
      <c r="C65" s="52"/>
      <c r="D65" s="187">
        <v>16</v>
      </c>
      <c r="E65" s="33" t="str">
        <f>IF(OR($B64="",$B66=""),IF($B64="",IF($B66="","",'[3]I.st-výs-KO'!$F17),'[3]I.st-výs-KO'!$C17),'[3]I.st-výs-KO'!$Q17)</f>
        <v>Allertová Sára</v>
      </c>
      <c r="F65" s="58"/>
      <c r="G65" s="40"/>
      <c r="H65" s="40"/>
    </row>
    <row r="66" spans="1:8" ht="12.75" customHeight="1">
      <c r="A66" s="27">
        <v>32</v>
      </c>
      <c r="B66" s="28">
        <f>IF('[3]copy_I.st_KO_afterdraw'!$C$38="","",'[3]copy_I.st_KO_afterdraw'!$C$38)</f>
        <v>12</v>
      </c>
      <c r="C66" s="29" t="str">
        <f>IF(B66="","bye",CONCATENATE(VLOOKUP(B66,'[3]Rank'!$A$3:$D$300,2),"  (",VLOOKUP(B66,'[3]Rank'!$A$3:$D$300,3),")"))</f>
        <v>Allertová Sára  (SKST Baník Most)</v>
      </c>
      <c r="D66" s="188"/>
      <c r="E66" s="44">
        <f>IF($B64="","",IF($B66="","",IF('[3]I.st-výs-KO'!$P17="","",'[3]I.st-výs-KO'!$S17)))</f>
      </c>
      <c r="F66" s="46"/>
      <c r="G66" s="40"/>
      <c r="H66" s="40"/>
    </row>
    <row r="67" spans="1:8" ht="25.5">
      <c r="A67" s="190" t="str">
        <f>$A$1</f>
        <v>Bodovací turnaj mládeže ČAST</v>
      </c>
      <c r="B67" s="190"/>
      <c r="C67" s="190"/>
      <c r="D67" s="190"/>
      <c r="E67" s="190"/>
      <c r="F67" s="190"/>
      <c r="G67" s="190"/>
      <c r="H67" s="190"/>
    </row>
    <row r="68" spans="1:8" ht="18.75">
      <c r="A68" s="186" t="str">
        <f>CONCATENATE("Dvouhra"," ",'[3]Turnaj'!$F$6," - ","I. stupeň")</f>
        <v>Dvouhra starší žákyně - I. stupeň</v>
      </c>
      <c r="B68" s="186"/>
      <c r="C68" s="186"/>
      <c r="D68" s="186"/>
      <c r="E68" s="186"/>
      <c r="F68" s="186"/>
      <c r="G68" s="186"/>
      <c r="H68" s="186"/>
    </row>
    <row r="69" spans="3:8" ht="15.75">
      <c r="C69" s="21"/>
      <c r="D69" s="23"/>
      <c r="F69" s="62"/>
      <c r="H69" s="62" t="str">
        <f>$G$3</f>
        <v>Jižní Město  8.9.2013</v>
      </c>
    </row>
    <row r="70" spans="1:8" ht="15.75">
      <c r="A70" s="27">
        <v>33</v>
      </c>
      <c r="B70" s="28">
        <f>IF('[3]copy_I.st_KO_afterdraw'!$C$39="","",'[3]copy_I.st_KO_afterdraw'!$C$39)</f>
        <v>13</v>
      </c>
      <c r="C70" s="29" t="str">
        <f>IF(B70="","bye",CONCATENATE(VLOOKUP(B70,'[3]Rank'!$A$3:$D$300,2),"  (",VLOOKUP(B70,'[3]Rank'!$A$3:$D$300,3),")"))</f>
        <v>Štěpánová Gabriela  (Sokol Děhylov)</v>
      </c>
      <c r="E70" s="21"/>
      <c r="F70" s="30"/>
      <c r="H70" s="31" t="s">
        <v>7</v>
      </c>
    </row>
    <row r="71" spans="1:8" ht="12.75">
      <c r="A71" s="27"/>
      <c r="C71" s="21"/>
      <c r="D71" s="187">
        <v>17</v>
      </c>
      <c r="E71" s="33" t="str">
        <f>IF(OR($B70="",$B72=""),IF($B70="",IF($B72="","",'[3]I.st-výs-KO'!$F18),'[3]I.st-výs-KO'!$C18),'[3]I.st-výs-KO'!$Q18)</f>
        <v>Štěpánová Gabriela</v>
      </c>
      <c r="F71" s="34"/>
      <c r="H71" s="30"/>
    </row>
    <row r="72" spans="1:7" ht="12.75">
      <c r="A72" s="27">
        <v>34</v>
      </c>
      <c r="B72" s="28">
        <f>IF('[3]copy_I.st_KO_afterdraw'!$C$40="","",'[3]copy_I.st_KO_afterdraw'!$C$40)</f>
      </c>
      <c r="C72" s="36" t="str">
        <f>IF(B72="","bye",CONCATENATE(VLOOKUP(B72,'[3]Rank'!$A$3:$D$300,2),"  (",VLOOKUP(B72,'[3]Rank'!$A$3:$D$300,3),")"))</f>
        <v>bye</v>
      </c>
      <c r="D72" s="188"/>
      <c r="E72" s="44">
        <f>IF($B70="","",IF($B72="","",IF('[3]I.st-výs-KO'!$P18="","",'[3]I.st-výs-KO'!$S18)))</f>
      </c>
      <c r="F72" s="55"/>
      <c r="G72" s="41"/>
    </row>
    <row r="73" spans="1:7" ht="12.75">
      <c r="A73" s="27"/>
      <c r="C73" s="21"/>
      <c r="D73" s="39"/>
      <c r="E73" s="189">
        <f>IF(AND('[3]Turnaj'!$L$10=16,'[3]copy_before_draw_I_st'!$F$1&gt;64),73,IF(AND('[3]Turnaj'!$L$10=8,'[3]copy_before_draw_I_st'!$F$1&gt;64),73,IF(AND('[3]Turnaj'!$L$10=16,'[3]copy_before_draw_I_st'!$F$1&lt;=64),41,IF(AND('[3]Turnaj'!$L$10=8,'[3]copy_before_draw_I_st'!$F$1&lt;=64),41,""))))</f>
        <v>41</v>
      </c>
      <c r="F73" s="49" t="str">
        <f>IF($E$73=41,IF('[3]I.st-výs-KO'!$Q43="","",'[3]I.st-výs-KO'!$Q43),IF($E$73=73,IF('[3]I.st-výs-KO'!$Q75="","",'[3]I.st-výs-KO'!$Q75),""))</f>
        <v>Štěpánová Gabriela</v>
      </c>
      <c r="G73" s="41"/>
    </row>
    <row r="74" spans="1:7" ht="12.75">
      <c r="A74" s="27">
        <v>35</v>
      </c>
      <c r="B74" s="28">
        <f>IF('[3]copy_I.st_KO_afterdraw'!$C$41="","",'[3]copy_I.st_KO_afterdraw'!$C$41)</f>
        <v>43</v>
      </c>
      <c r="C74" s="36" t="str">
        <f>IF(B74="","bye",CONCATENATE(VLOOKUP(B74,'[3]Rank'!$A$3:$D$300,2),"  (",VLOOKUP(B74,'[3]Rank'!$A$3:$D$300,3),")"))</f>
        <v>Pazderová Klára  (TJ Sokol České Budějovice)</v>
      </c>
      <c r="D74" s="39"/>
      <c r="E74" s="189"/>
      <c r="F74" s="54" t="str">
        <f>IF($E$73=41,IF('[3]I.st-výs-KO'!$P43="","",'[3]I.st-výs-KO'!$S43),IF($E$73=73,IF('[3]I.st-výs-KO'!$P75="","",'[3]I.st-výs-KO'!$S75),""))</f>
        <v>3:0 (4,7,5)</v>
      </c>
      <c r="G74" s="40"/>
    </row>
    <row r="75" spans="1:7" ht="12.75">
      <c r="A75" s="27"/>
      <c r="C75" s="21"/>
      <c r="D75" s="187">
        <v>18</v>
      </c>
      <c r="E75" s="33">
        <f>IF(OR($B74="",$B76=""),IF($B74="",IF($B76="","",'[3]I.st-výs-KO'!$F19),'[3]I.st-výs-KO'!$C19),'[3]I.st-výs-KO'!$Q19)</f>
      </c>
      <c r="F75" s="63"/>
      <c r="G75" s="40"/>
    </row>
    <row r="76" spans="1:7" ht="12.75">
      <c r="A76" s="27">
        <v>36</v>
      </c>
      <c r="B76" s="28">
        <f>IF('[3]copy_I.st_KO_afterdraw'!$C$42="","",'[3]copy_I.st_KO_afterdraw'!$C$42)</f>
        <v>51</v>
      </c>
      <c r="C76" s="29" t="str">
        <f>IF(B76="","bye",CONCATENATE(VLOOKUP(B76,'[3]Rank'!$A$3:$D$300,2),"  (",VLOOKUP(B76,'[3]Rank'!$A$3:$D$300,3),")"))</f>
        <v>Procházková Šárka  (KST ZŠ Vyšší Brod)</v>
      </c>
      <c r="D76" s="188"/>
      <c r="E76" s="44">
        <f>IF($B74="","",IF($B76="","",IF('[3]I.st-výs-KO'!$P19="","",'[3]I.st-výs-KO'!$S19)))</f>
      </c>
      <c r="F76" s="40"/>
      <c r="G76" s="40"/>
    </row>
    <row r="77" spans="1:8" ht="12.75">
      <c r="A77" s="27"/>
      <c r="C77" s="21"/>
      <c r="D77" s="39"/>
      <c r="E77" s="45"/>
      <c r="F77" s="184">
        <f>IF(AND('[3]Turnaj'!$L$10=16,'[3]copy_before_draw_I_st'!$F$1&gt;64),101,IF(AND('[3]Turnaj'!$L$10=8,'[3]copy_before_draw_I_st'!$F$1&gt;64),101,IF(AND('[3]Turnaj'!$L$10=8,'[3]copy_before_draw_I_st'!$F$1&lt;=64),53,"")))</f>
        <v>53</v>
      </c>
      <c r="G77" s="40" t="str">
        <f>IF($F$77=53,IF('[3]I.st-výs-KO'!$Q56="","",'[3]I.st-výs-KO'!$Q56),IF($F$77=101,IF('[3]I.st-výs-KO'!$Q104="","",'[3]I.st-výs-KO'!$Q104),""))</f>
        <v>Štěpánová Gabriela</v>
      </c>
      <c r="H77" s="48"/>
    </row>
    <row r="78" spans="1:8" ht="12.75">
      <c r="A78" s="27">
        <v>37</v>
      </c>
      <c r="B78" s="28">
        <f>IF('[3]copy_I.st_KO_afterdraw'!$C$43="","",'[3]copy_I.st_KO_afterdraw'!$C$43)</f>
        <v>41</v>
      </c>
      <c r="C78" s="29" t="str">
        <f>IF(B78="","bye",CONCATENATE(VLOOKUP(B78,'[3]Rank'!$A$3:$D$300,2),"  (",VLOOKUP(B78,'[3]Rank'!$A$3:$D$300,3),")"))</f>
        <v>Kohlmanová Aneta  (TJ AŠ Mladá Boleslav)</v>
      </c>
      <c r="D78" s="39"/>
      <c r="E78" s="45"/>
      <c r="F78" s="184"/>
      <c r="G78" s="40" t="str">
        <f>IF($F$77=53,IF('[3]I.st-výs-KO'!$P56="","",'[3]I.st-výs-KO'!$S56),IF($F$77=101,IF('[3]I.st-výs-KO'!$P104="","",'[3]I.st-výs-KO'!$S104),""))</f>
        <v>3:0 (7,8,7)</v>
      </c>
      <c r="H78" s="48"/>
    </row>
    <row r="79" spans="1:8" ht="12.75">
      <c r="A79" s="27"/>
      <c r="C79" s="21"/>
      <c r="D79" s="187">
        <v>19</v>
      </c>
      <c r="E79" s="33" t="str">
        <f>IF(OR($B78="",$B80=""),IF($B78="",IF($B80="","",'[3]I.st-výs-KO'!$F20),'[3]I.st-výs-KO'!$C20),'[3]I.st-výs-KO'!$Q20)</f>
        <v>Kohlmanová Aneta</v>
      </c>
      <c r="F79" s="40"/>
      <c r="G79" s="40"/>
      <c r="H79" s="48"/>
    </row>
    <row r="80" spans="1:8" ht="12.75">
      <c r="A80" s="27">
        <v>38</v>
      </c>
      <c r="B80" s="28">
        <f>IF('[3]copy_I.st_KO_afterdraw'!$C$44="","",'[3]copy_I.st_KO_afterdraw'!$C$44)</f>
      </c>
      <c r="C80" s="36" t="str">
        <f>IF(B80="","bye",CONCATENATE(VLOOKUP(B80,'[3]Rank'!$A$3:$D$300,2),"  (",VLOOKUP(B80,'[3]Rank'!$A$3:$D$300,3),")"))</f>
        <v>bye</v>
      </c>
      <c r="D80" s="188"/>
      <c r="E80" s="37">
        <f>IF($B78="","",IF($B80="","",IF('[3]I.st-výs-KO'!$P20="","",'[3]I.st-výs-KO'!$S20)))</f>
      </c>
      <c r="F80" s="63"/>
      <c r="G80" s="40"/>
      <c r="H80" s="48"/>
    </row>
    <row r="81" spans="1:8" ht="12.75">
      <c r="A81" s="27"/>
      <c r="C81" s="21"/>
      <c r="D81" s="39"/>
      <c r="E81" s="189">
        <f>IF(AND('[3]Turnaj'!$L$10=16,'[3]copy_before_draw_I_st'!$F$1&gt;64),74,IF(AND('[3]Turnaj'!$L$10=8,'[3]copy_before_draw_I_st'!$F$1&gt;64),74,IF(AND('[3]Turnaj'!$L$10=16,'[3]copy_before_draw_I_st'!$F$1&lt;=64),42,IF(AND('[3]Turnaj'!$L$10=8,'[3]copy_before_draw_I_st'!$F$1&lt;=64),42,""))))</f>
        <v>42</v>
      </c>
      <c r="F81" s="59" t="str">
        <f>IF($E$81=42,IF('[3]I.st-výs-KO'!$Q44="","",'[3]I.st-výs-KO'!$Q44),IF($E$81=74,IF('[3]I.st-výs-KO'!$Q76="","",'[3]I.st-výs-KO'!$Q76),""))</f>
        <v>Pleskotová Kateřina</v>
      </c>
      <c r="G81" s="40"/>
      <c r="H81" s="48"/>
    </row>
    <row r="82" spans="1:8" ht="12.75">
      <c r="A82" s="27">
        <v>39</v>
      </c>
      <c r="B82" s="28">
        <f>IF('[3]copy_I.st_KO_afterdraw'!$C$45="","",'[3]copy_I.st_KO_afterdraw'!$C$45)</f>
      </c>
      <c r="C82" s="36" t="str">
        <f>IF(B82="","bye",CONCATENATE(VLOOKUP(B82,'[3]Rank'!$A$3:$D$300,2),"  (",VLOOKUP(B82,'[3]Rank'!$A$3:$D$300,3),")"))</f>
        <v>bye</v>
      </c>
      <c r="D82" s="47"/>
      <c r="E82" s="189"/>
      <c r="F82" s="64" t="str">
        <f>IF($E$81=42,IF('[3]I.st-výs-KO'!$P44="","",'[3]I.st-výs-KO'!$S44),IF($E$81=74,IF('[3]I.st-výs-KO'!$P76="","",'[3]I.st-výs-KO'!$S76),""))</f>
        <v>3:1 (5,3,-5,6)</v>
      </c>
      <c r="G82" s="40"/>
      <c r="H82" s="48"/>
    </row>
    <row r="83" spans="1:8" ht="12.75">
      <c r="A83" s="27"/>
      <c r="C83" s="21"/>
      <c r="D83" s="187">
        <v>20</v>
      </c>
      <c r="E83" s="33" t="str">
        <f>IF(OR($B82="",$B84=""),IF($B82="",IF($B84="","",'[3]I.st-výs-KO'!$F21),'[3]I.st-výs-KO'!$C21),'[3]I.st-výs-KO'!$Q21)</f>
        <v>Pleskotová Kateřina</v>
      </c>
      <c r="F83" s="65"/>
      <c r="G83" s="40"/>
      <c r="H83" s="48"/>
    </row>
    <row r="84" spans="1:8" ht="12.75">
      <c r="A84" s="27">
        <v>40</v>
      </c>
      <c r="B84" s="28">
        <f>IF('[3]copy_I.st_KO_afterdraw'!$C$46="","",'[3]copy_I.st_KO_afterdraw'!$C$46)</f>
        <v>21</v>
      </c>
      <c r="C84" s="29" t="str">
        <f>IF(B84="","bye",CONCATENATE(VLOOKUP(B84,'[3]Rank'!$A$3:$D$300,2),"  (",VLOOKUP(B84,'[3]Rank'!$A$3:$D$300,3),")"))</f>
        <v>Pleskotová Kateřina  (SK Dobré)</v>
      </c>
      <c r="D84" s="188"/>
      <c r="E84" s="44">
        <f>IF($B82="","",IF($B84="","",IF('[3]I.st-výs-KO'!$P21="","",'[3]I.st-výs-KO'!$S21)))</f>
      </c>
      <c r="F84" s="40"/>
      <c r="G84" s="40"/>
      <c r="H84" s="48"/>
    </row>
    <row r="85" spans="1:8" ht="12.75">
      <c r="A85" s="27"/>
      <c r="C85" s="21"/>
      <c r="D85" s="39"/>
      <c r="F85" s="49"/>
      <c r="G85" s="184">
        <f>IF(AND('[3]Turnaj'!$L$10=8,'[3]copy_before_draw_I_st'!$F$1&gt;64),115,"")</f>
      </c>
      <c r="H85" s="50">
        <f>IF($G$85=115,IF('[3]I.st-výs-KO'!$Q119="","",'[3]I.st-výs-KO'!$Q119),"")</f>
      </c>
    </row>
    <row r="86" spans="1:8" ht="12.75">
      <c r="A86" s="27">
        <v>41</v>
      </c>
      <c r="B86" s="28">
        <f>IF('[3]copy_I.st_KO_afterdraw'!$C$47="","",'[3]copy_I.st_KO_afterdraw'!$C$47)</f>
        <v>25</v>
      </c>
      <c r="C86" s="29" t="str">
        <f>IF(B86="","bye",CONCATENATE(VLOOKUP(B86,'[3]Rank'!$A$3:$D$300,2),"  (",VLOOKUP(B86,'[3]Rank'!$A$3:$D$300,3),")"))</f>
        <v>Véghová Viola  (SK Přerov)</v>
      </c>
      <c r="D86" s="51"/>
      <c r="E86" s="45"/>
      <c r="F86" s="48"/>
      <c r="G86" s="184"/>
      <c r="H86" s="40">
        <f>IF($G$85=115,IF('[3]I.st-výs-KO'!$P119="","",'[3]I.st-výs-KO'!$S119),"")</f>
      </c>
    </row>
    <row r="87" spans="1:8" ht="12.75">
      <c r="A87" s="27"/>
      <c r="C87" s="52"/>
      <c r="D87" s="187">
        <v>21</v>
      </c>
      <c r="E87" s="33" t="str">
        <f>IF(OR($B86="",$B88=""),IF($B86="",IF($B88="","",'[3]I.st-výs-KO'!$F22),'[3]I.st-výs-KO'!$C22),'[3]I.st-výs-KO'!$Q22)</f>
        <v>Véghová Viola</v>
      </c>
      <c r="F87" s="38"/>
      <c r="G87" s="40"/>
      <c r="H87" s="48"/>
    </row>
    <row r="88" spans="1:8" ht="12.75">
      <c r="A88" s="27">
        <v>42</v>
      </c>
      <c r="B88" s="28">
        <f>IF('[3]copy_I.st_KO_afterdraw'!$C$48="","",'[3]copy_I.st_KO_afterdraw'!$C$48)</f>
      </c>
      <c r="C88" s="36" t="str">
        <f>IF(B88="","bye",CONCATENATE(VLOOKUP(B88,'[3]Rank'!$A$3:$D$300,2),"  (",VLOOKUP(B88,'[3]Rank'!$A$3:$D$300,3),")"))</f>
        <v>bye</v>
      </c>
      <c r="D88" s="188"/>
      <c r="E88" s="37">
        <f>IF($B86="","",IF($B88="","",IF('[3]I.st-výs-KO'!$P22="","",'[3]I.st-výs-KO'!$S22)))</f>
      </c>
      <c r="F88" s="38"/>
      <c r="G88" s="40"/>
      <c r="H88" s="48"/>
    </row>
    <row r="89" spans="1:8" ht="12.75">
      <c r="A89" s="27"/>
      <c r="C89" s="27"/>
      <c r="D89" s="53"/>
      <c r="E89" s="189">
        <f>IF(AND('[3]Turnaj'!$L$10=16,'[3]copy_before_draw_I_st'!$F$1&gt;64),75,IF(AND('[3]Turnaj'!$L$10=8,'[3]copy_before_draw_I_st'!$F$1&gt;64),75,IF(AND('[3]Turnaj'!$L$10=16,'[3]copy_before_draw_I_st'!$F$1&lt;=64),43,IF(AND('[3]Turnaj'!$L$10=8,'[3]copy_before_draw_I_st'!$F$1&lt;=64),43,""))))</f>
        <v>43</v>
      </c>
      <c r="F89" s="49" t="str">
        <f>IF($E$89=43,IF('[3]I.st-výs-KO'!$Q45="","",'[3]I.st-výs-KO'!$Q45),IF($E$89=75,IF('[3]I.st-výs-KO'!$Q77="","",'[3]I.st-výs-KO'!$Q77),""))</f>
        <v>Janoušová Pavla</v>
      </c>
      <c r="G89" s="40"/>
      <c r="H89" s="48"/>
    </row>
    <row r="90" spans="1:8" ht="12.75">
      <c r="A90" s="27">
        <v>43</v>
      </c>
      <c r="B90" s="28">
        <f>IF('[3]copy_I.st_KO_afterdraw'!$C$49="","",'[3]copy_I.st_KO_afterdraw'!$C$49)</f>
        <v>27</v>
      </c>
      <c r="C90" s="36" t="str">
        <f>IF(B90="","bye",CONCATENATE(VLOOKUP(B90,'[3]Rank'!$A$3:$D$300,2),"  (",VLOOKUP(B90,'[3]Rank'!$A$3:$D$300,3),")"))</f>
        <v>Janoušová Pavla  (Sokol Plzeň V.)</v>
      </c>
      <c r="D90" s="53"/>
      <c r="E90" s="189"/>
      <c r="F90" s="54" t="str">
        <f>IF($E$89=43,IF('[3]I.st-výs-KO'!$P45="","",'[3]I.st-výs-KO'!$S45),IF($E$89=75,IF('[3]I.st-výs-KO'!$P77="","",'[3]I.st-výs-KO'!$S77),""))</f>
        <v>3:0 (7,5,3)</v>
      </c>
      <c r="G90" s="40"/>
      <c r="H90" s="48"/>
    </row>
    <row r="91" spans="1:8" ht="12.75">
      <c r="A91" s="27"/>
      <c r="C91" s="52"/>
      <c r="D91" s="187">
        <v>22</v>
      </c>
      <c r="E91" s="33" t="e">
        <f>IF(OR($B90="",$B92=""),IF($B90="",IF($B92="","",'[3]I.st-výs-KO'!$F23),'[3]I.st-výs-KO'!#REF!),'[3]I.st-výs-KO'!$Q23)</f>
        <v>#REF!</v>
      </c>
      <c r="F91" s="55"/>
      <c r="G91" s="40"/>
      <c r="H91" s="48"/>
    </row>
    <row r="92" spans="1:8" ht="12.75">
      <c r="A92" s="27">
        <v>44</v>
      </c>
      <c r="B92" s="28"/>
      <c r="C92" s="29" t="str">
        <f>IF(B92="","bye",CONCATENATE(VLOOKUP(B92,'[3]Rank'!$A$3:$D$300,2),"  (",VLOOKUP(B92,'[3]Rank'!$A$3:$D$300,3),")"))</f>
        <v>bye</v>
      </c>
      <c r="D92" s="188"/>
      <c r="E92" s="44">
        <f>IF($B90="","",IF($B92="","",IF('[3]I.st-výs-KO'!$P23="","",'[3]I.st-výs-KO'!$S23)))</f>
      </c>
      <c r="F92" s="38"/>
      <c r="G92" s="40"/>
      <c r="H92" s="48"/>
    </row>
    <row r="93" spans="1:8" ht="12.75">
      <c r="A93" s="27"/>
      <c r="C93" s="27"/>
      <c r="D93" s="53"/>
      <c r="E93" s="56"/>
      <c r="F93" s="184">
        <f>IF(AND('[3]Turnaj'!$L$10=16,'[3]copy_before_draw_I_st'!$F$1&gt;64),102,IF(AND('[3]Turnaj'!$L$10=8,'[3]copy_before_draw_I_st'!$F$1&gt;64),102,IF(AND('[3]Turnaj'!$L$10=8,'[3]copy_before_draw_I_st'!$F$1&lt;=64),54,"")))</f>
        <v>54</v>
      </c>
      <c r="G93" s="40" t="str">
        <f>IF($F$93=54,IF('[3]I.st-výs-KO'!$Q57="","",'[3]I.st-výs-KO'!$Q57),IF($F$93=102,IF('[3]I.st-výs-KO'!$Q105="","",'[3]I.st-výs-KO'!$Q105),""))</f>
        <v>Zelingrová Kamila</v>
      </c>
      <c r="H93" s="48"/>
    </row>
    <row r="94" spans="1:8" ht="12.75">
      <c r="A94" s="27">
        <v>45</v>
      </c>
      <c r="B94" s="28">
        <f>IF('[3]copy_I.st_KO_afterdraw'!$C$51="","",'[3]copy_I.st_KO_afterdraw'!$C$51)</f>
        <v>32</v>
      </c>
      <c r="C94" s="29" t="str">
        <f>IF(B94="","bye",CONCATENATE(VLOOKUP(B94,'[3]Rank'!$A$3:$D$300,2),"  (",VLOOKUP(B94,'[3]Rank'!$A$3:$D$300,3),")"))</f>
        <v>Růžičková Lucie  (Spartak Kaplice)</v>
      </c>
      <c r="D94" s="51"/>
      <c r="E94" s="21"/>
      <c r="F94" s="184"/>
      <c r="G94" s="40" t="str">
        <f>IF($F$93=54,IF('[3]I.st-výs-KO'!$P57="","",'[3]I.st-výs-KO'!$S57),IF($F$93=102,IF('[3]I.st-výs-KO'!$P105="","",'[3]I.st-výs-KO'!$S105),""))</f>
        <v>3:0 (9,7,6)</v>
      </c>
      <c r="H94" s="48"/>
    </row>
    <row r="95" spans="1:8" ht="12.75">
      <c r="A95" s="27"/>
      <c r="C95" s="57"/>
      <c r="D95" s="187">
        <v>23</v>
      </c>
      <c r="E95" s="33" t="str">
        <f>IF(OR($B94="",$B96=""),IF($B94="",IF($B96="","",'[3]I.st-výs-KO'!$F24),'[3]I.st-výs-KO'!$C24),'[3]I.st-výs-KO'!$Q24)</f>
        <v>Melicharová Iveta</v>
      </c>
      <c r="F95" s="46"/>
      <c r="G95" s="40"/>
      <c r="H95" s="48"/>
    </row>
    <row r="96" spans="1:8" ht="12.75">
      <c r="A96" s="27">
        <v>46</v>
      </c>
      <c r="B96" s="28">
        <f>IF('[3]copy_I.st_KO_afterdraw'!$C$52="","",'[3]copy_I.st_KO_afterdraw'!$C$52)</f>
        <v>49</v>
      </c>
      <c r="C96" s="36" t="str">
        <f>IF(B96="","bye",CONCATENATE(VLOOKUP(B96,'[3]Rank'!$A$3:$D$300,2),"  (",VLOOKUP(B96,'[3]Rank'!$A$3:$D$300,3),")"))</f>
        <v>Melicharová Iveta  (Sportovní Jižní Město o.p.s.)</v>
      </c>
      <c r="D96" s="188"/>
      <c r="E96" s="44" t="str">
        <f>IF($B94="","",IF($B96="","",IF('[3]I.st-výs-KO'!$P24="","",'[3]I.st-výs-KO'!$S24)))</f>
        <v>3:2 (-7,7,13,-3,6)</v>
      </c>
      <c r="F96" s="58"/>
      <c r="G96" s="40"/>
      <c r="H96" s="48"/>
    </row>
    <row r="97" spans="1:8" ht="12.75">
      <c r="A97" s="27"/>
      <c r="C97" s="27"/>
      <c r="D97" s="51"/>
      <c r="E97" s="189">
        <f>IF(AND('[3]Turnaj'!$L$10=16,'[3]copy_before_draw_I_st'!$F$1&gt;64),76,IF(AND('[3]Turnaj'!$L$10=8,'[3]copy_before_draw_I_st'!$F$1&gt;64),76,IF(AND('[3]Turnaj'!$L$10=16,'[3]copy_before_draw_I_st'!$F$1&lt;=64),44,IF(AND('[3]Turnaj'!$L$10=8,'[3]copy_before_draw_I_st'!$F$1&lt;=64),44,""))))</f>
        <v>44</v>
      </c>
      <c r="F97" s="59" t="str">
        <f>IF($E$97=44,IF('[3]I.st-výs-KO'!$Q46="","",'[3]I.st-výs-KO'!$Q46),IF($E$97=76,IF('[3]I.st-výs-KO'!$Q78="","",'[3]I.st-výs-KO'!$Q78),""))</f>
        <v>Zelingrová Kamila</v>
      </c>
      <c r="G97" s="40"/>
      <c r="H97" s="48"/>
    </row>
    <row r="98" spans="1:8" ht="12.75">
      <c r="A98" s="27">
        <v>47</v>
      </c>
      <c r="B98" s="28">
        <f>IF('[3]copy_I.st_KO_afterdraw'!$C$53="","",'[3]copy_I.st_KO_afterdraw'!$C$53)</f>
      </c>
      <c r="C98" s="36" t="str">
        <f>IF(B98="","bye",CONCATENATE(VLOOKUP(B98,'[3]Rank'!$A$3:$D$300,2),"  (",VLOOKUP(B98,'[3]Rank'!$A$3:$D$300,3),")"))</f>
        <v>bye</v>
      </c>
      <c r="D98" s="51"/>
      <c r="E98" s="189"/>
      <c r="F98" s="54" t="str">
        <f>IF($E$97=44,IF('[3]I.st-výs-KO'!$P46="","",'[3]I.st-výs-KO'!$S46),IF($E$97=76,IF('[3]I.st-výs-KO'!$P78="","",'[3]I.st-výs-KO'!$S78),""))</f>
        <v>3:1 (-9,15,3,8)</v>
      </c>
      <c r="G98" s="40"/>
      <c r="H98" s="48"/>
    </row>
    <row r="99" spans="1:8" ht="12.75">
      <c r="A99" s="27"/>
      <c r="C99" s="52"/>
      <c r="D99" s="187">
        <v>24</v>
      </c>
      <c r="E99" s="33" t="str">
        <f>IF(OR($B98="",$B100=""),IF($B98="",IF($B100="","",'[3]I.st-výs-KO'!$F25),'[3]I.st-výs-KO'!$C25),'[3]I.st-výs-KO'!$Q25)</f>
        <v>Zelingrová Kamila</v>
      </c>
      <c r="F99" s="58"/>
      <c r="G99" s="40"/>
      <c r="H99" s="48"/>
    </row>
    <row r="100" spans="1:8" ht="12.75">
      <c r="A100" s="27">
        <v>48</v>
      </c>
      <c r="B100" s="28">
        <f>IF('[3]copy_I.st_KO_afterdraw'!$C$54="","",'[3]copy_I.st_KO_afterdraw'!$C$54)</f>
        <v>16</v>
      </c>
      <c r="C100" s="29" t="str">
        <f>IF(B100="","bye",CONCATENATE(VLOOKUP(B100,'[3]Rank'!$A$3:$D$300,2),"  (",VLOOKUP(B100,'[3]Rank'!$A$3:$D$300,3),")"))</f>
        <v>Zelingrová Kamila  (SKST Vlašim)</v>
      </c>
      <c r="D100" s="188"/>
      <c r="E100" s="44">
        <f>IF($B98="","",IF($B100="","",IF('[3]I.st-výs-KO'!$P25="","",'[3]I.st-výs-KO'!$S25)))</f>
      </c>
      <c r="F100" s="46"/>
      <c r="G100" s="40"/>
      <c r="H100" s="48"/>
    </row>
    <row r="101" spans="1:8" ht="12.75">
      <c r="A101" s="27"/>
      <c r="B101" s="27"/>
      <c r="D101" s="18"/>
      <c r="F101" s="46"/>
      <c r="G101" s="40"/>
      <c r="H101" s="48"/>
    </row>
    <row r="102" spans="1:8" ht="12.75">
      <c r="A102" s="27">
        <v>49</v>
      </c>
      <c r="B102" s="28">
        <f>IF('[3]copy_I.st_KO_afterdraw'!$C$55="","",'[3]copy_I.st_KO_afterdraw'!$C$55)</f>
        <v>17</v>
      </c>
      <c r="C102" s="29" t="str">
        <f>IF(B102="","bye",CONCATENATE(VLOOKUP(B102,'[3]Rank'!$A$3:$D$300,2),"  (",VLOOKUP(B102,'[3]Rank'!$A$3:$D$300,3),")"))</f>
        <v>Sazimová Terezie  (SK Dobré)</v>
      </c>
      <c r="D102" s="39"/>
      <c r="F102" s="48"/>
      <c r="G102" s="40"/>
      <c r="H102" s="48"/>
    </row>
    <row r="103" spans="1:8" ht="12.75">
      <c r="A103" s="27"/>
      <c r="B103" s="27"/>
      <c r="C103" s="57"/>
      <c r="D103" s="187">
        <v>25</v>
      </c>
      <c r="E103" s="33" t="str">
        <f>IF(OR($B102="",$B104=""),IF($B102="",IF($B104="","",'[3]I.st-výs-KO'!$F26),'[3]I.st-výs-KO'!$C26),'[3]I.st-výs-KO'!$Q26)</f>
        <v>Sazimová Terezie</v>
      </c>
      <c r="F103" s="48"/>
      <c r="G103" s="40"/>
      <c r="H103" s="48"/>
    </row>
    <row r="104" spans="1:8" ht="12.75">
      <c r="A104" s="27">
        <v>50</v>
      </c>
      <c r="B104" s="28">
        <f>IF('[3]copy_I.st_KO_afterdraw'!$C$56="","",'[3]copy_I.st_KO_afterdraw'!$C$56)</f>
      </c>
      <c r="C104" s="36" t="str">
        <f>IF(B104="","bye",CONCATENATE(VLOOKUP(B104,'[3]Rank'!$A$3:$D$300,2),"  (",VLOOKUP(B104,'[3]Rank'!$A$3:$D$300,3),")"))</f>
        <v>bye</v>
      </c>
      <c r="D104" s="188"/>
      <c r="E104" s="44">
        <f>IF($B102="","",IF($B104="","",IF('[3]I.st-výs-KO'!$P26="","",'[3]I.st-výs-KO'!$S26)))</f>
      </c>
      <c r="F104" s="58"/>
      <c r="G104" s="40"/>
      <c r="H104" s="48"/>
    </row>
    <row r="105" spans="1:8" ht="12.75">
      <c r="A105" s="27"/>
      <c r="B105" s="27"/>
      <c r="D105" s="18"/>
      <c r="E105" s="189">
        <f>IF(AND('[3]Turnaj'!$L$10=16,'[3]copy_before_draw_I_st'!$F$1&gt;64),77,IF(AND('[3]Turnaj'!$L$10=8,'[3]copy_before_draw_I_st'!$F$1&gt;64),77,IF(AND('[3]Turnaj'!$L$10=16,'[3]copy_before_draw_I_st'!$F$1&lt;=64),45,IF(AND('[3]Turnaj'!$L$10=8,'[3]copy_before_draw_I_st'!$F$1&lt;=64),45,""))))</f>
        <v>45</v>
      </c>
      <c r="F105" s="49" t="str">
        <f>IF($E$105=45,IF('[3]I.st-výs-KO'!$Q47="","",'[3]I.st-výs-KO'!$Q47),IF($E$105=77,IF('[3]I.st-výs-KO'!$Q79="","",'[3]I.st-výs-KO'!$Q79),""))</f>
        <v>Sazimová Terezie</v>
      </c>
      <c r="G105" s="40"/>
      <c r="H105" s="48"/>
    </row>
    <row r="106" spans="1:8" ht="12.75">
      <c r="A106" s="27">
        <v>51</v>
      </c>
      <c r="B106" s="28">
        <f>IF('[3]copy_I.st_KO_afterdraw'!$C$57="","",'[3]copy_I.st_KO_afterdraw'!$C$57)</f>
        <v>44</v>
      </c>
      <c r="C106" s="36" t="str">
        <f>IF(B106="","bye",CONCATENATE(VLOOKUP(B106,'[3]Rank'!$A$3:$D$300,2),"  (",VLOOKUP(B106,'[3]Rank'!$A$3:$D$300,3),")"))</f>
        <v>Jánská Veronika  (TJ Jiskra Aš)</v>
      </c>
      <c r="D106" s="53"/>
      <c r="E106" s="189"/>
      <c r="F106" s="54" t="str">
        <f>IF($E$105=45,IF('[3]I.st-výs-KO'!$P47="","",'[3]I.st-výs-KO'!$S47),IF($E$105=77,IF('[3]I.st-výs-KO'!$P79="","",'[3]I.st-výs-KO'!$S79),""))</f>
        <v>3:0 (3,5,9)</v>
      </c>
      <c r="G106" s="40"/>
      <c r="H106" s="48"/>
    </row>
    <row r="107" spans="1:8" ht="12.75">
      <c r="A107" s="27"/>
      <c r="B107" s="27"/>
      <c r="C107" s="52"/>
      <c r="D107" s="187">
        <v>26</v>
      </c>
      <c r="E107" s="33" t="str">
        <f>IF(OR($B106="",$B108=""),IF($B106="",IF($B108="","",'[3]I.st-výs-KO'!$F27),'[3]I.st-výs-KO'!$C27),'[3]I.st-výs-KO'!$Q27)</f>
        <v>Jánská Veronika</v>
      </c>
      <c r="F107" s="58"/>
      <c r="G107" s="40"/>
      <c r="H107" s="48"/>
    </row>
    <row r="108" spans="1:8" ht="12.75">
      <c r="A108" s="27">
        <v>52</v>
      </c>
      <c r="B108" s="28">
        <f>IF('[3]copy_I.st_KO_afterdraw'!$C$58="","",'[3]copy_I.st_KO_afterdraw'!$C$58)</f>
        <v>57</v>
      </c>
      <c r="C108" s="29" t="str">
        <f>IF(B108="","bye",CONCATENATE(VLOOKUP(B108,'[3]Rank'!$A$3:$D$300,2),"  (",VLOOKUP(B108,'[3]Rank'!$A$3:$D$300,3),")"))</f>
        <v>Novotná Eliška  (DDM Soběslav)</v>
      </c>
      <c r="D108" s="188"/>
      <c r="E108" s="44" t="str">
        <f>IF($B106="","",IF($B108="","",IF('[3]I.st-výs-KO'!$P27="","",'[3]I.st-výs-KO'!$S27)))</f>
        <v>3:1 (9,4,-9,6)</v>
      </c>
      <c r="F108" s="46"/>
      <c r="G108" s="40"/>
      <c r="H108" s="48"/>
    </row>
    <row r="109" spans="1:8" ht="12.75">
      <c r="A109" s="27"/>
      <c r="B109" s="27"/>
      <c r="C109" s="27"/>
      <c r="D109" s="53"/>
      <c r="E109" s="27"/>
      <c r="F109" s="184">
        <f>IF(AND('[3]Turnaj'!$L$10=16,'[3]copy_before_draw_I_st'!$F$1&gt;64),103,IF(AND('[3]Turnaj'!$L$10=8,'[3]copy_before_draw_I_st'!$F$1&gt;64),103,IF(AND('[3]Turnaj'!$L$10=8,'[3]copy_before_draw_I_st'!$F$1&lt;=64),55,"")))</f>
        <v>55</v>
      </c>
      <c r="G109" s="40" t="str">
        <f>IF($F$109=55,IF('[3]I.st-výs-KO'!$Q58="","",'[3]I.st-výs-KO'!$Q58),IF($F$109=103,IF('[3]I.st-výs-KO'!$Q106="","",'[3]I.st-výs-KO'!$Q106),""))</f>
        <v>Sazimová Terezie</v>
      </c>
      <c r="H109" s="48"/>
    </row>
    <row r="110" spans="1:8" ht="12.75">
      <c r="A110" s="27">
        <v>53</v>
      </c>
      <c r="B110" s="28">
        <f>IF('[3]copy_I.st_KO_afterdraw'!$C$59="","",'[3]copy_I.st_KO_afterdraw'!$C$59)</f>
        <v>48</v>
      </c>
      <c r="C110" s="29" t="str">
        <f>IF(B110="","bye",CONCATENATE(VLOOKUP(B110,'[3]Rank'!$A$3:$D$300,2),"  (",VLOOKUP(B110,'[3]Rank'!$A$3:$D$300,3),")"))</f>
        <v>Sedláčková Karla  (TJ Sokol Chrudim)</v>
      </c>
      <c r="D110" s="53"/>
      <c r="E110" s="27"/>
      <c r="F110" s="184"/>
      <c r="G110" s="40" t="str">
        <f>IF($F$109=55,IF('[3]I.st-výs-KO'!$P58="","",'[3]I.st-výs-KO'!$S58),IF($F$109=103,IF('[3]I.st-výs-KO'!$P106="","",'[3]I.st-výs-KO'!$S106),""))</f>
        <v>3:2 (-8,4,8,-7,8)</v>
      </c>
      <c r="H110" s="48"/>
    </row>
    <row r="111" spans="1:8" ht="12.75">
      <c r="A111" s="27"/>
      <c r="B111" s="27"/>
      <c r="C111" s="52"/>
      <c r="D111" s="187">
        <v>27</v>
      </c>
      <c r="E111" s="33" t="str">
        <f>IF(OR($B110="",$B112=""),IF($B110="",IF($B112="","",'[3]I.st-výs-KO'!$F28),'[3]I.st-výs-KO'!$C28),'[3]I.st-výs-KO'!$Q28)</f>
        <v>Štricová Niamh</v>
      </c>
      <c r="F111" s="46"/>
      <c r="G111" s="40"/>
      <c r="H111" s="48"/>
    </row>
    <row r="112" spans="1:8" ht="12.75">
      <c r="A112" s="27">
        <v>54</v>
      </c>
      <c r="B112" s="28">
        <f>IF('[3]copy_I.st_KO_afterdraw'!$C$60="","",'[3]copy_I.st_KO_afterdraw'!$C$60)</f>
        <v>40</v>
      </c>
      <c r="C112" s="36" t="str">
        <f>IF(B112="","bye",CONCATENATE(VLOOKUP(B112,'[3]Rank'!$A$3:$D$300,2),"  (",VLOOKUP(B112,'[3]Rank'!$A$3:$D$300,3),")"))</f>
        <v>Štricová Niamh  (TTC Slaný)</v>
      </c>
      <c r="D112" s="188"/>
      <c r="E112" s="44" t="str">
        <f>IF($B110="","",IF($B112="","",IF('[3]I.st-výs-KO'!$P28="","",'[3]I.st-výs-KO'!$S28)))</f>
        <v>3:0 (5,7,9)</v>
      </c>
      <c r="F112" s="58"/>
      <c r="G112" s="40"/>
      <c r="H112" s="48"/>
    </row>
    <row r="113" spans="1:8" ht="12.75">
      <c r="A113" s="27"/>
      <c r="B113" s="27"/>
      <c r="C113" s="27"/>
      <c r="D113" s="53"/>
      <c r="E113" s="189">
        <f>IF(AND('[3]Turnaj'!$L$10=16,'[3]copy_before_draw_I_st'!$F$1&gt;64),78,IF(AND('[3]Turnaj'!$L$10=8,'[3]copy_before_draw_I_st'!$F$1&gt;64),78,IF(AND('[3]Turnaj'!$L$10=16,'[3]copy_before_draw_I_st'!$F$1&lt;=64),46,IF(AND('[3]Turnaj'!$L$10=8,'[3]copy_before_draw_I_st'!$F$1&lt;=64),46,""))))</f>
        <v>46</v>
      </c>
      <c r="F113" s="59" t="str">
        <f>IF($E$113=46,IF('[3]I.st-výs-KO'!$Q48="","",'[3]I.st-výs-KO'!$Q48),IF($E$113=78,IF('[3]I.st-výs-KO'!$Q80="","",'[3]I.st-výs-KO'!$Q80),""))</f>
        <v>Štricová Niamh</v>
      </c>
      <c r="G113" s="40"/>
      <c r="H113" s="48"/>
    </row>
    <row r="114" spans="1:8" ht="12.75">
      <c r="A114" s="27">
        <v>55</v>
      </c>
      <c r="B114" s="28">
        <f>IF('[3]copy_I.st_KO_afterdraw'!$C$61="","",'[3]copy_I.st_KO_afterdraw'!$C$61)</f>
      </c>
      <c r="C114" s="36" t="str">
        <f>IF(B114="","bye",CONCATENATE(VLOOKUP(B114,'[3]Rank'!$A$3:$D$300,2),"  (",VLOOKUP(B114,'[3]Rank'!$A$3:$D$300,3),")"))</f>
        <v>bye</v>
      </c>
      <c r="D114" s="53"/>
      <c r="E114" s="189"/>
      <c r="F114" s="54" t="str">
        <f>IF($E$113=46,IF('[3]I.st-výs-KO'!$P48="","",'[3]I.st-výs-KO'!$S48),IF($E$113=78,IF('[3]I.st-výs-KO'!$P80="","",'[3]I.st-výs-KO'!$S80),""))</f>
        <v>3:0 (8,8,10)</v>
      </c>
      <c r="G114" s="40"/>
      <c r="H114" s="48"/>
    </row>
    <row r="115" spans="1:8" ht="12.75">
      <c r="A115" s="27"/>
      <c r="B115" s="27"/>
      <c r="C115" s="52"/>
      <c r="D115" s="187">
        <v>28</v>
      </c>
      <c r="E115" s="33" t="str">
        <f>IF(OR($B114="",$B116=""),IF($B114="",IF($B116="","",'[3]I.st-výs-KO'!$F29),'[3]I.st-výs-KO'!$C29),'[3]I.st-výs-KO'!$Q29)</f>
        <v>Lajdová Karolína</v>
      </c>
      <c r="F115" s="58"/>
      <c r="G115" s="40"/>
      <c r="H115" s="48"/>
    </row>
    <row r="116" spans="1:8" ht="12.75">
      <c r="A116" s="27">
        <v>56</v>
      </c>
      <c r="B116" s="28">
        <f>IF('[3]copy_I.st_KO_afterdraw'!$C$62="","",'[3]copy_I.st_KO_afterdraw'!$C$62)</f>
        <v>18</v>
      </c>
      <c r="C116" s="29" t="str">
        <f>IF(B116="","bye",CONCATENATE(VLOOKUP(B116,'[3]Rank'!$A$3:$D$300,2),"  (",VLOOKUP(B116,'[3]Rank'!$A$3:$D$300,3),")"))</f>
        <v>Lajdová Karolína  (SKST Vlašim)</v>
      </c>
      <c r="D116" s="188"/>
      <c r="E116" s="44">
        <f>IF($B114="","",IF($B116="","",IF('[3]I.st-výs-KO'!$P29="","",'[3]I.st-výs-KO'!$S29)))</f>
      </c>
      <c r="F116" s="46"/>
      <c r="G116" s="40"/>
      <c r="H116" s="48"/>
    </row>
    <row r="117" spans="1:8" ht="12.75">
      <c r="A117" s="27"/>
      <c r="B117" s="27"/>
      <c r="C117" s="27"/>
      <c r="D117" s="53"/>
      <c r="E117" s="27"/>
      <c r="F117" s="46"/>
      <c r="G117" s="184">
        <f>IF(AND('[3]Turnaj'!$L$10=8,'[3]copy_before_draw_I_st'!$F$1&gt;64),116,"")</f>
      </c>
      <c r="H117" s="50">
        <f>IF($G$117=116,IF('[3]I.st-výs-KO'!$Q120="","",'[3]I.st-výs-KO'!$Q120),"")</f>
      </c>
    </row>
    <row r="118" spans="1:8" ht="12.75">
      <c r="A118" s="27">
        <v>57</v>
      </c>
      <c r="B118" s="28">
        <f>IF('[3]copy_I.st_KO_afterdraw'!$C$63="","",'[3]copy_I.st_KO_afterdraw'!$C$63)</f>
        <v>26</v>
      </c>
      <c r="C118" s="29" t="str">
        <f>IF(B118="","bye",CONCATENATE(VLOOKUP(B118,'[3]Rank'!$A$3:$D$300,2),"  (",VLOOKUP(B118,'[3]Rank'!$A$3:$D$300,3),")"))</f>
        <v>Pytlíková Tereza  (SKST Vlašim)</v>
      </c>
      <c r="D118" s="66"/>
      <c r="E118" s="27"/>
      <c r="F118" s="46"/>
      <c r="G118" s="184"/>
      <c r="H118" s="40">
        <f>IF($G$117=116,IF('[3]I.st-výs-KO'!$P120="","",'[3]I.st-výs-KO'!$S120),"")</f>
      </c>
    </row>
    <row r="119" spans="1:8" ht="12.75">
      <c r="A119" s="27"/>
      <c r="B119" s="27"/>
      <c r="C119" s="52"/>
      <c r="D119" s="187">
        <v>29</v>
      </c>
      <c r="E119" s="33" t="str">
        <f>IF(OR($B118="",$B120=""),IF($B118="",IF($B120="","",'[3]I.st-výs-KO'!$F30),'[3]I.st-výs-KO'!$C30),'[3]I.st-výs-KO'!$Q30)</f>
        <v>Pytlíková Tereza</v>
      </c>
      <c r="F119" s="46"/>
      <c r="G119" s="40"/>
      <c r="H119" s="48"/>
    </row>
    <row r="120" spans="1:8" ht="12.75">
      <c r="A120" s="27">
        <v>58</v>
      </c>
      <c r="B120" s="28">
        <f>IF('[3]copy_I.st_KO_afterdraw'!$C$64="","",'[3]copy_I.st_KO_afterdraw'!$C$64)</f>
      </c>
      <c r="C120" s="36" t="str">
        <f>IF(B120="","bye",CONCATENATE(VLOOKUP(B120,'[3]Rank'!$A$3:$D$300,2),"  (",VLOOKUP(B120,'[3]Rank'!$A$3:$D$300,3),")"))</f>
        <v>bye</v>
      </c>
      <c r="D120" s="188"/>
      <c r="E120" s="37">
        <f>IF($B118="","",IF($B120="","",IF('[3]I.st-výs-KO'!$P30="","",'[3]I.st-výs-KO'!$S30)))</f>
      </c>
      <c r="F120" s="46"/>
      <c r="G120" s="40"/>
      <c r="H120" s="48"/>
    </row>
    <row r="121" spans="1:8" ht="12.75">
      <c r="A121" s="27"/>
      <c r="B121" s="27"/>
      <c r="C121" s="27"/>
      <c r="D121" s="53"/>
      <c r="E121" s="189">
        <f>IF(AND('[3]Turnaj'!$L$10=16,'[3]copy_before_draw_I_st'!$F$1&gt;64),79,IF(AND('[3]Turnaj'!$L$10=8,'[3]copy_before_draw_I_st'!$F$1&gt;64),79,IF(AND('[3]Turnaj'!$L$10=16,'[3]copy_before_draw_I_st'!$F$1&lt;=64),47,IF(AND('[3]Turnaj'!$L$10=8,'[3]copy_before_draw_I_st'!$F$1&lt;=64),47,""))))</f>
        <v>47</v>
      </c>
      <c r="F121" s="49" t="str">
        <f>IF($E$121=47,IF('[3]I.st-výs-KO'!$Q49="","",'[3]I.st-výs-KO'!$Q49),IF($E$121=79,IF('[3]I.st-výs-KO'!$Q81="","",'[3]I.st-výs-KO'!$Q81),""))</f>
        <v>Bandíková Linda</v>
      </c>
      <c r="G121" s="40"/>
      <c r="H121" s="48"/>
    </row>
    <row r="122" spans="1:8" ht="12.75">
      <c r="A122" s="27">
        <v>59</v>
      </c>
      <c r="B122" s="28">
        <f>IF('[3]copy_I.st_KO_afterdraw'!$C$65="","",'[3]copy_I.st_KO_afterdraw'!$C$65)</f>
      </c>
      <c r="C122" s="36" t="str">
        <f>IF(B122="","bye",CONCATENATE(VLOOKUP(B122,'[3]Rank'!$A$3:$D$300,2),"  (",VLOOKUP(B122,'[3]Rank'!$A$3:$D$300,3),")"))</f>
        <v>bye</v>
      </c>
      <c r="D122" s="53"/>
      <c r="E122" s="189"/>
      <c r="F122" s="54" t="str">
        <f>IF($E$121=47,IF('[3]I.st-výs-KO'!$P49="","",'[3]I.st-výs-KO'!$S49),IF($E$121=79,IF('[3]I.st-výs-KO'!$P81="","",'[3]I.st-výs-KO'!$S81),""))</f>
        <v>3:0 (3,11,5)</v>
      </c>
      <c r="G122" s="40"/>
      <c r="H122" s="48"/>
    </row>
    <row r="123" spans="1:8" ht="12.75">
      <c r="A123" s="27"/>
      <c r="B123" s="27"/>
      <c r="C123" s="52"/>
      <c r="D123" s="187">
        <v>30</v>
      </c>
      <c r="E123" s="33" t="str">
        <f>IF(OR($B122="",$B124=""),IF($B122="",IF($B124="","",'[3]I.st-výs-KO'!$F31),'[3]I.st-výs-KO'!$C31),'[3]I.st-výs-KO'!$Q31)</f>
        <v>Bandíková Linda</v>
      </c>
      <c r="F123" s="58"/>
      <c r="G123" s="40"/>
      <c r="H123" s="48"/>
    </row>
    <row r="124" spans="1:8" ht="12.75">
      <c r="A124" s="27">
        <v>60</v>
      </c>
      <c r="B124" s="28">
        <f>IF('[3]copy_I.st_KO_afterdraw'!$C$66="","",'[3]copy_I.st_KO_afterdraw'!$C$66)</f>
        <v>30</v>
      </c>
      <c r="C124" s="29" t="str">
        <f>IF(B124="","bye",CONCATENATE(VLOOKUP(B124,'[3]Rank'!$A$3:$D$300,2),"  (",VLOOKUP(B124,'[3]Rank'!$A$3:$D$300,3),")"))</f>
        <v>Bandíková Linda  (KST ZŠ Vyšší Brod)</v>
      </c>
      <c r="D124" s="188"/>
      <c r="E124" s="44">
        <f>IF($B122="","",IF($B124="","",IF('[3]I.st-výs-KO'!$P31="","",'[3]I.st-výs-KO'!$S31)))</f>
      </c>
      <c r="F124" s="46"/>
      <c r="G124" s="40"/>
      <c r="H124" s="48"/>
    </row>
    <row r="125" spans="1:8" ht="12.75">
      <c r="A125" s="27"/>
      <c r="B125" s="27"/>
      <c r="C125" s="27"/>
      <c r="D125" s="53"/>
      <c r="E125" s="27"/>
      <c r="F125" s="184">
        <f>IF(AND('[3]Turnaj'!$L$10=16,'[3]copy_before_draw_I_st'!$F$1&gt;64),104,IF(AND('[3]Turnaj'!$L$10=8,'[3]copy_before_draw_I_st'!$F$1&gt;64),104,IF(AND('[3]Turnaj'!$L$10=8,'[3]copy_before_draw_I_st'!$F$1&lt;=64),56,"")))</f>
        <v>56</v>
      </c>
      <c r="G125" s="40" t="str">
        <f>IF($F$125=56,IF('[3]I.st-výs-KO'!$Q59="","",'[3]I.st-výs-KO'!$Q59),IF($F$125=104,IF('[3]I.st-výs-KO'!$Q107="","",'[3]I.st-výs-KO'!$Q107),""))</f>
        <v>Viktorínová Michaela</v>
      </c>
      <c r="H125" s="48"/>
    </row>
    <row r="126" spans="1:8" ht="12.75">
      <c r="A126" s="27">
        <v>61</v>
      </c>
      <c r="B126" s="28">
        <f>IF('[3]copy_I.st_KO_afterdraw'!$C$67="","",'[3]copy_I.st_KO_afterdraw'!$C$67)</f>
        <v>39</v>
      </c>
      <c r="C126" s="29" t="str">
        <f>IF(B126="","bye",CONCATENATE(VLOOKUP(B126,'[3]Rank'!$A$3:$D$300,2),"  (",VLOOKUP(B126,'[3]Rank'!$A$3:$D$300,3),")"))</f>
        <v>Komárková Kateřina  (SK Přerov)</v>
      </c>
      <c r="D126" s="53"/>
      <c r="E126" s="27"/>
      <c r="F126" s="184"/>
      <c r="G126" s="40" t="str">
        <f>IF($F$125=56,IF('[3]I.st-výs-KO'!$P59="","",'[3]I.st-výs-KO'!$S59),IF($F$125=104,IF('[3]I.st-výs-KO'!$P107="","",'[3]I.st-výs-KO'!$S107),""))</f>
        <v>3:0 (7,6,5)</v>
      </c>
      <c r="H126" s="48"/>
    </row>
    <row r="127" spans="1:8" ht="12.75">
      <c r="A127" s="27"/>
      <c r="B127" s="27"/>
      <c r="C127" s="52"/>
      <c r="D127" s="187">
        <v>31</v>
      </c>
      <c r="E127" s="33" t="str">
        <f>IF(OR($B126="",$B128=""),IF($B126="",IF($B128="","",'[3]I.st-výs-KO'!$F32),'[3]I.st-výs-KO'!$C32),'[3]I.st-výs-KO'!$Q32)</f>
        <v>Komárková Kateřina</v>
      </c>
      <c r="F127" s="46"/>
      <c r="G127" s="40"/>
      <c r="H127" s="48"/>
    </row>
    <row r="128" spans="1:8" ht="12.75">
      <c r="A128" s="27">
        <v>62</v>
      </c>
      <c r="B128" s="28">
        <f>IF('[3]copy_I.st_KO_afterdraw'!$C$68="","",'[3]copy_I.st_KO_afterdraw'!$C$68)</f>
        <v>60</v>
      </c>
      <c r="C128" s="36" t="str">
        <f>IF(B128="","bye",CONCATENATE(VLOOKUP(B128,'[3]Rank'!$A$3:$D$300,2),"  (",VLOOKUP(B128,'[3]Rank'!$A$3:$D$300,3),")"))</f>
        <v>Dospělová Michaela  (Sokol Stěžery)</v>
      </c>
      <c r="D128" s="188"/>
      <c r="E128" s="37" t="str">
        <f>IF($B126="","",IF($B128="","",IF('[3]I.st-výs-KO'!$P32="","",'[3]I.st-výs-KO'!$S32)))</f>
        <v>3:0 (4,7,6)</v>
      </c>
      <c r="F128" s="46"/>
      <c r="G128" s="40"/>
      <c r="H128" s="48"/>
    </row>
    <row r="129" spans="1:8" ht="12.75">
      <c r="A129" s="27"/>
      <c r="B129" s="27"/>
      <c r="C129" s="27"/>
      <c r="D129" s="53"/>
      <c r="E129" s="189">
        <f>IF(AND('[3]Turnaj'!$L$10=16,'[3]copy_before_draw_I_st'!$F$1&gt;64),80,IF(AND('[3]Turnaj'!$L$10=8,'[3]copy_before_draw_I_st'!$F$1&gt;64),80,IF(AND('[3]Turnaj'!$L$10=16,'[3]copy_before_draw_I_st'!$F$1&lt;=64),48,IF(AND('[3]Turnaj'!$L$10=8,'[3]copy_before_draw_I_st'!$F$1&lt;=64),48,""))))</f>
        <v>48</v>
      </c>
      <c r="F129" s="59" t="str">
        <f>IF($E$129=48,IF('[3]I.st-výs-KO'!$Q50="","",'[3]I.st-výs-KO'!$Q50),IF($E$129=80,IF('[3]I.st-výs-KO'!$Q82="","",'[3]I.st-výs-KO'!$Q82),""))</f>
        <v>Viktorínová Michaela</v>
      </c>
      <c r="G129" s="40"/>
      <c r="H129" s="48"/>
    </row>
    <row r="130" spans="1:8" ht="12.75">
      <c r="A130" s="27">
        <v>63</v>
      </c>
      <c r="B130" s="28">
        <f>IF('[3]copy_I.st_KO_afterdraw'!$C$69="","",'[3]copy_I.st_KO_afterdraw'!$C$69)</f>
      </c>
      <c r="C130" s="36" t="str">
        <f>IF(B130="","bye",CONCATENATE(VLOOKUP(B130,'[3]Rank'!$A$3:$D$300,2),"  (",VLOOKUP(B130,'[3]Rank'!$A$3:$D$300,3),")"))</f>
        <v>bye</v>
      </c>
      <c r="D130" s="53"/>
      <c r="E130" s="189"/>
      <c r="F130" s="54" t="str">
        <f>IF($E$129=48,IF('[3]I.st-výs-KO'!$P50="","",'[3]I.st-výs-KO'!$S50),IF($E$129=80,IF('[3]I.st-výs-KO'!$P82="","",'[3]I.st-výs-KO'!$S82),""))</f>
        <v>3:1 (2,-7,2,4)</v>
      </c>
      <c r="G130" s="40"/>
      <c r="H130" s="48"/>
    </row>
    <row r="131" spans="1:8" ht="12.75">
      <c r="A131" s="27"/>
      <c r="B131" s="27"/>
      <c r="C131" s="52"/>
      <c r="D131" s="187">
        <v>32</v>
      </c>
      <c r="E131" s="33" t="str">
        <f>IF(OR($B130="",$B132=""),IF($B130="",IF($B132="","",'[3]I.st-výs-KO'!$F33),'[3]I.st-výs-KO'!$C33),'[3]I.st-výs-KO'!$Q33)</f>
        <v>Viktorínová Michaela</v>
      </c>
      <c r="F131" s="58"/>
      <c r="G131" s="40"/>
      <c r="H131" s="48"/>
    </row>
    <row r="132" spans="1:8" ht="12.75">
      <c r="A132" s="27">
        <v>64</v>
      </c>
      <c r="B132" s="28">
        <f>IF('[3]copy_I.st_KO_afterdraw'!$C$70="","",'[3]copy_I.st_KO_afterdraw'!$C$70)</f>
        <v>11</v>
      </c>
      <c r="C132" s="29" t="str">
        <f>IF(B132="","bye",CONCATENATE(VLOOKUP(B132,'[3]Rank'!$A$3:$D$300,2),"  (",VLOOKUP(B132,'[3]Rank'!$A$3:$D$300,3),")"))</f>
        <v>Viktorínová Michaela  (KST Zlín)</v>
      </c>
      <c r="D132" s="188"/>
      <c r="E132" s="44">
        <f>IF($B130="","",IF($B132="","",IF('[3]I.st-výs-KO'!$P33="","",'[3]I.st-výs-KO'!$S33)))</f>
      </c>
      <c r="F132" s="46"/>
      <c r="G132" s="40"/>
      <c r="H132" s="48"/>
    </row>
    <row r="133" spans="1:8" ht="25.5">
      <c r="A133" s="185">
        <f>IF($A$136=65,$A$1,"")</f>
      </c>
      <c r="B133" s="185"/>
      <c r="C133" s="185"/>
      <c r="D133" s="185"/>
      <c r="E133" s="185"/>
      <c r="F133" s="185"/>
      <c r="G133" s="185"/>
      <c r="H133" s="185"/>
    </row>
    <row r="134" spans="1:8" ht="18.75">
      <c r="A134" s="186">
        <f>IF($A$136=65,CONCATENATE("Dvouhra"," ",'[3]Turnaj'!$F$6," - ","I. stupeň"),"")</f>
      </c>
      <c r="B134" s="186"/>
      <c r="C134" s="186"/>
      <c r="D134" s="186"/>
      <c r="E134" s="186"/>
      <c r="F134" s="186"/>
      <c r="G134" s="186"/>
      <c r="H134" s="186"/>
    </row>
    <row r="135" spans="3:8" ht="15.75">
      <c r="C135" s="21"/>
      <c r="D135" s="23"/>
      <c r="F135" s="62"/>
      <c r="H135" s="62">
        <f>IF($A$136=65,$G$3,"")</f>
      </c>
    </row>
    <row r="136" spans="1:8" ht="15.75">
      <c r="A136" s="27">
        <f>IF('[3]copy_before_draw_I_st'!$F$1&gt;64,65,"")</f>
      </c>
      <c r="B136" s="67">
        <f>IF('[3]copy_I.st_KO_afterdraw'!$C$71="","",'[3]copy_I.st_KO_afterdraw'!$C$71)</f>
      </c>
      <c r="C136" s="38">
        <f>IF($A$136=65,IF(B136="","bye",CONCATENATE(VLOOKUP(B136,'[3]Rank'!$A$3:$D$300,2),"  (",VLOOKUP(B136,'[3]Rank'!$A$3:$D$300,3),")")),"")</f>
      </c>
      <c r="E136" s="21"/>
      <c r="F136" s="34"/>
      <c r="H136" s="31">
        <f>IF($A$136=65,"Stránka 3","")</f>
      </c>
    </row>
    <row r="137" spans="1:6" ht="12.75">
      <c r="A137" s="27"/>
      <c r="B137" s="67"/>
      <c r="C137" s="27"/>
      <c r="D137" s="182">
        <f>IF('[3]copy_before_draw_I_st'!$F$1&gt;64,33,"")</f>
      </c>
      <c r="E137" s="56">
        <f>IF(OR($B136="",$B138=""),IF($B136="",IF($B138="","",'[3]I.st-výs-KO'!$F34),'[3]I.st-výs-KO'!$C34),'[3]I.st-výs-KO'!$Q34)</f>
      </c>
      <c r="F137" s="34"/>
    </row>
    <row r="138" spans="1:6" ht="12.75">
      <c r="A138" s="27">
        <f>IF('[3]copy_before_draw_I_st'!$F$1&gt;64,66,"")</f>
      </c>
      <c r="B138" s="67">
        <f>IF('[3]copy_I.st_KO_afterdraw'!$C$72="","",'[3]copy_I.st_KO_afterdraw'!$C$72)</f>
      </c>
      <c r="C138" s="27">
        <f>IF($A$136=65,IF(B138="","bye",CONCATENATE(VLOOKUP(B138,'[3]Rank'!$A$3:$D$300,2),"  (",VLOOKUP(B138,'[3]Rank'!$A$3:$D$300,3),")")),"")</f>
      </c>
      <c r="D138" s="182"/>
      <c r="E138" s="56">
        <f>IF($B136="","",IF($B138="","",IF('[3]I.st-výs-KO'!$P34="","",'[3]I.st-výs-KO'!$S34)))</f>
      </c>
      <c r="F138" s="34"/>
    </row>
    <row r="139" spans="1:6" ht="12.75">
      <c r="A139" s="27"/>
      <c r="B139" s="67"/>
      <c r="C139" s="27"/>
      <c r="D139" s="51"/>
      <c r="E139" s="183">
        <f>IF('[3]copy_before_draw_I_st'!$F$1&gt;64,81,"")</f>
      </c>
      <c r="F139" s="40">
        <f>IF($E$139=81,IF('[3]I.st-výs-KO'!$Q83="","",'[3]I.st-výs-KO'!$Q83),"")</f>
      </c>
    </row>
    <row r="140" spans="1:7" ht="12.75">
      <c r="A140" s="27">
        <f>IF('[3]copy_before_draw_I_st'!$F$1&gt;64,67,"")</f>
      </c>
      <c r="B140" s="67">
        <f>IF('[3]copy_I.st_KO_afterdraw'!$C$73="","",'[3]copy_I.st_KO_afterdraw'!$C$73)</f>
      </c>
      <c r="C140" s="27">
        <f>IF($A$136=65,IF(B140="","bye",CONCATENATE(VLOOKUP(B140,'[3]Rank'!$A$3:$D$300,2),"  (",VLOOKUP(B140,'[3]Rank'!$A$3:$D$300,3),")")),"")</f>
      </c>
      <c r="D140" s="51"/>
      <c r="E140" s="183"/>
      <c r="F140" s="40">
        <f>IF($E$139=81,IF('[3]I.st-výs-KO'!$P83="","",'[3]I.st-výs-KO'!$S83),"")</f>
      </c>
      <c r="G140" s="68"/>
    </row>
    <row r="141" spans="1:7" ht="12.75">
      <c r="A141" s="27"/>
      <c r="B141" s="67"/>
      <c r="C141" s="27"/>
      <c r="D141" s="182">
        <f>IF('[3]copy_before_draw_I_st'!$F$1&gt;64,34,"")</f>
      </c>
      <c r="E141" s="56">
        <f>IF(OR($B140="",$B142=""),IF($B140="",IF($B142="","",'[3]I.st-výs-KO'!$F35),'[3]I.st-výs-KO'!$C35),'[3]I.st-výs-KO'!$Q35)</f>
      </c>
      <c r="F141" s="40"/>
      <c r="G141" s="68"/>
    </row>
    <row r="142" spans="1:7" ht="12.75">
      <c r="A142" s="27">
        <f>IF('[3]copy_before_draw_I_st'!$F$1&gt;64,68,"")</f>
      </c>
      <c r="B142" s="67">
        <f>IF('[3]copy_I.st_KO_afterdraw'!$C$74="","",'[3]copy_I.st_KO_afterdraw'!$C$74)</f>
      </c>
      <c r="C142" s="38">
        <f>IF($A$136=65,IF(B142="","bye",CONCATENATE(VLOOKUP(B142,'[3]Rank'!$A$3:$D$300,2),"  (",VLOOKUP(B142,'[3]Rank'!$A$3:$D$300,3),")")),"")</f>
      </c>
      <c r="D142" s="182"/>
      <c r="E142" s="56">
        <f>IF($B140="","",IF($B142="","",IF('[3]I.st-výs-KO'!$P35="","",'[3]I.st-výs-KO'!$S35)))</f>
      </c>
      <c r="F142" s="40"/>
      <c r="G142" s="68"/>
    </row>
    <row r="143" spans="1:7" ht="12.75">
      <c r="A143" s="27"/>
      <c r="B143" s="67"/>
      <c r="C143" s="27"/>
      <c r="D143" s="51"/>
      <c r="E143" s="45"/>
      <c r="F143" s="184">
        <f>IF(AND('[3]Turnaj'!$L$10=16,'[3]copy_before_draw_I_st'!$F$1&gt;64),105,IF(AND('[3]Turnaj'!$L$10=8,'[3]copy_before_draw_I_st'!$F$1&gt;64),105,""))</f>
      </c>
      <c r="G143" s="68">
        <f>IF($F$143=105,IF('[3]I.st-výs-KO'!$Q108="","",'[3]I.st-výs-KO'!$Q108),"")</f>
      </c>
    </row>
    <row r="144" spans="1:8" ht="12.75">
      <c r="A144" s="27">
        <f>IF('[3]copy_before_draw_I_st'!$F$1&gt;64,69,"")</f>
      </c>
      <c r="B144" s="67">
        <f>IF('[3]copy_I.st_KO_afterdraw'!$C$75="","",'[3]copy_I.st_KO_afterdraw'!$C$75)</f>
      </c>
      <c r="C144" s="38">
        <f>IF($A$136=65,IF(B144="","bye",CONCATENATE(VLOOKUP(B144,'[3]Rank'!$A$3:$D$300,2),"  (",VLOOKUP(B144,'[3]Rank'!$A$3:$D$300,3),")")),"")</f>
      </c>
      <c r="D144" s="51"/>
      <c r="E144" s="45"/>
      <c r="F144" s="184"/>
      <c r="G144" s="68">
        <f>IF($F$143=105,IF('[3]I.st-výs-KO'!$P108="","",'[3]I.st-výs-KO'!$S108),"")</f>
      </c>
      <c r="H144" s="69"/>
    </row>
    <row r="145" spans="1:8" ht="12.75">
      <c r="A145" s="27"/>
      <c r="B145" s="67"/>
      <c r="C145" s="27"/>
      <c r="D145" s="182">
        <f>IF('[3]copy_before_draw_I_st'!$F$1&gt;64,35,"")</f>
      </c>
      <c r="E145" s="56">
        <f>IF(OR($B144="",$B146=""),IF($B144="",IF($B146="","",'[3]I.st-výs-KO'!$F36),'[3]I.st-výs-KO'!$C36),'[3]I.st-výs-KO'!$Q36)</f>
      </c>
      <c r="F145" s="40"/>
      <c r="G145" s="68"/>
      <c r="H145" s="69"/>
    </row>
    <row r="146" spans="1:8" ht="12.75">
      <c r="A146" s="27">
        <f>IF('[3]copy_before_draw_I_st'!$F$1&gt;64,70,"")</f>
      </c>
      <c r="B146" s="67">
        <f>IF('[3]copy_I.st_KO_afterdraw'!$C$76="","",'[3]copy_I.st_KO_afterdraw'!$C$76)</f>
      </c>
      <c r="C146" s="27">
        <f>IF($A$136=65,IF(B146="","bye",CONCATENATE(VLOOKUP(B146,'[3]Rank'!$A$3:$D$300,2),"  (",VLOOKUP(B146,'[3]Rank'!$A$3:$D$300,3),")")),"")</f>
      </c>
      <c r="D146" s="182"/>
      <c r="E146" s="56">
        <f>IF($B144="","",IF($B146="","",IF('[3]I.st-výs-KO'!$P36="","",'[3]I.st-výs-KO'!$S36)))</f>
      </c>
      <c r="F146" s="40"/>
      <c r="G146" s="68"/>
      <c r="H146" s="69"/>
    </row>
    <row r="147" spans="1:8" ht="12.75">
      <c r="A147" s="27"/>
      <c r="B147" s="67"/>
      <c r="C147" s="27"/>
      <c r="D147" s="51"/>
      <c r="E147" s="183">
        <f>IF('[3]copy_before_draw_I_st'!$F$1&gt;64,82,"")</f>
      </c>
      <c r="F147" s="40">
        <f>IF($E$147=82,IF('[3]I.st-výs-KO'!$Q84="","",'[3]I.st-výs-KO'!$Q84),"")</f>
      </c>
      <c r="G147" s="68"/>
      <c r="H147" s="69"/>
    </row>
    <row r="148" spans="1:8" ht="12.75">
      <c r="A148" s="27">
        <f>IF('[3]copy_before_draw_I_st'!$F$1&gt;64,71,"")</f>
      </c>
      <c r="B148" s="67">
        <f>IF('[3]copy_I.st_KO_afterdraw'!$C$77="","",'[3]copy_I.st_KO_afterdraw'!$C$77)</f>
      </c>
      <c r="C148" s="27">
        <f>IF($A$136=65,IF(B148="","bye",CONCATENATE(VLOOKUP(B148,'[3]Rank'!$A$3:$D$300,2),"  (",VLOOKUP(B148,'[3]Rank'!$A$3:$D$300,3),")")),"")</f>
      </c>
      <c r="D148" s="51"/>
      <c r="E148" s="183"/>
      <c r="F148" s="40">
        <f>IF($E$147=82,IF('[3]I.st-výs-KO'!$P84="","",'[3]I.st-výs-KO'!$S84),"")</f>
      </c>
      <c r="G148" s="68"/>
      <c r="H148" s="69"/>
    </row>
    <row r="149" spans="1:8" ht="12.75">
      <c r="A149" s="27"/>
      <c r="B149" s="67"/>
      <c r="C149" s="27"/>
      <c r="D149" s="182">
        <f>IF('[3]copy_before_draw_I_st'!$F$1&gt;64,36,"")</f>
      </c>
      <c r="E149" s="56">
        <f>IF(OR($B148="",$B150=""),IF($B148="",IF($B150="","",'[3]I.st-výs-KO'!$F37),'[3]I.st-výs-KO'!$C37),'[3]I.st-výs-KO'!$Q37)</f>
      </c>
      <c r="F149" s="48"/>
      <c r="G149" s="68"/>
      <c r="H149" s="69"/>
    </row>
    <row r="150" spans="1:8" ht="12.75">
      <c r="A150" s="27">
        <f>IF('[3]copy_before_draw_I_st'!$F$1&gt;64,72,"")</f>
      </c>
      <c r="B150" s="67">
        <f>IF('[3]copy_I.st_KO_afterdraw'!$C$78="","",'[3]copy_I.st_KO_afterdraw'!$C$78)</f>
      </c>
      <c r="C150" s="38">
        <f>IF($A$136=65,IF(B150="","bye",CONCATENATE(VLOOKUP(B150,'[3]Rank'!$A$3:$D$300,2),"  (",VLOOKUP(B150,'[3]Rank'!$A$3:$D$300,3),")")),"")</f>
      </c>
      <c r="D150" s="182"/>
      <c r="E150" s="56">
        <f>IF($B148="","",IF($B150="","",IF('[3]I.st-výs-KO'!$P37="","",'[3]I.st-výs-KO'!$S37)))</f>
      </c>
      <c r="F150" s="40"/>
      <c r="G150" s="68"/>
      <c r="H150" s="69"/>
    </row>
    <row r="151" spans="1:8" ht="12.75">
      <c r="A151" s="27"/>
      <c r="B151" s="67"/>
      <c r="C151" s="27"/>
      <c r="D151" s="51"/>
      <c r="E151" s="69"/>
      <c r="F151" s="40"/>
      <c r="G151" s="184">
        <f>IF(AND('[3]Turnaj'!$L$10=8,'[3]copy_before_draw_I_st'!$F$1&gt;64),117,"")</f>
      </c>
      <c r="H151" s="68">
        <f>IF($G$151=117,IF('[3]I.st-výs-KO'!$Q121="","",'[3]I.st-výs-KO'!$Q121),"")</f>
      </c>
    </row>
    <row r="152" spans="1:8" ht="12.75">
      <c r="A152" s="27">
        <f>IF('[3]copy_before_draw_I_st'!$F$1&gt;64,73,"")</f>
      </c>
      <c r="B152" s="67">
        <f>IF('[3]copy_I.st_KO_afterdraw'!$C$79="","",'[3]copy_I.st_KO_afterdraw'!$C$79)</f>
      </c>
      <c r="C152" s="38">
        <f>IF($A$136=65,IF(B152="","bye",CONCATENATE(VLOOKUP(B152,'[3]Rank'!$A$3:$D$300,2),"  (",VLOOKUP(B152,'[3]Rank'!$A$3:$D$300,3),")")),"")</f>
      </c>
      <c r="D152" s="51"/>
      <c r="E152" s="45"/>
      <c r="F152" s="48"/>
      <c r="G152" s="184"/>
      <c r="H152" s="68">
        <f>IF($G$151=117,IF('[3]I.st-výs-KO'!$P121="","",'[3]I.st-výs-KO'!$S121),"")</f>
      </c>
    </row>
    <row r="153" spans="1:8" ht="12.75">
      <c r="A153" s="27"/>
      <c r="B153" s="67"/>
      <c r="C153" s="27"/>
      <c r="D153" s="182">
        <f>IF('[3]copy_before_draw_I_st'!$F$1&gt;64,37,"")</f>
      </c>
      <c r="E153" s="56">
        <f>IF(OR($B152="",$B154=""),IF($B152="",IF($B154="","",'[3]I.st-výs-KO'!$F38),'[3]I.st-výs-KO'!$C38),'[3]I.st-výs-KO'!$Q38)</f>
      </c>
      <c r="F153" s="38"/>
      <c r="G153" s="68"/>
      <c r="H153" s="69"/>
    </row>
    <row r="154" spans="1:8" ht="12.75">
      <c r="A154" s="27">
        <f>IF('[3]copy_before_draw_I_st'!$F$1&gt;64,74,"")</f>
      </c>
      <c r="B154" s="67">
        <f>IF('[3]copy_I.st_KO_afterdraw'!$C$80="","",'[3]copy_I.st_KO_afterdraw'!$C$80)</f>
      </c>
      <c r="C154" s="27">
        <f>IF($A$136=65,IF(B154="","bye",CONCATENATE(VLOOKUP(B154,'[3]Rank'!$A$3:$D$300,2),"  (",VLOOKUP(B154,'[3]Rank'!$A$3:$D$300,3),")")),"")</f>
      </c>
      <c r="D154" s="182"/>
      <c r="E154" s="56">
        <f>IF($B152="","",IF($B154="","",IF('[3]I.st-výs-KO'!$P38="","",'[3]I.st-výs-KO'!$S38)))</f>
      </c>
      <c r="F154" s="38"/>
      <c r="G154" s="68"/>
      <c r="H154" s="69"/>
    </row>
    <row r="155" spans="1:8" ht="12.75">
      <c r="A155" s="27"/>
      <c r="B155" s="67"/>
      <c r="C155" s="27"/>
      <c r="D155" s="53"/>
      <c r="E155" s="183">
        <f>IF('[3]copy_before_draw_I_st'!$F$1&gt;64,83,"")</f>
      </c>
      <c r="F155" s="40">
        <f>IF($E$155=83,IF('[3]I.st-výs-KO'!$Q85="","",'[3]I.st-výs-KO'!$Q85),"")</f>
      </c>
      <c r="G155" s="68"/>
      <c r="H155" s="69"/>
    </row>
    <row r="156" spans="1:8" ht="12.75">
      <c r="A156" s="27">
        <f>IF('[3]copy_before_draw_I_st'!$F$1&gt;64,75,"")</f>
      </c>
      <c r="B156" s="67">
        <f>IF('[3]copy_I.st_KO_afterdraw'!$C$81="","",'[3]copy_I.st_KO_afterdraw'!$C$81)</f>
      </c>
      <c r="C156" s="27">
        <f>IF($A$136=65,IF(B156="","bye",CONCATENATE(VLOOKUP(B156,'[3]Rank'!$A$3:$D$300,2),"  (",VLOOKUP(B156,'[3]Rank'!$A$3:$D$300,3),")")),"")</f>
      </c>
      <c r="D156" s="53"/>
      <c r="E156" s="183"/>
      <c r="F156" s="40">
        <f>IF($E$155=83,IF('[3]I.st-výs-KO'!$P85="","",'[3]I.st-výs-KO'!$S85),"")</f>
      </c>
      <c r="G156" s="68"/>
      <c r="H156" s="69"/>
    </row>
    <row r="157" spans="1:8" ht="12.75">
      <c r="A157" s="27"/>
      <c r="B157" s="67"/>
      <c r="C157" s="27"/>
      <c r="D157" s="182">
        <f>IF('[3]copy_before_draw_I_st'!$F$1&gt;64,38,"")</f>
      </c>
      <c r="E157" s="56">
        <f>IF(OR($B156="",$B158=""),IF($B156="",IF($B158="","",'[3]I.st-výs-KO'!$F39),'[3]I.st-výs-KO'!$C39),'[3]I.st-výs-KO'!$Q39)</f>
      </c>
      <c r="F157" s="38"/>
      <c r="G157" s="68"/>
      <c r="H157" s="69"/>
    </row>
    <row r="158" spans="1:8" ht="12.75">
      <c r="A158" s="27">
        <f>IF('[3]copy_before_draw_I_st'!$F$1&gt;64,76,"")</f>
      </c>
      <c r="B158" s="67">
        <f>IF('[3]copy_I.st_KO_afterdraw'!$C$82="","",'[3]copy_I.st_KO_afterdraw'!$C$82)</f>
      </c>
      <c r="C158" s="38">
        <f>IF($A$136=65,IF(B158="","bye",CONCATENATE(VLOOKUP(B158,'[3]Rank'!$A$3:$D$300,2),"  (",VLOOKUP(B158,'[3]Rank'!$A$3:$D$300,3),")")),"")</f>
      </c>
      <c r="D158" s="182"/>
      <c r="E158" s="56">
        <f>IF($B156="","",IF($B158="","",IF('[3]I.st-výs-KO'!$P39="","",'[3]I.st-výs-KO'!$S39)))</f>
      </c>
      <c r="F158" s="38"/>
      <c r="G158" s="68"/>
      <c r="H158" s="69"/>
    </row>
    <row r="159" spans="1:8" ht="12.75">
      <c r="A159" s="27"/>
      <c r="B159" s="67"/>
      <c r="C159" s="27"/>
      <c r="D159" s="53"/>
      <c r="E159" s="56"/>
      <c r="F159" s="184">
        <f>IF(AND('[3]Turnaj'!$L$10=16,'[3]copy_before_draw_I_st'!$F$1&gt;64),106,IF(AND('[3]Turnaj'!$L$10=8,'[3]copy_before_draw_I_st'!$F$1&gt;64),106,""))</f>
      </c>
      <c r="G159" s="68">
        <f>IF($F$159=106,IF('[3]I.st-výs-KO'!$Q109="","",'[3]I.st-výs-KO'!$Q109),"")</f>
      </c>
      <c r="H159" s="69"/>
    </row>
    <row r="160" spans="1:8" ht="12.75">
      <c r="A160" s="27">
        <f>IF('[3]copy_before_draw_I_st'!$F$1&gt;64,77,"")</f>
      </c>
      <c r="B160" s="67">
        <f>IF('[3]copy_I.st_KO_afterdraw'!$C$83="","",'[3]copy_I.st_KO_afterdraw'!$C$83)</f>
      </c>
      <c r="C160" s="38">
        <f>IF($A$136=65,IF(B160="","bye",CONCATENATE(VLOOKUP(B160,'[3]Rank'!$A$3:$D$300,2),"  (",VLOOKUP(B160,'[3]Rank'!$A$3:$D$300,3),")")),"")</f>
      </c>
      <c r="D160" s="51"/>
      <c r="E160" s="27"/>
      <c r="F160" s="184"/>
      <c r="G160" s="68">
        <f>IF($F$159=106,IF('[3]I.st-výs-KO'!$P109="","",'[3]I.st-výs-KO'!$S109),"")</f>
      </c>
      <c r="H160" s="69"/>
    </row>
    <row r="161" spans="1:8" ht="12.75">
      <c r="A161" s="27"/>
      <c r="B161" s="67"/>
      <c r="C161" s="69"/>
      <c r="D161" s="182">
        <f>IF('[3]copy_before_draw_I_st'!$F$1&gt;64,39,"")</f>
      </c>
      <c r="E161" s="56">
        <f>IF(OR($B160="",$B162=""),IF($B160="",IF($B162="","",'[3]I.st-výs-KO'!$F40),'[3]I.st-výs-KO'!$C40),'[3]I.st-výs-KO'!$Q40)</f>
      </c>
      <c r="F161" s="46"/>
      <c r="G161" s="68"/>
      <c r="H161" s="69"/>
    </row>
    <row r="162" spans="1:8" ht="12.75">
      <c r="A162" s="27">
        <f>IF('[3]copy_before_draw_I_st'!$F$1&gt;64,78,"")</f>
      </c>
      <c r="B162" s="67">
        <f>IF('[3]copy_I.st_KO_afterdraw'!$C$84="","",'[3]copy_I.st_KO_afterdraw'!$C$84)</f>
      </c>
      <c r="C162" s="27">
        <f>IF($A$136=65,IF(B162="","bye",CONCATENATE(VLOOKUP(B162,'[3]Rank'!$A$3:$D$300,2),"  (",VLOOKUP(B162,'[3]Rank'!$A$3:$D$300,3),")")),"")</f>
      </c>
      <c r="D162" s="182"/>
      <c r="E162" s="56">
        <f>IF($B160="","",IF($B162="","",IF('[3]I.st-výs-KO'!$P40="","",'[3]I.st-výs-KO'!$S40)))</f>
      </c>
      <c r="F162" s="46"/>
      <c r="G162" s="68"/>
      <c r="H162" s="69"/>
    </row>
    <row r="163" spans="1:8" ht="12.75">
      <c r="A163" s="27"/>
      <c r="B163" s="67"/>
      <c r="C163" s="27"/>
      <c r="D163" s="51"/>
      <c r="E163" s="183">
        <f>IF('[3]copy_before_draw_I_st'!$F$1&gt;64,84,"")</f>
      </c>
      <c r="F163" s="40">
        <f>IF($E$163=84,IF('[3]I.st-výs-KO'!$Q86="","",'[3]I.st-výs-KO'!$Q86),"")</f>
      </c>
      <c r="G163" s="68"/>
      <c r="H163" s="69"/>
    </row>
    <row r="164" spans="1:8" ht="12.75">
      <c r="A164" s="27">
        <f>IF('[3]copy_before_draw_I_st'!$F$1&gt;64,79,"")</f>
      </c>
      <c r="B164" s="67">
        <f>IF('[3]copy_I.st_KO_afterdraw'!$C$85="","",'[3]copy_I.st_KO_afterdraw'!$C$85)</f>
      </c>
      <c r="C164" s="27">
        <f>IF($A$136=65,IF(B164="","bye",CONCATENATE(VLOOKUP(B164,'[3]Rank'!$A$3:$D$300,2),"  (",VLOOKUP(B164,'[3]Rank'!$A$3:$D$300,3),")")),"")</f>
      </c>
      <c r="D164" s="51"/>
      <c r="E164" s="183"/>
      <c r="F164" s="40">
        <f>IF($E$163=84,IF('[3]I.st-výs-KO'!$P86="","",'[3]I.st-výs-KO'!$S86),"")</f>
      </c>
      <c r="G164" s="68"/>
      <c r="H164" s="69"/>
    </row>
    <row r="165" spans="1:8" ht="12.75">
      <c r="A165" s="27"/>
      <c r="B165" s="67"/>
      <c r="C165" s="27"/>
      <c r="D165" s="182">
        <f>IF('[3]copy_before_draw_I_st'!$F$1&gt;64,40,"")</f>
      </c>
      <c r="E165" s="56">
        <f>IF(OR($B164="",$B166=""),IF($B164="",IF($B166="","",'[3]I.st-výs-KO'!$F41),'[3]I.st-výs-KO'!$C41),'[3]I.st-výs-KO'!$Q41)</f>
      </c>
      <c r="F165" s="46"/>
      <c r="G165" s="68"/>
      <c r="H165" s="69"/>
    </row>
    <row r="166" spans="1:8" ht="12.75">
      <c r="A166" s="27">
        <f>IF('[3]copy_before_draw_I_st'!$F$1&gt;64,80,"")</f>
      </c>
      <c r="B166" s="67">
        <f>IF('[3]copy_I.st_KO_afterdraw'!$C$86="","",'[3]copy_I.st_KO_afterdraw'!$C$86)</f>
      </c>
      <c r="C166" s="38">
        <f>IF($A$136=65,IF(B166="","bye",CONCATENATE(VLOOKUP(B166,'[3]Rank'!$A$3:$D$300,2),"  (",VLOOKUP(B166,'[3]Rank'!$A$3:$D$300,3),")")),"")</f>
      </c>
      <c r="D166" s="182"/>
      <c r="E166" s="56">
        <f>IF($B164="","",IF($B166="","",IF('[3]I.st-výs-KO'!$P41="","",'[3]I.st-výs-KO'!$S41)))</f>
      </c>
      <c r="F166" s="46"/>
      <c r="G166" s="68"/>
      <c r="H166" s="69"/>
    </row>
    <row r="167" spans="1:8" ht="12.75">
      <c r="A167" s="27"/>
      <c r="B167" s="38"/>
      <c r="C167" s="69"/>
      <c r="D167" s="69"/>
      <c r="E167" s="69"/>
      <c r="F167" s="46"/>
      <c r="G167" s="68"/>
      <c r="H167" s="69"/>
    </row>
    <row r="168" spans="1:8" ht="12.75">
      <c r="A168" s="27">
        <f>IF('[3]copy_before_draw_I_st'!$F$1&gt;64,81,"")</f>
      </c>
      <c r="B168" s="67">
        <f>IF('[3]copy_I.st_KO_afterdraw'!$C$87="","",'[3]copy_I.st_KO_afterdraw'!$C$87)</f>
      </c>
      <c r="C168" s="38">
        <f>IF($A$136=65,IF(B168="","bye",CONCATENATE(VLOOKUP(B168,'[3]Rank'!$A$3:$D$300,2),"  (",VLOOKUP(B168,'[3]Rank'!$A$3:$D$300,3),")")),"")</f>
      </c>
      <c r="D168" s="51"/>
      <c r="E168" s="69"/>
      <c r="F168" s="48"/>
      <c r="G168" s="68"/>
      <c r="H168" s="69"/>
    </row>
    <row r="169" spans="1:8" ht="12.75">
      <c r="A169" s="27"/>
      <c r="B169" s="38"/>
      <c r="C169" s="69"/>
      <c r="D169" s="182">
        <f>IF('[3]copy_before_draw_I_st'!$F$1&gt;64,41,"")</f>
      </c>
      <c r="E169" s="56">
        <f>IF(OR($B168="",$B170=""),IF($B168="",IF($B170="","",'[3]I.st-výs-KO'!$F42),'[3]I.st-výs-KO'!$C42),'[3]I.st-výs-KO'!$Q42)</f>
      </c>
      <c r="F169" s="48"/>
      <c r="G169" s="68"/>
      <c r="H169" s="69"/>
    </row>
    <row r="170" spans="1:8" ht="12.75">
      <c r="A170" s="27">
        <f>IF('[3]copy_before_draw_I_st'!$F$1&gt;64,82,"")</f>
      </c>
      <c r="B170" s="67">
        <f>IF('[3]copy_I.st_KO_afterdraw'!$C$88="","",'[3]copy_I.st_KO_afterdraw'!$C$88)</f>
      </c>
      <c r="C170" s="27">
        <f>IF($A$136=65,IF(B170="","bye",CONCATENATE(VLOOKUP(B170,'[3]Rank'!$A$3:$D$300,2),"  (",VLOOKUP(B170,'[3]Rank'!$A$3:$D$300,3),")")),"")</f>
      </c>
      <c r="D170" s="182"/>
      <c r="E170" s="56">
        <f>IF($B168="","",IF($B170="","",IF('[3]I.st-výs-KO'!$P42="","",'[3]I.st-výs-KO'!$S42)))</f>
      </c>
      <c r="F170" s="46"/>
      <c r="G170" s="68"/>
      <c r="H170" s="69"/>
    </row>
    <row r="171" spans="1:8" ht="12.75">
      <c r="A171" s="27"/>
      <c r="B171" s="38"/>
      <c r="C171" s="69"/>
      <c r="D171" s="69"/>
      <c r="E171" s="183">
        <f>IF('[3]copy_before_draw_I_st'!$F$1&gt;64,85,"")</f>
      </c>
      <c r="F171" s="40">
        <f>IF($E$171=85,IF('[3]I.st-výs-KO'!$Q87="","",'[3]I.st-výs-KO'!$Q87),"")</f>
      </c>
      <c r="G171" s="68"/>
      <c r="H171" s="69"/>
    </row>
    <row r="172" spans="1:8" ht="12.75">
      <c r="A172" s="27">
        <f>IF('[3]copy_before_draw_I_st'!$F$1&gt;64,83,"")</f>
      </c>
      <c r="B172" s="67">
        <f>IF('[3]copy_I.st_KO_afterdraw'!$C$89="","",'[3]copy_I.st_KO_afterdraw'!$C$89)</f>
      </c>
      <c r="C172" s="27">
        <f>IF($A$136=65,IF(B172="","bye",CONCATENATE(VLOOKUP(B172,'[3]Rank'!$A$3:$D$300,2),"  (",VLOOKUP(B172,'[3]Rank'!$A$3:$D$300,3),")")),"")</f>
      </c>
      <c r="D172" s="53"/>
      <c r="E172" s="183"/>
      <c r="F172" s="40">
        <f>IF($E$171=85,IF('[3]I.st-výs-KO'!$P87="","",'[3]I.st-výs-KO'!$S87),"")</f>
      </c>
      <c r="G172" s="68"/>
      <c r="H172" s="69"/>
    </row>
    <row r="173" spans="1:8" ht="12.75">
      <c r="A173" s="27"/>
      <c r="B173" s="38"/>
      <c r="C173" s="27"/>
      <c r="D173" s="182">
        <f>IF('[3]copy_before_draw_I_st'!$F$1&gt;64,42,"")</f>
      </c>
      <c r="E173" s="56">
        <f>IF(OR($B172="",$B174=""),IF($B172="",IF($B174="","",'[3]I.st-výs-KO'!$F43),'[3]I.st-výs-KO'!$C43),'[3]I.st-výs-KO'!$Q43)</f>
      </c>
      <c r="F173" s="46"/>
      <c r="G173" s="68"/>
      <c r="H173" s="69"/>
    </row>
    <row r="174" spans="1:8" ht="12.75">
      <c r="A174" s="27">
        <f>IF('[3]copy_before_draw_I_st'!$F$1&gt;64,84,"")</f>
      </c>
      <c r="B174" s="67">
        <f>IF('[3]copy_I.st_KO_afterdraw'!$C$90="","",'[3]copy_I.st_KO_afterdraw'!$C$90)</f>
      </c>
      <c r="C174" s="38">
        <f>IF($A$136=65,IF(B174="","bye",CONCATENATE(VLOOKUP(B174,'[3]Rank'!$A$3:$D$300,2),"  (",VLOOKUP(B174,'[3]Rank'!$A$3:$D$300,3),")")),"")</f>
      </c>
      <c r="D174" s="182"/>
      <c r="E174" s="56">
        <f>IF($B172="","",IF($B174="","",IF('[3]I.st-výs-KO'!$P43="","",'[3]I.st-výs-KO'!$S43)))</f>
      </c>
      <c r="F174" s="46"/>
      <c r="G174" s="68"/>
      <c r="H174" s="69"/>
    </row>
    <row r="175" spans="1:8" ht="12.75">
      <c r="A175" s="27"/>
      <c r="B175" s="38"/>
      <c r="C175" s="27"/>
      <c r="D175" s="53"/>
      <c r="E175" s="27"/>
      <c r="F175" s="184">
        <f>IF(AND('[3]Turnaj'!$L$10=16,'[3]copy_before_draw_I_st'!$F$1&gt;64),107,IF(AND('[3]Turnaj'!$L$10=8,'[3]copy_before_draw_I_st'!$F$1&gt;64),107,""))</f>
      </c>
      <c r="G175" s="68">
        <f>IF($F$175=107,IF('[3]I.st-výs-KO'!$Q110="","",'[3]I.st-výs-KO'!$Q110),"")</f>
      </c>
      <c r="H175" s="69"/>
    </row>
    <row r="176" spans="1:8" ht="12.75">
      <c r="A176" s="27">
        <f>IF('[3]copy_before_draw_I_st'!$F$1&gt;64,85,"")</f>
      </c>
      <c r="B176" s="67">
        <f>IF('[3]copy_I.st_KO_afterdraw'!$C$91="","",'[3]copy_I.st_KO_afterdraw'!$C$91)</f>
      </c>
      <c r="C176" s="38">
        <f>IF($A$136=65,IF(B176="","bye",CONCATENATE(VLOOKUP(B176,'[3]Rank'!$A$3:$D$300,2),"  (",VLOOKUP(B176,'[3]Rank'!$A$3:$D$300,3),")")),"")</f>
      </c>
      <c r="D176" s="53"/>
      <c r="E176" s="27"/>
      <c r="F176" s="184"/>
      <c r="G176" s="68">
        <f>IF($F$175=107,IF('[3]I.st-výs-KO'!$P110="","",'[3]I.st-výs-KO'!$S110),"")</f>
      </c>
      <c r="H176" s="69"/>
    </row>
    <row r="177" spans="1:8" ht="12.75">
      <c r="A177" s="27"/>
      <c r="B177" s="38"/>
      <c r="C177" s="27"/>
      <c r="D177" s="182">
        <f>IF('[3]copy_before_draw_I_st'!$F$1&gt;64,43,"")</f>
      </c>
      <c r="E177" s="56">
        <f>IF(OR($B176="",$B178=""),IF($B176="",IF($B178="","",'[3]I.st-výs-KO'!$F44),'[3]I.st-výs-KO'!$C44),'[3]I.st-výs-KO'!$Q44)</f>
      </c>
      <c r="F177" s="46"/>
      <c r="G177" s="68"/>
      <c r="H177" s="69"/>
    </row>
    <row r="178" spans="1:8" ht="12.75">
      <c r="A178" s="27">
        <f>IF('[3]copy_before_draw_I_st'!$F$1&gt;64,86,"")</f>
      </c>
      <c r="B178" s="67">
        <f>IF('[3]copy_I.st_KO_afterdraw'!$C$92="","",'[3]copy_I.st_KO_afterdraw'!$C$92)</f>
      </c>
      <c r="C178" s="27">
        <f>IF($A$136=65,IF(B178="","bye",CONCATENATE(VLOOKUP(B178,'[3]Rank'!$A$3:$D$300,2),"  (",VLOOKUP(B178,'[3]Rank'!$A$3:$D$300,3),")")),"")</f>
      </c>
      <c r="D178" s="182"/>
      <c r="E178" s="56">
        <f>IF($B176="","",IF($B178="","",IF('[3]I.st-výs-KO'!$P44="","",'[3]I.st-výs-KO'!$S44)))</f>
      </c>
      <c r="F178" s="46"/>
      <c r="G178" s="68"/>
      <c r="H178" s="69"/>
    </row>
    <row r="179" spans="1:8" ht="12.75">
      <c r="A179" s="27"/>
      <c r="B179" s="38"/>
      <c r="C179" s="27"/>
      <c r="D179" s="53"/>
      <c r="E179" s="183">
        <f>IF('[3]copy_before_draw_I_st'!$F$1&gt;64,86,"")</f>
      </c>
      <c r="F179" s="40">
        <f>IF($E$179=86,IF('[3]I.st-výs-KO'!$Q88="","",'[3]I.st-výs-KO'!$Q88),"")</f>
      </c>
      <c r="G179" s="68"/>
      <c r="H179" s="69"/>
    </row>
    <row r="180" spans="1:8" ht="12.75">
      <c r="A180" s="27">
        <f>IF('[3]copy_before_draw_I_st'!$F$1&gt;64,87,"")</f>
      </c>
      <c r="B180" s="67">
        <f>IF('[3]copy_I.st_KO_afterdraw'!$C$93="","",'[3]copy_I.st_KO_afterdraw'!$C$93)</f>
      </c>
      <c r="C180" s="27">
        <f>IF($A$136=65,IF(B180="","bye",CONCATENATE(VLOOKUP(B180,'[3]Rank'!$A$3:$D$300,2),"  (",VLOOKUP(B180,'[3]Rank'!$A$3:$D$300,3),")")),"")</f>
      </c>
      <c r="D180" s="53"/>
      <c r="E180" s="183"/>
      <c r="F180" s="40">
        <f>IF($E$179=86,IF('[3]I.st-výs-KO'!$P88="","",'[3]I.st-výs-KO'!$S88),"")</f>
      </c>
      <c r="G180" s="68"/>
      <c r="H180" s="69"/>
    </row>
    <row r="181" spans="1:8" ht="12.75">
      <c r="A181" s="27"/>
      <c r="B181" s="38"/>
      <c r="C181" s="27"/>
      <c r="D181" s="182">
        <f>IF('[3]copy_before_draw_I_st'!$F$1&gt;64,44,"")</f>
      </c>
      <c r="E181" s="56">
        <f>IF(OR($B180="",$B182=""),IF($B180="",IF($B182="","",'[3]I.st-výs-KO'!$F45),'[3]I.st-výs-KO'!$C45),'[3]I.st-výs-KO'!$Q45)</f>
      </c>
      <c r="F181" s="46"/>
      <c r="G181" s="68"/>
      <c r="H181" s="69"/>
    </row>
    <row r="182" spans="1:8" ht="12.75">
      <c r="A182" s="27">
        <f>IF('[3]copy_before_draw_I_st'!$F$1&gt;64,88,"")</f>
      </c>
      <c r="B182" s="67">
        <f>IF('[3]copy_I.st_KO_afterdraw'!$C$94="","",'[3]copy_I.st_KO_afterdraw'!$C$94)</f>
      </c>
      <c r="C182" s="38">
        <f>IF($A$136=65,IF(B182="","bye",CONCATENATE(VLOOKUP(B182,'[3]Rank'!$A$3:$D$300,2),"  (",VLOOKUP(B182,'[3]Rank'!$A$3:$D$300,3),")")),"")</f>
      </c>
      <c r="D182" s="182"/>
      <c r="E182" s="56">
        <f>IF($B180="","",IF($B182="","",IF('[3]I.st-výs-KO'!$P45="","",'[3]I.st-výs-KO'!$S45)))</f>
      </c>
      <c r="F182" s="46"/>
      <c r="G182" s="68"/>
      <c r="H182" s="69"/>
    </row>
    <row r="183" spans="1:8" ht="12.75">
      <c r="A183" s="27"/>
      <c r="B183" s="38"/>
      <c r="C183" s="27"/>
      <c r="D183" s="53"/>
      <c r="E183" s="27"/>
      <c r="F183" s="46"/>
      <c r="G183" s="184">
        <f>IF(AND('[3]Turnaj'!$L$10=8,'[3]copy_before_draw_I_st'!$F$1&gt;64),118,"")</f>
      </c>
      <c r="H183" s="68">
        <f>IF($G$183=118,IF('[3]I.st-výs-KO'!$Q122="","",'[3]I.st-výs-KO'!$Q122),"")</f>
      </c>
    </row>
    <row r="184" spans="1:8" ht="12.75">
      <c r="A184" s="27">
        <f>IF('[3]copy_before_draw_I_st'!$F$1&gt;64,89,"")</f>
      </c>
      <c r="B184" s="67">
        <f>IF('[3]copy_I.st_KO_afterdraw'!$C$95="","",'[3]copy_I.st_KO_afterdraw'!$C$95)</f>
      </c>
      <c r="C184" s="38">
        <f>IF($A$136=65,IF(B184="","bye",CONCATENATE(VLOOKUP(B184,'[3]Rank'!$A$3:$D$300,2),"  (",VLOOKUP(B184,'[3]Rank'!$A$3:$D$300,3),")")),"")</f>
      </c>
      <c r="D184" s="53"/>
      <c r="E184" s="27"/>
      <c r="F184" s="46"/>
      <c r="G184" s="184"/>
      <c r="H184" s="68">
        <f>IF($G$183=118,IF('[3]I.st-výs-KO'!$P122="","",'[3]I.st-výs-KO'!$S122),"")</f>
      </c>
    </row>
    <row r="185" spans="1:8" ht="12.75">
      <c r="A185" s="27"/>
      <c r="B185" s="38"/>
      <c r="C185" s="27"/>
      <c r="D185" s="182">
        <f>IF('[3]copy_before_draw_I_st'!$F$1&gt;64,45,"")</f>
      </c>
      <c r="E185" s="56">
        <f>IF(OR($B184="",$B186=""),IF($B184="",IF($B186="","",'[3]I.st-výs-KO'!$F46),'[3]I.st-výs-KO'!$C46),'[3]I.st-výs-KO'!$Q46)</f>
      </c>
      <c r="F185" s="46"/>
      <c r="G185" s="68"/>
      <c r="H185" s="69"/>
    </row>
    <row r="186" spans="1:8" ht="12.75">
      <c r="A186" s="27">
        <f>IF('[3]copy_before_draw_I_st'!$F$1&gt;64,90,"")</f>
      </c>
      <c r="B186" s="67">
        <f>IF('[3]copy_I.st_KO_afterdraw'!$C$96="","",'[3]copy_I.st_KO_afterdraw'!$C$96)</f>
      </c>
      <c r="C186" s="27">
        <f>IF($A$136=65,IF(B186="","bye",CONCATENATE(VLOOKUP(B186,'[3]Rank'!$A$3:$D$300,2),"  (",VLOOKUP(B186,'[3]Rank'!$A$3:$D$300,3),")")),"")</f>
      </c>
      <c r="D186" s="182"/>
      <c r="E186" s="56">
        <f>IF($B184="","",IF($B186="","",IF('[3]I.st-výs-KO'!$P46="","",'[3]I.st-výs-KO'!$S46)))</f>
      </c>
      <c r="F186" s="46"/>
      <c r="G186" s="68"/>
      <c r="H186" s="69"/>
    </row>
    <row r="187" spans="1:8" ht="12.75">
      <c r="A187" s="27"/>
      <c r="B187" s="38"/>
      <c r="C187" s="27"/>
      <c r="D187" s="53"/>
      <c r="E187" s="183">
        <f>IF('[3]copy_before_draw_I_st'!$F$1&gt;64,87,"")</f>
      </c>
      <c r="F187" s="40">
        <f>IF($E$187=87,IF('[3]I.st-výs-KO'!$Q89="","",'[3]I.st-výs-KO'!$Q89),"")</f>
      </c>
      <c r="G187" s="68"/>
      <c r="H187" s="69"/>
    </row>
    <row r="188" spans="1:8" ht="12.75">
      <c r="A188" s="27">
        <f>IF('[3]copy_before_draw_I_st'!$F$1&gt;64,91,"")</f>
      </c>
      <c r="B188" s="67">
        <f>IF('[3]copy_I.st_KO_afterdraw'!$C$97="","",'[3]copy_I.st_KO_afterdraw'!$C$97)</f>
      </c>
      <c r="C188" s="27">
        <f>IF($A$136=65,IF(B188="","bye",CONCATENATE(VLOOKUP(B188,'[3]Rank'!$A$3:$D$300,2),"  (",VLOOKUP(B188,'[3]Rank'!$A$3:$D$300,3),")")),"")</f>
      </c>
      <c r="D188" s="53"/>
      <c r="E188" s="183"/>
      <c r="F188" s="40">
        <f>IF($E$187=87,IF('[3]I.st-výs-KO'!$P89="","",'[3]I.st-výs-KO'!$S89),"")</f>
      </c>
      <c r="G188" s="68"/>
      <c r="H188" s="69"/>
    </row>
    <row r="189" spans="1:8" ht="12.75">
      <c r="A189" s="27"/>
      <c r="B189" s="38"/>
      <c r="C189" s="27"/>
      <c r="D189" s="182">
        <f>IF('[3]copy_before_draw_I_st'!$F$1&gt;64,46,"")</f>
      </c>
      <c r="E189" s="56">
        <f>IF(OR($B188="",$B190=""),IF($B188="",IF($B190="","",'[3]I.st-výs-KO'!$F47),'[3]I.st-výs-KO'!$C47),'[3]I.st-výs-KO'!$Q47)</f>
      </c>
      <c r="F189" s="46"/>
      <c r="G189" s="68"/>
      <c r="H189" s="69"/>
    </row>
    <row r="190" spans="1:8" ht="12.75">
      <c r="A190" s="27">
        <f>IF('[3]copy_before_draw_I_st'!$F$1&gt;64,92,"")</f>
      </c>
      <c r="B190" s="67">
        <f>IF('[3]copy_I.st_KO_afterdraw'!$C$98="","",'[3]copy_I.st_KO_afterdraw'!$C$98)</f>
      </c>
      <c r="C190" s="38">
        <f>IF($A$136=65,IF(B190="","bye",CONCATENATE(VLOOKUP(B190,'[3]Rank'!$A$3:$D$300,2),"  (",VLOOKUP(B190,'[3]Rank'!$A$3:$D$300,3),")")),"")</f>
      </c>
      <c r="D190" s="182"/>
      <c r="E190" s="56">
        <f>IF($B188="","",IF($B190="","",IF('[3]I.st-výs-KO'!$P47="","",'[3]I.st-výs-KO'!$S47)))</f>
      </c>
      <c r="F190" s="46"/>
      <c r="G190" s="68"/>
      <c r="H190" s="69"/>
    </row>
    <row r="191" spans="1:8" ht="12.75">
      <c r="A191" s="27"/>
      <c r="B191" s="38"/>
      <c r="C191" s="27"/>
      <c r="D191" s="53"/>
      <c r="E191" s="27"/>
      <c r="F191" s="184">
        <f>IF(AND('[3]Turnaj'!$L$10=16,'[3]copy_before_draw_I_st'!$F$1&gt;64),108,IF(AND('[3]Turnaj'!$L$10=8,'[3]copy_before_draw_I_st'!$F$1&gt;64),108,""))</f>
      </c>
      <c r="G191" s="68">
        <f>IF($F$191=108,IF('[3]I.st-výs-KO'!$Q111="","",'[3]I.st-výs-KO'!$Q111),"")</f>
      </c>
      <c r="H191" s="69"/>
    </row>
    <row r="192" spans="1:8" ht="12.75">
      <c r="A192" s="27">
        <f>IF('[3]copy_before_draw_I_st'!$F$1&gt;64,93,"")</f>
      </c>
      <c r="B192" s="67">
        <f>IF('[3]copy_I.st_KO_afterdraw'!$C$99="","",'[3]copy_I.st_KO_afterdraw'!$C$99)</f>
      </c>
      <c r="C192" s="38">
        <f>IF($A$136=65,IF(B192="","bye",CONCATENATE(VLOOKUP(B192,'[3]Rank'!$A$3:$D$300,2),"  (",VLOOKUP(B192,'[3]Rank'!$A$3:$D$300,3),")")),"")</f>
      </c>
      <c r="D192" s="53"/>
      <c r="E192" s="27"/>
      <c r="F192" s="184"/>
      <c r="G192" s="68">
        <f>IF($F$191=108,IF('[3]I.st-výs-KO'!$P111="","",'[3]I.st-výs-KO'!$S111),"")</f>
      </c>
      <c r="H192" s="69"/>
    </row>
    <row r="193" spans="1:8" ht="12.75">
      <c r="A193" s="27"/>
      <c r="B193" s="38"/>
      <c r="C193" s="27"/>
      <c r="D193" s="182">
        <f>IF('[3]copy_before_draw_I_st'!$F$1&gt;64,47,"")</f>
      </c>
      <c r="E193" s="56">
        <f>IF(OR($B192="",$B194=""),IF($B192="",IF($B194="","",'[3]I.st-výs-KO'!$F48),'[3]I.st-výs-KO'!$C48),'[3]I.st-výs-KO'!$Q48)</f>
      </c>
      <c r="F193" s="46"/>
      <c r="G193" s="68"/>
      <c r="H193" s="69"/>
    </row>
    <row r="194" spans="1:8" ht="12.75">
      <c r="A194" s="27">
        <f>IF('[3]copy_before_draw_I_st'!$F$1&gt;64,94,"")</f>
      </c>
      <c r="B194" s="67">
        <f>IF('[3]copy_I.st_KO_afterdraw'!$C$100="","",'[3]copy_I.st_KO_afterdraw'!$C$100)</f>
      </c>
      <c r="C194" s="27">
        <f>IF($A$136=65,IF(B194="","bye",CONCATENATE(VLOOKUP(B194,'[3]Rank'!$A$3:$D$300,2),"  (",VLOOKUP(B194,'[3]Rank'!$A$3:$D$300,3),")")),"")</f>
      </c>
      <c r="D194" s="182"/>
      <c r="E194" s="56">
        <f>IF($B192="","",IF($B194="","",IF('[3]I.st-výs-KO'!$P48="","",'[3]I.st-výs-KO'!$S48)))</f>
      </c>
      <c r="F194" s="46"/>
      <c r="G194" s="68"/>
      <c r="H194" s="69"/>
    </row>
    <row r="195" spans="1:8" ht="12.75">
      <c r="A195" s="27"/>
      <c r="B195" s="38"/>
      <c r="C195" s="27"/>
      <c r="D195" s="53"/>
      <c r="E195" s="183">
        <f>IF('[3]copy_before_draw_I_st'!$F$1&gt;64,88,"")</f>
      </c>
      <c r="F195" s="40">
        <f>IF($E$195=88,IF('[3]I.st-výs-KO'!$Q90="","",'[3]I.st-výs-KO'!$Q90),"")</f>
      </c>
      <c r="G195" s="68"/>
      <c r="H195" s="69"/>
    </row>
    <row r="196" spans="1:8" ht="12.75">
      <c r="A196" s="27">
        <f>IF('[3]copy_before_draw_I_st'!$F$1&gt;64,95,"")</f>
      </c>
      <c r="B196" s="67">
        <f>IF('[3]copy_I.st_KO_afterdraw'!$C$101="","",'[3]copy_I.st_KO_afterdraw'!$C$101)</f>
      </c>
      <c r="C196" s="27">
        <f>IF($A$136=65,IF(B196="","bye",CONCATENATE(VLOOKUP(B196,'[3]Rank'!$A$3:$D$300,2),"  (",VLOOKUP(B196,'[3]Rank'!$A$3:$D$300,3),")")),"")</f>
      </c>
      <c r="D196" s="53"/>
      <c r="E196" s="183"/>
      <c r="F196" s="40">
        <f>IF($E$195=88,IF('[3]I.st-výs-KO'!$P90="","",'[3]I.st-výs-KO'!$S90),"")</f>
      </c>
      <c r="G196" s="68"/>
      <c r="H196" s="69"/>
    </row>
    <row r="197" spans="1:8" ht="12.75">
      <c r="A197" s="27"/>
      <c r="B197" s="38"/>
      <c r="C197" s="27"/>
      <c r="D197" s="182">
        <f>IF('[3]copy_before_draw_I_st'!$F$1&gt;64,48,"")</f>
      </c>
      <c r="E197" s="56">
        <f>IF(OR($B196="",$B198=""),IF($B196="",IF($B198="","",'[3]I.st-výs-KO'!$F49),'[3]I.st-výs-KO'!$C49),'[3]I.st-výs-KO'!$Q49)</f>
      </c>
      <c r="F197" s="46"/>
      <c r="G197" s="68"/>
      <c r="H197" s="69"/>
    </row>
    <row r="198" spans="1:6" ht="12.75">
      <c r="A198" s="27">
        <f>IF('[3]copy_before_draw_I_st'!$F$1&gt;64,96,"")</f>
      </c>
      <c r="B198" s="67">
        <f>IF('[3]copy_I.st_KO_afterdraw'!$C$102="","",'[3]copy_I.st_KO_afterdraw'!$C$102)</f>
      </c>
      <c r="C198" s="38">
        <f>IF($A$136=65,IF(B198="","bye",CONCATENATE(VLOOKUP(B198,'[3]Rank'!$A$3:$D$300,2),"  (",VLOOKUP(B198,'[3]Rank'!$A$3:$D$300,3),")")),"")</f>
      </c>
      <c r="D198" s="182"/>
      <c r="E198" s="56">
        <f>IF($B196="","",IF($B198="","",IF('[3]I.st-výs-KO'!$P49="","",'[3]I.st-výs-KO'!$S49)))</f>
      </c>
      <c r="F198" s="46"/>
    </row>
    <row r="199" spans="1:8" ht="25.5">
      <c r="A199" s="185">
        <f>IF($A$136=65,$A$1,"")</f>
      </c>
      <c r="B199" s="185"/>
      <c r="C199" s="185"/>
      <c r="D199" s="185"/>
      <c r="E199" s="185"/>
      <c r="F199" s="185"/>
      <c r="G199" s="185"/>
      <c r="H199" s="185"/>
    </row>
    <row r="200" spans="1:8" ht="18.75">
      <c r="A200" s="186">
        <f>IF($A$136=65,CONCATENATE("Dvouhra"," ",'[3]Turnaj'!$F$6," - ","I. stupeň"),"")</f>
      </c>
      <c r="B200" s="186"/>
      <c r="C200" s="186"/>
      <c r="D200" s="186"/>
      <c r="E200" s="186"/>
      <c r="F200" s="186"/>
      <c r="G200" s="186"/>
      <c r="H200" s="186"/>
    </row>
    <row r="201" spans="3:8" ht="15.75">
      <c r="C201" s="21"/>
      <c r="D201" s="23"/>
      <c r="F201" s="62"/>
      <c r="H201" s="62">
        <f>IF($A$136=65,$G$3,"")</f>
      </c>
    </row>
    <row r="202" spans="1:8" ht="15.75">
      <c r="A202" s="27">
        <f>IF('[3]copy_before_draw_I_st'!$F$1&gt;64,97,"")</f>
      </c>
      <c r="B202" s="67">
        <f>IF('[3]copy_I.st_KO_afterdraw'!$C$103="","",'[3]copy_I.st_KO_afterdraw'!$C$103)</f>
      </c>
      <c r="C202" s="38">
        <f>IF($A$202=97,IF(B202="","bye",CONCATENATE(VLOOKUP(B202,'[3]Rank'!$A$3:$D$300,2),"  (",VLOOKUP(B202,'[3]Rank'!$A$3:$D$300,3),")")),"")</f>
      </c>
      <c r="D202" s="27"/>
      <c r="E202" s="27"/>
      <c r="F202" s="38"/>
      <c r="H202" s="31">
        <f>IF($A$202=97,"Stránka 4","")</f>
      </c>
    </row>
    <row r="203" spans="1:6" ht="12.75">
      <c r="A203" s="27"/>
      <c r="C203" s="27"/>
      <c r="D203" s="182">
        <f>IF('[3]copy_before_draw_I_st'!$F$1&gt;64,49,"")</f>
      </c>
      <c r="E203" s="56">
        <f>IF(OR($B202="",$B204=""),IF($B202="",IF($B204="","",'[3]I.st-výs-KO'!$F50),'[3]I.st-výs-KO'!$C50),'[3]I.st-výs-KO'!$Q50)</f>
      </c>
      <c r="F203" s="38"/>
    </row>
    <row r="204" spans="1:8" ht="12.75">
      <c r="A204" s="27">
        <f>IF('[3]copy_before_draw_I_st'!$F$1&gt;64,98,"")</f>
      </c>
      <c r="B204" s="67">
        <f>IF('[3]copy_I.st_KO_afterdraw'!$C$104="","",'[3]copy_I.st_KO_afterdraw'!$C$104)</f>
      </c>
      <c r="C204" s="27">
        <f>IF($A$202=97,IF(B204="","bye",CONCATENATE(VLOOKUP(B204,'[3]Rank'!$A$3:$D$300,2),"  (",VLOOKUP(B204,'[3]Rank'!$A$3:$D$300,3),")")),"")</f>
      </c>
      <c r="D204" s="182"/>
      <c r="E204" s="56">
        <f>IF($B202="","",IF($B204="","",IF('[3]I.st-výs-KO'!$P50="","",'[3]I.st-výs-KO'!$S50)))</f>
      </c>
      <c r="F204" s="38"/>
      <c r="H204" s="30"/>
    </row>
    <row r="205" spans="1:8" ht="12.75">
      <c r="A205" s="27"/>
      <c r="C205" s="27"/>
      <c r="D205" s="51"/>
      <c r="E205" s="183">
        <f>IF('[3]copy_before_draw_I_st'!$F$1&gt;64,89,"")</f>
      </c>
      <c r="F205" s="40">
        <f>IF($E$205=89,IF('[3]I.st-výs-KO'!$Q91="","",'[3]I.st-výs-KO'!$Q91),"")</f>
      </c>
      <c r="G205" s="68"/>
      <c r="H205" s="69"/>
    </row>
    <row r="206" spans="1:8" ht="12.75">
      <c r="A206" s="27">
        <f>IF('[3]copy_before_draw_I_st'!$F$1&gt;64,99,"")</f>
      </c>
      <c r="B206" s="67">
        <f>IF('[3]copy_I.st_KO_afterdraw'!$C$105="","",'[3]copy_I.st_KO_afterdraw'!$C$105)</f>
      </c>
      <c r="C206" s="27">
        <f>IF($A$202=97,IF(B206="","bye",CONCATENATE(VLOOKUP(B206,'[3]Rank'!$A$3:$D$300,2),"  (",VLOOKUP(B206,'[3]Rank'!$A$3:$D$300,3),")")),"")</f>
      </c>
      <c r="D206" s="51"/>
      <c r="E206" s="183"/>
      <c r="F206" s="40">
        <f>IF($E$205=89,IF('[3]I.st-výs-KO'!$P91="","",'[3]I.st-výs-KO'!$S91),"")</f>
      </c>
      <c r="G206" s="68"/>
      <c r="H206" s="69"/>
    </row>
    <row r="207" spans="1:8" ht="12.75">
      <c r="A207" s="27"/>
      <c r="C207" s="27"/>
      <c r="D207" s="182">
        <f>IF('[3]copy_before_draw_I_st'!$F$1&gt;64,50,"")</f>
      </c>
      <c r="E207" s="56">
        <f>IF(OR($B206="",$B208=""),IF($B206="",IF($B208="","",'[3]I.st-výs-KO'!$F51),'[3]I.st-výs-KO'!$C51),'[3]I.st-výs-KO'!$Q51)</f>
      </c>
      <c r="F207" s="40"/>
      <c r="G207" s="68"/>
      <c r="H207" s="69"/>
    </row>
    <row r="208" spans="1:8" ht="12.75">
      <c r="A208" s="27">
        <f>IF('[3]copy_before_draw_I_st'!$F$1&gt;64,100,"")</f>
      </c>
      <c r="B208" s="67">
        <f>IF('[3]copy_I.st_KO_afterdraw'!$C$106="","",'[3]copy_I.st_KO_afterdraw'!$C$106)</f>
      </c>
      <c r="C208" s="38">
        <f>IF($A$202=97,IF(B208="","bye",CONCATENATE(VLOOKUP(B208,'[3]Rank'!$A$3:$D$300,2),"  (",VLOOKUP(B208,'[3]Rank'!$A$3:$D$300,3),")")),"")</f>
      </c>
      <c r="D208" s="182"/>
      <c r="E208" s="56">
        <f>IF($B206="","",IF($B208="","",IF('[3]I.st-výs-KO'!$P51="","",'[3]I.st-výs-KO'!$S51)))</f>
      </c>
      <c r="F208" s="40"/>
      <c r="G208" s="68"/>
      <c r="H208" s="69"/>
    </row>
    <row r="209" spans="1:8" ht="12.75">
      <c r="A209" s="27"/>
      <c r="C209" s="27"/>
      <c r="D209" s="51"/>
      <c r="E209" s="45"/>
      <c r="F209" s="184">
        <f>IF(AND('[3]Turnaj'!$L$10=16,'[3]copy_before_draw_I_st'!$F$1&gt;64),109,IF(AND('[3]Turnaj'!$L$10=8,'[3]copy_before_draw_I_st'!$F$1&gt;64),109,""))</f>
      </c>
      <c r="G209" s="68">
        <f>IF($F$209=109,IF('[3]I.st-výs-KO'!$Q112="","",'[3]I.st-výs-KO'!$Q112),"")</f>
      </c>
      <c r="H209" s="69"/>
    </row>
    <row r="210" spans="1:8" ht="12.75">
      <c r="A210" s="27">
        <f>IF('[3]copy_before_draw_I_st'!$F$1&gt;64,101,"")</f>
      </c>
      <c r="B210" s="67">
        <f>IF('[3]copy_I.st_KO_afterdraw'!$C$107="","",'[3]copy_I.st_KO_afterdraw'!$C$107)</f>
      </c>
      <c r="C210" s="38">
        <f>IF($A$202=97,IF(B210="","bye",CONCATENATE(VLOOKUP(B210,'[3]Rank'!$A$3:$D$300,2),"  (",VLOOKUP(B210,'[3]Rank'!$A$3:$D$300,3),")")),"")</f>
      </c>
      <c r="D210" s="51"/>
      <c r="E210" s="45"/>
      <c r="F210" s="184"/>
      <c r="G210" s="68">
        <f>IF($F$209=109,IF('[3]I.st-výs-KO'!$P112="","",'[3]I.st-výs-KO'!$S112),"")</f>
      </c>
      <c r="H210" s="69"/>
    </row>
    <row r="211" spans="1:8" ht="12.75">
      <c r="A211" s="27"/>
      <c r="C211" s="27"/>
      <c r="D211" s="182">
        <f>IF('[3]copy_before_draw_I_st'!$F$1&gt;64,51,"")</f>
      </c>
      <c r="E211" s="56">
        <f>IF(OR($B210="",$B212=""),IF($B210="",IF($B212="","",'[3]I.st-výs-KO'!$F52),'[3]I.st-výs-KO'!$C52),'[3]I.st-výs-KO'!$Q52)</f>
      </c>
      <c r="F211" s="40"/>
      <c r="G211" s="68"/>
      <c r="H211" s="69"/>
    </row>
    <row r="212" spans="1:8" ht="12.75">
      <c r="A212" s="27">
        <f>IF('[3]copy_before_draw_I_st'!$F$1&gt;64,102,"")</f>
      </c>
      <c r="B212" s="67">
        <f>IF('[3]copy_I.st_KO_afterdraw'!$C$108="","",'[3]copy_I.st_KO_afterdraw'!$C$108)</f>
      </c>
      <c r="C212" s="27">
        <f>IF($A$202=97,IF(B212="","bye",CONCATENATE(VLOOKUP(B212,'[3]Rank'!$A$3:$D$300,2),"  (",VLOOKUP(B212,'[3]Rank'!$A$3:$D$300,3),")")),"")</f>
      </c>
      <c r="D212" s="182"/>
      <c r="E212" s="56">
        <f>IF($B210="","",IF($B212="","",IF('[3]I.st-výs-KO'!$P52="","",'[3]I.st-výs-KO'!$S52)))</f>
      </c>
      <c r="F212" s="40"/>
      <c r="G212" s="68"/>
      <c r="H212" s="69"/>
    </row>
    <row r="213" spans="1:8" ht="12.75">
      <c r="A213" s="27"/>
      <c r="C213" s="27"/>
      <c r="D213" s="51"/>
      <c r="E213" s="183">
        <f>IF('[3]copy_before_draw_I_st'!$F$1&gt;64,90,"")</f>
      </c>
      <c r="F213" s="40">
        <f>IF($E$213=90,IF('[3]I.st-výs-KO'!$Q92="","",'[3]I.st-výs-KO'!$Q92),"")</f>
      </c>
      <c r="G213" s="68"/>
      <c r="H213" s="69"/>
    </row>
    <row r="214" spans="1:8" ht="12.75">
      <c r="A214" s="27">
        <f>IF('[3]copy_before_draw_I_st'!$F$1&gt;64,103,"")</f>
      </c>
      <c r="B214" s="67">
        <f>IF('[3]copy_I.st_KO_afterdraw'!$C$109="","",'[3]copy_I.st_KO_afterdraw'!$C$109)</f>
      </c>
      <c r="C214" s="27">
        <f>IF($A$202=97,IF(B214="","bye",CONCATENATE(VLOOKUP(B214,'[3]Rank'!$A$3:$D$300,2),"  (",VLOOKUP(B214,'[3]Rank'!$A$3:$D$300,3),")")),"")</f>
      </c>
      <c r="D214" s="51"/>
      <c r="E214" s="183"/>
      <c r="F214" s="40">
        <f>IF($E$213=90,IF('[3]I.st-výs-KO'!$P92="","",'[3]I.st-výs-KO'!$S92),"")</f>
      </c>
      <c r="G214" s="68"/>
      <c r="H214" s="69"/>
    </row>
    <row r="215" spans="1:8" ht="12.75">
      <c r="A215" s="27"/>
      <c r="C215" s="27"/>
      <c r="D215" s="182">
        <f>IF('[3]copy_before_draw_I_st'!$F$1&gt;64,52,"")</f>
      </c>
      <c r="E215" s="56">
        <f>IF(OR($B214="",$B216=""),IF($B214="",IF($B216="","",'[3]I.st-výs-KO'!$F53),'[3]I.st-výs-KO'!$C53),'[3]I.st-výs-KO'!$Q53)</f>
      </c>
      <c r="F215" s="48"/>
      <c r="G215" s="68"/>
      <c r="H215" s="69"/>
    </row>
    <row r="216" spans="1:8" ht="12.75">
      <c r="A216" s="27">
        <f>IF('[3]copy_before_draw_I_st'!$F$1&gt;64,104,"")</f>
      </c>
      <c r="B216" s="67">
        <f>IF('[3]copy_I.st_KO_afterdraw'!$C$110="","",'[3]copy_I.st_KO_afterdraw'!$C$110)</f>
      </c>
      <c r="C216" s="38">
        <f>IF($A$202=97,IF(B216="","bye",CONCATENATE(VLOOKUP(B216,'[3]Rank'!$A$3:$D$300,2),"  (",VLOOKUP(B216,'[3]Rank'!$A$3:$D$300,3),")")),"")</f>
      </c>
      <c r="D216" s="182"/>
      <c r="E216" s="56">
        <f>IF($B214="","",IF($B216="","",IF('[3]I.st-výs-KO'!$P53="","",'[3]I.st-výs-KO'!$S53)))</f>
      </c>
      <c r="F216" s="40"/>
      <c r="G216" s="68"/>
      <c r="H216" s="69"/>
    </row>
    <row r="217" spans="1:8" ht="12.75">
      <c r="A217" s="27"/>
      <c r="C217" s="27"/>
      <c r="D217" s="51"/>
      <c r="E217" s="69"/>
      <c r="F217" s="40"/>
      <c r="G217" s="184">
        <f>IF(AND('[3]Turnaj'!$L$10=8,'[3]copy_before_draw_I_st'!$F$1&gt;64),119,"")</f>
      </c>
      <c r="H217" s="68">
        <f>IF($G$217=119,IF('[3]I.st-výs-KO'!$Q123="","",'[3]I.st-výs-KO'!$Q123),"")</f>
      </c>
    </row>
    <row r="218" spans="1:8" ht="12.75">
      <c r="A218" s="27">
        <f>IF('[3]copy_before_draw_I_st'!$F$1&gt;64,105,"")</f>
      </c>
      <c r="B218" s="67">
        <f>IF('[3]copy_I.st_KO_afterdraw'!$C$111="","",'[3]copy_I.st_KO_afterdraw'!$C$111)</f>
      </c>
      <c r="C218" s="38">
        <f>IF($A$202=97,IF(B218="","bye",CONCATENATE(VLOOKUP(B218,'[3]Rank'!$A$3:$D$300,2),"  (",VLOOKUP(B218,'[3]Rank'!$A$3:$D$300,3),")")),"")</f>
      </c>
      <c r="D218" s="51"/>
      <c r="E218" s="45"/>
      <c r="F218" s="48"/>
      <c r="G218" s="184"/>
      <c r="H218" s="68">
        <f>IF($G$217=119,IF('[3]I.st-výs-KO'!$P123="","",'[3]I.st-výs-KO'!$S123),"")</f>
      </c>
    </row>
    <row r="219" spans="1:8" ht="12.75">
      <c r="A219" s="27"/>
      <c r="C219" s="27"/>
      <c r="D219" s="182">
        <f>IF('[3]copy_before_draw_I_st'!$F$1&gt;64,53,"")</f>
      </c>
      <c r="E219" s="56">
        <f>IF(OR($B218="",$B220=""),IF($B218="",IF($B220="","",'[3]I.st-výs-KO'!$F54),'[3]I.st-výs-KO'!$C54),'[3]I.st-výs-KO'!$Q54)</f>
      </c>
      <c r="F219" s="38"/>
      <c r="G219" s="68"/>
      <c r="H219" s="69"/>
    </row>
    <row r="220" spans="1:8" ht="12.75">
      <c r="A220" s="27">
        <f>IF('[3]copy_before_draw_I_st'!$F$1&gt;64,106,"")</f>
      </c>
      <c r="B220" s="67">
        <f>IF('[3]copy_I.st_KO_afterdraw'!$C$112="","",'[3]copy_I.st_KO_afterdraw'!$C$112)</f>
      </c>
      <c r="C220" s="27">
        <f>IF($A$202=97,IF(B220="","bye",CONCATENATE(VLOOKUP(B220,'[3]Rank'!$A$3:$D$300,2),"  (",VLOOKUP(B220,'[3]Rank'!$A$3:$D$300,3),")")),"")</f>
      </c>
      <c r="D220" s="182"/>
      <c r="E220" s="56">
        <f>IF($B218="","",IF($B220="","",IF('[3]I.st-výs-KO'!$P54="","",'[3]I.st-výs-KO'!$S54)))</f>
      </c>
      <c r="F220" s="38"/>
      <c r="G220" s="68"/>
      <c r="H220" s="69"/>
    </row>
    <row r="221" spans="1:8" ht="12.75">
      <c r="A221" s="27"/>
      <c r="C221" s="27"/>
      <c r="D221" s="53"/>
      <c r="E221" s="183">
        <f>IF('[3]copy_before_draw_I_st'!$F$1&gt;64,91,"")</f>
      </c>
      <c r="F221" s="40">
        <f>IF($E$221=91,IF('[3]I.st-výs-KO'!$Q93="","",'[3]I.st-výs-KO'!$Q93),"")</f>
      </c>
      <c r="G221" s="68"/>
      <c r="H221" s="69"/>
    </row>
    <row r="222" spans="1:8" ht="12.75">
      <c r="A222" s="27">
        <f>IF('[3]copy_before_draw_I_st'!$F$1&gt;64,107,"")</f>
      </c>
      <c r="B222" s="67">
        <f>IF('[3]copy_I.st_KO_afterdraw'!$C$113="","",'[3]copy_I.st_KO_afterdraw'!$C$113)</f>
      </c>
      <c r="C222" s="27">
        <f>IF($A$202=97,IF(B222="","bye",CONCATENATE(VLOOKUP(B222,'[3]Rank'!$A$3:$D$300,2),"  (",VLOOKUP(B222,'[3]Rank'!$A$3:$D$300,3),")")),"")</f>
      </c>
      <c r="D222" s="53"/>
      <c r="E222" s="183"/>
      <c r="F222" s="40">
        <f>IF($E$221=91,IF('[3]I.st-výs-KO'!$P93="","",'[3]I.st-výs-KO'!$S93),"")</f>
      </c>
      <c r="G222" s="68"/>
      <c r="H222" s="69"/>
    </row>
    <row r="223" spans="1:8" ht="12.75">
      <c r="A223" s="27"/>
      <c r="C223" s="27"/>
      <c r="D223" s="182">
        <f>IF('[3]copy_before_draw_I_st'!$F$1&gt;64,54,"")</f>
      </c>
      <c r="E223" s="56">
        <f>IF(OR($B222="",$B224=""),IF($B222="",IF($B224="","",'[3]I.st-výs-KO'!$F55),'[3]I.st-výs-KO'!$C55),'[3]I.st-výs-KO'!$Q55)</f>
      </c>
      <c r="F223" s="38"/>
      <c r="G223" s="68"/>
      <c r="H223" s="69"/>
    </row>
    <row r="224" spans="1:8" ht="12.75">
      <c r="A224" s="27">
        <f>IF('[3]copy_before_draw_I_st'!$F$1&gt;64,108,"")</f>
      </c>
      <c r="B224" s="67">
        <f>IF('[3]copy_I.st_KO_afterdraw'!$C$114="","",'[3]copy_I.st_KO_afterdraw'!$C$114)</f>
      </c>
      <c r="C224" s="38">
        <f>IF($A$202=97,IF(B224="","bye",CONCATENATE(VLOOKUP(B224,'[3]Rank'!$A$3:$D$300,2),"  (",VLOOKUP(B224,'[3]Rank'!$A$3:$D$300,3),")")),"")</f>
      </c>
      <c r="D224" s="182"/>
      <c r="E224" s="56">
        <f>IF($B222="","",IF($B224="","",IF('[3]I.st-výs-KO'!$P55="","",'[3]I.st-výs-KO'!$S55)))</f>
      </c>
      <c r="F224" s="38"/>
      <c r="G224" s="68"/>
      <c r="H224" s="69"/>
    </row>
    <row r="225" spans="1:8" ht="12.75">
      <c r="A225" s="27"/>
      <c r="C225" s="27"/>
      <c r="D225" s="53"/>
      <c r="E225" s="56"/>
      <c r="F225" s="184">
        <f>IF(AND('[3]Turnaj'!$L$10=16,'[3]copy_before_draw_I_st'!$F$1&gt;64),110,IF(AND('[3]Turnaj'!$L$10=8,'[3]copy_before_draw_I_st'!$F$1&gt;64),110,""))</f>
      </c>
      <c r="G225" s="68">
        <f>IF($F$225=110,IF('[3]I.st-výs-KO'!$Q113="","",'[3]I.st-výs-KO'!$Q113),"")</f>
      </c>
      <c r="H225" s="69"/>
    </row>
    <row r="226" spans="1:8" ht="12.75">
      <c r="A226" s="27">
        <f>IF('[3]copy_before_draw_I_st'!$F$1&gt;64,109,"")</f>
      </c>
      <c r="B226" s="67">
        <f>IF('[3]copy_I.st_KO_afterdraw'!$C$115="","",'[3]copy_I.st_KO_afterdraw'!$C$115)</f>
      </c>
      <c r="C226" s="38">
        <f>IF($A$202=97,IF(B226="","bye",CONCATENATE(VLOOKUP(B226,'[3]Rank'!$A$3:$D$300,2),"  (",VLOOKUP(B226,'[3]Rank'!$A$3:$D$300,3),")")),"")</f>
      </c>
      <c r="D226" s="51"/>
      <c r="E226" s="27"/>
      <c r="F226" s="184"/>
      <c r="G226" s="68">
        <f>IF($F$225=110,IF('[3]I.st-výs-KO'!$P113="","",'[3]I.st-výs-KO'!$S113),"")</f>
      </c>
      <c r="H226" s="69"/>
    </row>
    <row r="227" spans="1:8" ht="12.75">
      <c r="A227" s="27"/>
      <c r="C227" s="69"/>
      <c r="D227" s="182">
        <f>IF('[3]copy_before_draw_I_st'!$F$1&gt;64,55,"")</f>
      </c>
      <c r="E227" s="56">
        <f>IF(OR($B226="",$B228=""),IF($B226="",IF($B228="","",'[3]I.st-výs-KO'!$F56),'[3]I.st-výs-KO'!$C56),'[3]I.st-výs-KO'!$Q56)</f>
      </c>
      <c r="F227" s="46"/>
      <c r="G227" s="68"/>
      <c r="H227" s="69"/>
    </row>
    <row r="228" spans="1:8" ht="12.75">
      <c r="A228" s="27">
        <f>IF('[3]copy_before_draw_I_st'!$F$1&gt;64,110,"")</f>
      </c>
      <c r="B228" s="67">
        <f>IF('[3]copy_I.st_KO_afterdraw'!$C$116="","",'[3]copy_I.st_KO_afterdraw'!$C$116)</f>
      </c>
      <c r="C228" s="27">
        <f>IF($A$202=97,IF(B228="","bye",CONCATENATE(VLOOKUP(B228,'[3]Rank'!$A$3:$D$300,2),"  (",VLOOKUP(B228,'[3]Rank'!$A$3:$D$300,3),")")),"")</f>
      </c>
      <c r="D228" s="182"/>
      <c r="E228" s="56">
        <f>IF($B226="","",IF($B228="","",IF('[3]I.st-výs-KO'!$P56="","",'[3]I.st-výs-KO'!$S56)))</f>
      </c>
      <c r="F228" s="46"/>
      <c r="G228" s="68"/>
      <c r="H228" s="69"/>
    </row>
    <row r="229" spans="1:8" ht="12.75">
      <c r="A229" s="27"/>
      <c r="C229" s="27"/>
      <c r="D229" s="51"/>
      <c r="E229" s="183">
        <f>IF('[3]copy_before_draw_I_st'!$F$1&gt;64,92,"")</f>
      </c>
      <c r="F229" s="40">
        <f>IF($E$229=92,IF('[3]I.st-výs-KO'!$Q94="","",'[3]I.st-výs-KO'!$Q94),"")</f>
      </c>
      <c r="G229" s="68"/>
      <c r="H229" s="69"/>
    </row>
    <row r="230" spans="1:8" ht="12.75">
      <c r="A230" s="27">
        <f>IF('[3]copy_before_draw_I_st'!$F$1&gt;64,111,"")</f>
      </c>
      <c r="B230" s="67">
        <f>IF('[3]copy_I.st_KO_afterdraw'!$C$117="","",'[3]copy_I.st_KO_afterdraw'!$C$117)</f>
      </c>
      <c r="C230" s="27">
        <f>IF($A$202=97,IF(B230="","bye",CONCATENATE(VLOOKUP(B230,'[3]Rank'!$A$3:$D$300,2),"  (",VLOOKUP(B230,'[3]Rank'!$A$3:$D$300,3),")")),"")</f>
      </c>
      <c r="D230" s="51"/>
      <c r="E230" s="183"/>
      <c r="F230" s="40">
        <f>IF($E$229=92,IF('[3]I.st-výs-KO'!$P94="","",'[3]I.st-výs-KO'!$S94),"")</f>
      </c>
      <c r="G230" s="68"/>
      <c r="H230" s="69"/>
    </row>
    <row r="231" spans="1:8" ht="12.75">
      <c r="A231" s="27"/>
      <c r="C231" s="27"/>
      <c r="D231" s="182">
        <f>IF('[3]copy_before_draw_I_st'!$F$1&gt;64,56,"")</f>
      </c>
      <c r="E231" s="56">
        <f>IF(OR($B230="",$B232=""),IF($B230="",IF($B232="","",'[3]I.st-výs-KO'!$F57),'[3]I.st-výs-KO'!$C57),'[3]I.st-výs-KO'!$Q57)</f>
      </c>
      <c r="F231" s="46"/>
      <c r="G231" s="68"/>
      <c r="H231" s="69"/>
    </row>
    <row r="232" spans="1:8" ht="12.75">
      <c r="A232" s="27">
        <f>IF('[3]copy_before_draw_I_st'!$F$1&gt;64,112,"")</f>
      </c>
      <c r="B232" s="67">
        <f>IF('[3]copy_I.st_KO_afterdraw'!$C$118="","",'[3]copy_I.st_KO_afterdraw'!$C$118)</f>
      </c>
      <c r="C232" s="38">
        <f>IF($A$202=97,IF(B232="","bye",CONCATENATE(VLOOKUP(B232,'[3]Rank'!$A$3:$D$300,2),"  (",VLOOKUP(B232,'[3]Rank'!$A$3:$D$300,3),")")),"")</f>
      </c>
      <c r="D232" s="182"/>
      <c r="E232" s="56">
        <f>IF($B230="","",IF($B232="","",IF('[3]I.st-výs-KO'!$P57="","",'[3]I.st-výs-KO'!$S57)))</f>
      </c>
      <c r="F232" s="46"/>
      <c r="G232" s="68"/>
      <c r="H232" s="69"/>
    </row>
    <row r="233" spans="1:8" ht="12.75">
      <c r="A233" s="27"/>
      <c r="B233" s="27"/>
      <c r="C233" s="69"/>
      <c r="D233" s="69"/>
      <c r="E233" s="69"/>
      <c r="F233" s="46"/>
      <c r="G233" s="68"/>
      <c r="H233" s="69"/>
    </row>
    <row r="234" spans="1:8" ht="12.75">
      <c r="A234" s="27">
        <f>IF('[3]copy_before_draw_I_st'!$F$1&gt;64,113,"")</f>
      </c>
      <c r="B234" s="67">
        <f>IF('[3]copy_I.st_KO_afterdraw'!$C$119="","",'[3]copy_I.st_KO_afterdraw'!$C$119)</f>
      </c>
      <c r="C234" s="38">
        <f>IF($A$202=97,IF(B234="","bye",CONCATENATE(VLOOKUP(B234,'[3]Rank'!$A$3:$D$300,2),"  (",VLOOKUP(B234,'[3]Rank'!$A$3:$D$300,3),")")),"")</f>
      </c>
      <c r="D234" s="51"/>
      <c r="E234" s="69"/>
      <c r="F234" s="48"/>
      <c r="G234" s="68"/>
      <c r="H234" s="69"/>
    </row>
    <row r="235" spans="1:8" ht="12.75">
      <c r="A235" s="27"/>
      <c r="B235" s="27"/>
      <c r="C235" s="69"/>
      <c r="D235" s="182">
        <f>IF('[3]copy_before_draw_I_st'!$F$1&gt;64,57,"")</f>
      </c>
      <c r="E235" s="56">
        <f>IF(OR($B234="",$B236=""),IF($B234="",IF($B236="","",'[3]I.st-výs-KO'!$F58),'[3]I.st-výs-KO'!$C58),'[3]I.st-výs-KO'!$Q58)</f>
      </c>
      <c r="F235" s="48"/>
      <c r="G235" s="68"/>
      <c r="H235" s="69"/>
    </row>
    <row r="236" spans="1:8" ht="12.75">
      <c r="A236" s="27">
        <f>IF('[3]copy_before_draw_I_st'!$F$1&gt;64,114,"")</f>
      </c>
      <c r="B236" s="67">
        <f>IF('[3]copy_I.st_KO_afterdraw'!$C$120="","",'[3]copy_I.st_KO_afterdraw'!$C$120)</f>
      </c>
      <c r="C236" s="27">
        <f>IF($A$202=97,IF(B236="","bye",CONCATENATE(VLOOKUP(B236,'[3]Rank'!$A$3:$D$300,2),"  (",VLOOKUP(B236,'[3]Rank'!$A$3:$D$300,3),")")),"")</f>
      </c>
      <c r="D236" s="182"/>
      <c r="E236" s="56">
        <f>IF($B234="","",IF($B236="","",IF('[3]I.st-výs-KO'!$P58="","",'[3]I.st-výs-KO'!$S58)))</f>
      </c>
      <c r="F236" s="46"/>
      <c r="G236" s="68"/>
      <c r="H236" s="69"/>
    </row>
    <row r="237" spans="1:8" ht="12.75">
      <c r="A237" s="27"/>
      <c r="B237" s="27"/>
      <c r="C237" s="69"/>
      <c r="D237" s="69"/>
      <c r="E237" s="183">
        <f>IF('[3]copy_before_draw_I_st'!$F$1&gt;64,93,"")</f>
      </c>
      <c r="F237" s="40">
        <f>IF($E$237=93,IF('[3]I.st-výs-KO'!$Q95="","",'[3]I.st-výs-KO'!$Q95),"")</f>
      </c>
      <c r="G237" s="68"/>
      <c r="H237" s="69"/>
    </row>
    <row r="238" spans="1:8" ht="12.75">
      <c r="A238" s="27">
        <f>IF('[3]copy_before_draw_I_st'!$F$1&gt;64,115,"")</f>
      </c>
      <c r="B238" s="67">
        <f>IF('[3]copy_I.st_KO_afterdraw'!$C$121="","",'[3]copy_I.st_KO_afterdraw'!$C$121)</f>
      </c>
      <c r="C238" s="27">
        <f>IF($A$202=97,IF(B238="","bye",CONCATENATE(VLOOKUP(B238,'[3]Rank'!$A$3:$D$300,2),"  (",VLOOKUP(B238,'[3]Rank'!$A$3:$D$300,3),")")),"")</f>
      </c>
      <c r="D238" s="53"/>
      <c r="E238" s="183"/>
      <c r="F238" s="40">
        <f>IF($E$237=93,IF('[3]I.st-výs-KO'!$P95="","",'[3]I.st-výs-KO'!$S95),"")</f>
      </c>
      <c r="G238" s="68"/>
      <c r="H238" s="69"/>
    </row>
    <row r="239" spans="1:8" ht="12.75">
      <c r="A239" s="27"/>
      <c r="B239" s="27"/>
      <c r="C239" s="27"/>
      <c r="D239" s="182">
        <f>IF('[3]copy_before_draw_I_st'!$F$1&gt;64,58,"")</f>
      </c>
      <c r="E239" s="56">
        <f>IF(OR($B238="",$B240=""),IF($B238="",IF($B240="","",'[3]I.st-výs-KO'!$F59),'[3]I.st-výs-KO'!$C59),'[3]I.st-výs-KO'!$Q59)</f>
      </c>
      <c r="F239" s="46"/>
      <c r="G239" s="68"/>
      <c r="H239" s="69"/>
    </row>
    <row r="240" spans="1:8" ht="12.75">
      <c r="A240" s="27">
        <f>IF('[3]copy_before_draw_I_st'!$F$1&gt;64,116,"")</f>
      </c>
      <c r="B240" s="67">
        <f>IF('[3]copy_I.st_KO_afterdraw'!$C$122="","",'[3]copy_I.st_KO_afterdraw'!$C$122)</f>
      </c>
      <c r="C240" s="38">
        <f>IF($A$202=97,IF(B240="","bye",CONCATENATE(VLOOKUP(B240,'[3]Rank'!$A$3:$D$300,2),"  (",VLOOKUP(B240,'[3]Rank'!$A$3:$D$300,3),")")),"")</f>
      </c>
      <c r="D240" s="182"/>
      <c r="E240" s="56">
        <f>IF($B238="","",IF($B240="","",IF('[3]I.st-výs-KO'!$P59="","",'[3]I.st-výs-KO'!$S59)))</f>
      </c>
      <c r="F240" s="46"/>
      <c r="G240" s="68"/>
      <c r="H240" s="69"/>
    </row>
    <row r="241" spans="1:8" ht="12.75">
      <c r="A241" s="27"/>
      <c r="B241" s="27"/>
      <c r="C241" s="27"/>
      <c r="D241" s="53"/>
      <c r="E241" s="27"/>
      <c r="F241" s="184">
        <f>IF(AND('[3]Turnaj'!$L$10=16,'[3]copy_before_draw_I_st'!$F$1&gt;64),111,IF(AND('[3]Turnaj'!$L$10=8,'[3]copy_before_draw_I_st'!$F$1&gt;64),111,""))</f>
      </c>
      <c r="G241" s="68">
        <f>IF($F$241=111,IF('[3]I.st-výs-KO'!$Q114="","",'[3]I.st-výs-KO'!$Q114),"")</f>
      </c>
      <c r="H241" s="69"/>
    </row>
    <row r="242" spans="1:8" ht="12.75">
      <c r="A242" s="27">
        <f>IF('[3]copy_before_draw_I_st'!$F$1&gt;64,117,"")</f>
      </c>
      <c r="B242" s="67">
        <f>IF('[3]copy_I.st_KO_afterdraw'!$C$123="","",'[3]copy_I.st_KO_afterdraw'!$C$123)</f>
      </c>
      <c r="C242" s="38">
        <f>IF($A$202=97,IF(B242="","bye",CONCATENATE(VLOOKUP(B242,'[3]Rank'!$A$3:$D$300,2),"  (",VLOOKUP(B242,'[3]Rank'!$A$3:$D$300,3),")")),"")</f>
      </c>
      <c r="D242" s="53"/>
      <c r="E242" s="27"/>
      <c r="F242" s="184"/>
      <c r="G242" s="68">
        <f>IF($F$241=111,IF('[3]I.st-výs-KO'!$P114="","",'[3]I.st-výs-KO'!$S114),"")</f>
      </c>
      <c r="H242" s="69"/>
    </row>
    <row r="243" spans="1:8" ht="12.75">
      <c r="A243" s="27"/>
      <c r="B243" s="27"/>
      <c r="C243" s="27"/>
      <c r="D243" s="182">
        <f>IF('[3]copy_before_draw_I_st'!$F$1&gt;64,59,"")</f>
      </c>
      <c r="E243" s="56">
        <f>IF(OR($B242="",$B244=""),IF($B242="",IF($B244="","",'[3]I.st-výs-KO'!$F60),'[3]I.st-výs-KO'!$C60),'[3]I.st-výs-KO'!$Q60)</f>
      </c>
      <c r="F243" s="46"/>
      <c r="G243" s="68"/>
      <c r="H243" s="69"/>
    </row>
    <row r="244" spans="1:8" ht="12.75">
      <c r="A244" s="27">
        <f>IF('[3]copy_before_draw_I_st'!$F$1&gt;64,118,"")</f>
      </c>
      <c r="B244" s="67">
        <f>IF('[3]copy_I.st_KO_afterdraw'!$C$124="","",'[3]copy_I.st_KO_afterdraw'!$C$124)</f>
      </c>
      <c r="C244" s="27">
        <f>IF($A$202=97,IF(B244="","bye",CONCATENATE(VLOOKUP(B244,'[3]Rank'!$A$3:$D$300,2),"  (",VLOOKUP(B244,'[3]Rank'!$A$3:$D$300,3),")")),"")</f>
      </c>
      <c r="D244" s="182"/>
      <c r="E244" s="56">
        <f>IF($B242="","",IF($B244="","",IF('[3]I.st-výs-KO'!$P60="","",'[3]I.st-výs-KO'!$S60)))</f>
      </c>
      <c r="F244" s="46"/>
      <c r="G244" s="68"/>
      <c r="H244" s="69"/>
    </row>
    <row r="245" spans="1:8" ht="12.75">
      <c r="A245" s="27"/>
      <c r="B245" s="27"/>
      <c r="C245" s="27"/>
      <c r="D245" s="53"/>
      <c r="E245" s="183">
        <f>IF('[3]copy_before_draw_I_st'!$F$1&gt;64,94,"")</f>
      </c>
      <c r="F245" s="40">
        <f>IF($E$245=94,IF('[3]I.st-výs-KO'!$Q96="","",'[3]I.st-výs-KO'!$Q96),"")</f>
      </c>
      <c r="G245" s="68"/>
      <c r="H245" s="69"/>
    </row>
    <row r="246" spans="1:8" ht="12.75">
      <c r="A246" s="27">
        <f>IF('[3]copy_before_draw_I_st'!$F$1&gt;64,119,"")</f>
      </c>
      <c r="B246" s="67">
        <f>IF('[3]copy_I.st_KO_afterdraw'!$C$125="","",'[3]copy_I.st_KO_afterdraw'!$C$125)</f>
      </c>
      <c r="C246" s="27">
        <f>IF($A$202=97,IF(B246="","bye",CONCATENATE(VLOOKUP(B246,'[3]Rank'!$A$3:$D$300,2),"  (",VLOOKUP(B246,'[3]Rank'!$A$3:$D$300,3),")")),"")</f>
      </c>
      <c r="D246" s="53"/>
      <c r="E246" s="183"/>
      <c r="F246" s="40">
        <f>IF($E$245=94,IF('[3]I.st-výs-KO'!$P96="","",'[3]I.st-výs-KO'!$S96),"")</f>
      </c>
      <c r="G246" s="68"/>
      <c r="H246" s="69"/>
    </row>
    <row r="247" spans="1:8" ht="12.75">
      <c r="A247" s="27"/>
      <c r="B247" s="27"/>
      <c r="C247" s="27"/>
      <c r="D247" s="182">
        <f>IF('[3]copy_before_draw_I_st'!$F$1&gt;64,60,"")</f>
      </c>
      <c r="E247" s="56">
        <f>IF(OR($B246="",$B248=""),IF($B246="",IF($B248="","",'[3]I.st-výs-KO'!$F61),'[3]I.st-výs-KO'!$C61),'[3]I.st-výs-KO'!$Q61)</f>
      </c>
      <c r="F247" s="46"/>
      <c r="G247" s="68"/>
      <c r="H247" s="69"/>
    </row>
    <row r="248" spans="1:8" ht="12.75">
      <c r="A248" s="27">
        <f>IF('[3]copy_before_draw_I_st'!$F$1&gt;64,120,"")</f>
      </c>
      <c r="B248" s="67">
        <f>IF('[3]copy_I.st_KO_afterdraw'!$C$126="","",'[3]copy_I.st_KO_afterdraw'!$C$126)</f>
      </c>
      <c r="C248" s="38">
        <f>IF($A$202=97,IF(B248="","bye",CONCATENATE(VLOOKUP(B248,'[3]Rank'!$A$3:$D$300,2),"  (",VLOOKUP(B248,'[3]Rank'!$A$3:$D$300,3),")")),"")</f>
      </c>
      <c r="D248" s="182"/>
      <c r="E248" s="56">
        <f>IF($B246="","",IF($B248="","",IF('[3]I.st-výs-KO'!$P61="","",'[3]I.st-výs-KO'!$S61)))</f>
      </c>
      <c r="F248" s="46"/>
      <c r="G248" s="68"/>
      <c r="H248" s="69"/>
    </row>
    <row r="249" spans="1:8" ht="12.75">
      <c r="A249" s="27"/>
      <c r="B249" s="27"/>
      <c r="C249" s="27"/>
      <c r="D249" s="53"/>
      <c r="E249" s="27"/>
      <c r="F249" s="46"/>
      <c r="G249" s="184">
        <f>IF(AND('[3]Turnaj'!$L$10=8,'[3]copy_before_draw_I_st'!$F$1&gt;64),120,"")</f>
      </c>
      <c r="H249" s="68">
        <f>IF($G$249=120,IF('[3]I.st-výs-KO'!$Q124="","",'[3]I.st-výs-KO'!$Q124),"")</f>
      </c>
    </row>
    <row r="250" spans="1:8" ht="12.75">
      <c r="A250" s="27">
        <f>IF('[3]copy_before_draw_I_st'!$F$1&gt;64,121,"")</f>
      </c>
      <c r="B250" s="67">
        <f>IF('[3]copy_I.st_KO_afterdraw'!$C$127="","",'[3]copy_I.st_KO_afterdraw'!$C$127)</f>
      </c>
      <c r="C250" s="38">
        <f>IF($A$202=97,IF(B250="","bye",CONCATENATE(VLOOKUP(B250,'[3]Rank'!$A$3:$D$300,2),"  (",VLOOKUP(B250,'[3]Rank'!$A$3:$D$300,3),")")),"")</f>
      </c>
      <c r="D250" s="53"/>
      <c r="E250" s="27"/>
      <c r="F250" s="46"/>
      <c r="G250" s="184"/>
      <c r="H250" s="68">
        <f>IF($G$249=120,IF('[3]I.st-výs-KO'!$P124="","",'[3]I.st-výs-KO'!$S124),"")</f>
      </c>
    </row>
    <row r="251" spans="1:8" ht="12.75">
      <c r="A251" s="27"/>
      <c r="B251" s="27"/>
      <c r="C251" s="27"/>
      <c r="D251" s="182">
        <f>IF('[3]copy_before_draw_I_st'!$F$1&gt;64,61,"")</f>
      </c>
      <c r="E251" s="56">
        <f>IF(OR($B250="",$B252=""),IF($B250="",IF($B252="","",'[3]I.st-výs-KO'!$F62),'[3]I.st-výs-KO'!$C62),'[3]I.st-výs-KO'!$Q62)</f>
      </c>
      <c r="F251" s="46"/>
      <c r="G251" s="68"/>
      <c r="H251" s="69"/>
    </row>
    <row r="252" spans="1:8" ht="12.75">
      <c r="A252" s="27">
        <f>IF('[3]copy_before_draw_I_st'!$F$1&gt;64,122,"")</f>
      </c>
      <c r="B252" s="67">
        <f>IF('[3]copy_I.st_KO_afterdraw'!$C$128="","",'[3]copy_I.st_KO_afterdraw'!$C$128)</f>
      </c>
      <c r="C252" s="27">
        <f>IF($A$202=97,IF(B252="","bye",CONCATENATE(VLOOKUP(B252,'[3]Rank'!$A$3:$D$300,2),"  (",VLOOKUP(B252,'[3]Rank'!$A$3:$D$300,3),")")),"")</f>
      </c>
      <c r="D252" s="182"/>
      <c r="E252" s="56">
        <f>IF($B250="","",IF($B252="","",IF('[3]I.st-výs-KO'!$P62="","",'[3]I.st-výs-KO'!$S62)))</f>
      </c>
      <c r="F252" s="46"/>
      <c r="G252" s="68"/>
      <c r="H252" s="69"/>
    </row>
    <row r="253" spans="1:8" ht="12.75">
      <c r="A253" s="27"/>
      <c r="B253" s="27"/>
      <c r="C253" s="27"/>
      <c r="D253" s="53"/>
      <c r="E253" s="183">
        <f>IF('[3]copy_before_draw_I_st'!$F$1&gt;64,95,"")</f>
      </c>
      <c r="F253" s="40">
        <f>IF($E$253=95,IF('[3]I.st-výs-KO'!$Q97="","",'[3]I.st-výs-KO'!$Q97),"")</f>
      </c>
      <c r="G253" s="68"/>
      <c r="H253" s="69"/>
    </row>
    <row r="254" spans="1:8" ht="12.75">
      <c r="A254" s="27">
        <f>IF('[3]copy_before_draw_I_st'!$F$1&gt;64,123,"")</f>
      </c>
      <c r="B254" s="67">
        <f>IF('[3]copy_I.st_KO_afterdraw'!$C$129="","",'[3]copy_I.st_KO_afterdraw'!$C$129)</f>
      </c>
      <c r="C254" s="27">
        <f>IF($A$202=97,IF(B254="","bye",CONCATENATE(VLOOKUP(B254,'[3]Rank'!$A$3:$D$300,2),"  (",VLOOKUP(B254,'[3]Rank'!$A$3:$D$300,3),")")),"")</f>
      </c>
      <c r="D254" s="53"/>
      <c r="E254" s="183"/>
      <c r="F254" s="40">
        <f>IF($E$253=95,IF('[3]I.st-výs-KO'!$P97="","",'[3]I.st-výs-KO'!$S97),"")</f>
      </c>
      <c r="G254" s="68"/>
      <c r="H254" s="69"/>
    </row>
    <row r="255" spans="1:8" ht="12.75">
      <c r="A255" s="27"/>
      <c r="B255" s="27"/>
      <c r="C255" s="27"/>
      <c r="D255" s="182">
        <f>IF('[3]copy_before_draw_I_st'!$F$1&gt;64,62,"")</f>
      </c>
      <c r="E255" s="56">
        <f>IF(OR($B254="",$B256=""),IF($B254="",IF($B256="","",'[3]I.st-výs-KO'!$F63),'[3]I.st-výs-KO'!$C63),'[3]I.st-výs-KO'!$Q63)</f>
      </c>
      <c r="F255" s="46"/>
      <c r="G255" s="68"/>
      <c r="H255" s="69"/>
    </row>
    <row r="256" spans="1:8" ht="12.75">
      <c r="A256" s="27">
        <f>IF('[3]copy_before_draw_I_st'!$F$1&gt;64,124,"")</f>
      </c>
      <c r="B256" s="67">
        <f>IF('[3]copy_I.st_KO_afterdraw'!$C$130="","",'[3]copy_I.st_KO_afterdraw'!$C$130)</f>
      </c>
      <c r="C256" s="38">
        <f>IF($A$202=97,IF(B256="","bye",CONCATENATE(VLOOKUP(B256,'[3]Rank'!$A$3:$D$300,2),"  (",VLOOKUP(B256,'[3]Rank'!$A$3:$D$300,3),")")),"")</f>
      </c>
      <c r="D256" s="182"/>
      <c r="E256" s="56">
        <f>IF($B254="","",IF($B256="","",IF('[3]I.st-výs-KO'!$P63="","",'[3]I.st-výs-KO'!$S63)))</f>
      </c>
      <c r="F256" s="46"/>
      <c r="G256" s="68"/>
      <c r="H256" s="69"/>
    </row>
    <row r="257" spans="1:8" ht="12.75">
      <c r="A257" s="27"/>
      <c r="B257" s="27"/>
      <c r="C257" s="27"/>
      <c r="D257" s="53"/>
      <c r="E257" s="27"/>
      <c r="F257" s="184">
        <f>IF(AND('[3]Turnaj'!$L$10=16,'[3]copy_before_draw_I_st'!$F$1&gt;64),112,IF(AND('[3]Turnaj'!$L$10=8,'[3]copy_before_draw_I_st'!$F$1&gt;64),112,""))</f>
      </c>
      <c r="G257" s="68">
        <f>IF($F$257=112,IF('[3]I.st-výs-KO'!$Q115="","",'[3]I.st-výs-KO'!$Q115),"")</f>
      </c>
      <c r="H257" s="69"/>
    </row>
    <row r="258" spans="1:8" ht="12.75">
      <c r="A258" s="27">
        <f>IF('[3]copy_before_draw_I_st'!$F$1&gt;64,125,"")</f>
      </c>
      <c r="B258" s="67">
        <f>IF('[3]copy_I.st_KO_afterdraw'!$C$131="","",'[3]copy_I.st_KO_afterdraw'!$C$131)</f>
      </c>
      <c r="C258" s="38">
        <f>IF($A$202=97,IF(B258="","bye",CONCATENATE(VLOOKUP(B258,'[3]Rank'!$A$3:$D$300,2),"  (",VLOOKUP(B258,'[3]Rank'!$A$3:$D$300,3),")")),"")</f>
      </c>
      <c r="D258" s="53"/>
      <c r="E258" s="27"/>
      <c r="F258" s="184"/>
      <c r="G258" s="68">
        <f>IF($F$257=112,IF('[3]I.st-výs-KO'!$P115="","",'[3]I.st-výs-KO'!$S115),"")</f>
      </c>
      <c r="H258" s="69"/>
    </row>
    <row r="259" spans="1:8" ht="12.75">
      <c r="A259" s="27"/>
      <c r="B259" s="27"/>
      <c r="C259" s="27"/>
      <c r="D259" s="182">
        <f>IF('[3]copy_before_draw_I_st'!$F$1&gt;64,63,"")</f>
      </c>
      <c r="E259" s="56">
        <f>IF(OR($B258="",$B260=""),IF($B258="",IF($B260="","",'[3]I.st-výs-KO'!$F64),'[3]I.st-výs-KO'!$C64),'[3]I.st-výs-KO'!$Q64)</f>
      </c>
      <c r="F259" s="46"/>
      <c r="G259" s="68"/>
      <c r="H259" s="69"/>
    </row>
    <row r="260" spans="1:8" ht="12.75">
      <c r="A260" s="27">
        <f>IF('[3]copy_before_draw_I_st'!$F$1&gt;64,126,"")</f>
      </c>
      <c r="B260" s="67">
        <f>IF('[3]copy_I.st_KO_afterdraw'!$C$132="","",'[3]copy_I.st_KO_afterdraw'!$C$132)</f>
      </c>
      <c r="C260" s="27">
        <f>IF($A$202=97,IF(B260="","bye",CONCATENATE(VLOOKUP(B260,'[3]Rank'!$A$3:$D$300,2),"  (",VLOOKUP(B260,'[3]Rank'!$A$3:$D$300,3),")")),"")</f>
      </c>
      <c r="D260" s="182"/>
      <c r="E260" s="56">
        <f>IF($B258="","",IF($B260="","",IF('[3]I.st-výs-KO'!$P64="","",'[3]I.st-výs-KO'!$S64)))</f>
      </c>
      <c r="F260" s="46"/>
      <c r="G260" s="68"/>
      <c r="H260" s="69"/>
    </row>
    <row r="261" spans="1:8" ht="12.75">
      <c r="A261" s="27"/>
      <c r="B261" s="27"/>
      <c r="C261" s="27"/>
      <c r="D261" s="53"/>
      <c r="E261" s="183">
        <f>IF('[3]copy_before_draw_I_st'!$F$1&gt;64,96,"")</f>
      </c>
      <c r="F261" s="40">
        <f>IF($E$261=96,IF('[3]I.st-výs-KO'!$Q98="","",'[3]I.st-výs-KO'!$Q98),"")</f>
      </c>
      <c r="G261" s="68"/>
      <c r="H261" s="69"/>
    </row>
    <row r="262" spans="1:8" ht="12.75">
      <c r="A262" s="27">
        <f>IF('[3]copy_before_draw_I_st'!$F$1&gt;64,127,"")</f>
      </c>
      <c r="B262" s="67">
        <f>IF('[3]copy_I.st_KO_afterdraw'!$C$133="","",'[3]copy_I.st_KO_afterdraw'!$C$133)</f>
      </c>
      <c r="C262" s="27">
        <f>IF($A$202=97,IF(B262="","bye",CONCATENATE(VLOOKUP(B262,'[3]Rank'!$A$3:$D$300,2),"  (",VLOOKUP(B262,'[3]Rank'!$A$3:$D$300,3),")")),"")</f>
      </c>
      <c r="D262" s="53"/>
      <c r="E262" s="183"/>
      <c r="F262" s="40">
        <f>IF($E$261=96,IF('[3]I.st-výs-KO'!$P98="","",'[3]I.st-výs-KO'!$S98),"")</f>
      </c>
      <c r="G262" s="68"/>
      <c r="H262" s="69"/>
    </row>
    <row r="263" spans="1:8" ht="12.75">
      <c r="A263" s="27"/>
      <c r="B263" s="27"/>
      <c r="C263" s="27"/>
      <c r="D263" s="182">
        <f>IF('[3]copy_before_draw_I_st'!$F$1&gt;64,64,"")</f>
      </c>
      <c r="E263" s="56">
        <f>IF(OR($B262="",$B264=""),IF($B262="",IF($B264="","",'[3]I.st-výs-KO'!$F65),'[3]I.st-výs-KO'!$C65),'[3]I.st-výs-KO'!$Q65)</f>
      </c>
      <c r="F263" s="46"/>
      <c r="G263" s="68"/>
      <c r="H263" s="69"/>
    </row>
    <row r="264" spans="1:8" ht="12.75">
      <c r="A264" s="27">
        <f>IF('[3]copy_before_draw_I_st'!$F$1&gt;64,128,"")</f>
      </c>
      <c r="B264" s="67">
        <f>IF('[3]copy_I.st_KO_afterdraw'!$C$134="","",'[3]copy_I.st_KO_afterdraw'!$C$134)</f>
      </c>
      <c r="C264" s="38">
        <f>IF($A$202=97,IF(B264="","bye",CONCATENATE(VLOOKUP(B264,'[3]Rank'!$A$3:$D$300,2),"  (",VLOOKUP(B264,'[3]Rank'!$A$3:$D$300,3),")")),"")</f>
      </c>
      <c r="D264" s="182"/>
      <c r="E264" s="56">
        <f>IF($B262="","",IF($B264="","",IF('[3]I.st-výs-KO'!$P65="","",'[3]I.st-výs-KO'!$S65)))</f>
      </c>
      <c r="F264" s="46"/>
      <c r="G264" s="68"/>
      <c r="H264" s="69"/>
    </row>
  </sheetData>
  <sheetProtection formatCells="0" formatColumns="0" formatRows="0" insertColumns="0" insertRows="0" deleteColumns="0" deleteRows="0" sort="0" autoFilter="0" pivotTables="0"/>
  <mergeCells count="129">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F143:F144"/>
    <mergeCell ref="D145:D146"/>
    <mergeCell ref="E147:E148"/>
    <mergeCell ref="D149:D150"/>
    <mergeCell ref="G151:G152"/>
    <mergeCell ref="D153:D154"/>
    <mergeCell ref="E155:E156"/>
    <mergeCell ref="D157:D158"/>
    <mergeCell ref="F159:F160"/>
    <mergeCell ref="D161:D162"/>
    <mergeCell ref="E163:E164"/>
    <mergeCell ref="D165:D166"/>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D235:D236"/>
    <mergeCell ref="E237:E238"/>
    <mergeCell ref="D239:D240"/>
    <mergeCell ref="F241:F242"/>
    <mergeCell ref="D243:D244"/>
    <mergeCell ref="E245:E246"/>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18" dxfId="940" stopIfTrue="1">
      <formula>$G$19=113</formula>
    </cfRule>
  </conditionalFormatting>
  <conditionalFormatting sqref="H44:H50 H52:H59">
    <cfRule type="expression" priority="117" dxfId="940" stopIfTrue="1">
      <formula>$G$51=114</formula>
    </cfRule>
  </conditionalFormatting>
  <conditionalFormatting sqref="H78:H84 H86:H93">
    <cfRule type="expression" priority="116" dxfId="940" stopIfTrue="1">
      <formula>$G$85=115</formula>
    </cfRule>
  </conditionalFormatting>
  <conditionalFormatting sqref="H110:H116 H118:H125">
    <cfRule type="expression" priority="115" dxfId="940" stopIfTrue="1">
      <formula>$G$117=116</formula>
    </cfRule>
  </conditionalFormatting>
  <conditionalFormatting sqref="H144:H150 H152:H159">
    <cfRule type="expression" priority="114" dxfId="940" stopIfTrue="1">
      <formula>$G$151=117</formula>
    </cfRule>
  </conditionalFormatting>
  <conditionalFormatting sqref="H176:H182 H184:H191">
    <cfRule type="expression" priority="113" dxfId="940" stopIfTrue="1">
      <formula>$G$183=118</formula>
    </cfRule>
  </conditionalFormatting>
  <conditionalFormatting sqref="H242:H248 H250:H257">
    <cfRule type="expression" priority="112" dxfId="940" stopIfTrue="1">
      <formula>$G$249=120</formula>
    </cfRule>
  </conditionalFormatting>
  <conditionalFormatting sqref="H19">
    <cfRule type="expression" priority="111" dxfId="941" stopIfTrue="1">
      <formula>$G$19=113</formula>
    </cfRule>
  </conditionalFormatting>
  <conditionalFormatting sqref="H51">
    <cfRule type="expression" priority="110" dxfId="941" stopIfTrue="1">
      <formula>$G$51=114</formula>
    </cfRule>
  </conditionalFormatting>
  <conditionalFormatting sqref="H85">
    <cfRule type="expression" priority="109" dxfId="941" stopIfTrue="1">
      <formula>$G$85=115</formula>
    </cfRule>
  </conditionalFormatting>
  <conditionalFormatting sqref="H117">
    <cfRule type="expression" priority="108" dxfId="941" stopIfTrue="1">
      <formula>$G$117=116</formula>
    </cfRule>
  </conditionalFormatting>
  <conditionalFormatting sqref="H210:H216 H218:H225">
    <cfRule type="expression" priority="107" dxfId="940" stopIfTrue="1">
      <formula>$G$217=119</formula>
    </cfRule>
  </conditionalFormatting>
  <conditionalFormatting sqref="G8:G10 G12:G15">
    <cfRule type="expression" priority="106" dxfId="940" stopIfTrue="1">
      <formula>$F$11=97</formula>
    </cfRule>
  </conditionalFormatting>
  <conditionalFormatting sqref="G24:G26 G28:G31">
    <cfRule type="expression" priority="105" dxfId="940" stopIfTrue="1">
      <formula>$F$27=98</formula>
    </cfRule>
  </conditionalFormatting>
  <conditionalFormatting sqref="G40:G42 G44:G47">
    <cfRule type="expression" priority="104" dxfId="940" stopIfTrue="1">
      <formula>$F$43=99</formula>
    </cfRule>
  </conditionalFormatting>
  <conditionalFormatting sqref="G56:G58 G60:G63">
    <cfRule type="expression" priority="103" dxfId="940" stopIfTrue="1">
      <formula>$F$59=100</formula>
    </cfRule>
  </conditionalFormatting>
  <conditionalFormatting sqref="G74:G76 G78:G81">
    <cfRule type="expression" priority="102" dxfId="940" stopIfTrue="1">
      <formula>$F$77=101</formula>
    </cfRule>
  </conditionalFormatting>
  <conditionalFormatting sqref="G90:G92 G94:G97">
    <cfRule type="expression" priority="101" dxfId="940" stopIfTrue="1">
      <formula>$F$93=102</formula>
    </cfRule>
  </conditionalFormatting>
  <conditionalFormatting sqref="G106:G108 G110:G113">
    <cfRule type="expression" priority="100" dxfId="940" stopIfTrue="1">
      <formula>$F$109=103</formula>
    </cfRule>
  </conditionalFormatting>
  <conditionalFormatting sqref="G122:G124 G126:G129">
    <cfRule type="expression" priority="99" dxfId="940" stopIfTrue="1">
      <formula>$F$125=104</formula>
    </cfRule>
  </conditionalFormatting>
  <conditionalFormatting sqref="F10:F14">
    <cfRule type="expression" priority="98" dxfId="942" stopIfTrue="1">
      <formula>$F$11=49</formula>
    </cfRule>
  </conditionalFormatting>
  <conditionalFormatting sqref="F8:F9">
    <cfRule type="expression" priority="96" dxfId="942" stopIfTrue="1">
      <formula>$F$11=49</formula>
    </cfRule>
    <cfRule type="expression" priority="97" dxfId="940" stopIfTrue="1">
      <formula>$E$7=33</formula>
    </cfRule>
  </conditionalFormatting>
  <conditionalFormatting sqref="F24:F30">
    <cfRule type="expression" priority="95" dxfId="942" stopIfTrue="1">
      <formula>$F$27=50</formula>
    </cfRule>
  </conditionalFormatting>
  <conditionalFormatting sqref="F40:F46">
    <cfRule type="expression" priority="94" dxfId="942" stopIfTrue="1">
      <formula>$F$43=51</formula>
    </cfRule>
  </conditionalFormatting>
  <conditionalFormatting sqref="F56:F62">
    <cfRule type="expression" priority="93" dxfId="943" stopIfTrue="1">
      <formula>$F$59=52</formula>
    </cfRule>
  </conditionalFormatting>
  <conditionalFormatting sqref="F74:F80">
    <cfRule type="expression" priority="92" dxfId="942" stopIfTrue="1">
      <formula>$F$77=53</formula>
    </cfRule>
  </conditionalFormatting>
  <conditionalFormatting sqref="F90:F96">
    <cfRule type="expression" priority="91" dxfId="942" stopIfTrue="1">
      <formula>$F$93=54</formula>
    </cfRule>
  </conditionalFormatting>
  <conditionalFormatting sqref="F106:F112">
    <cfRule type="expression" priority="90" dxfId="942" stopIfTrue="1">
      <formula>$F$109=55</formula>
    </cfRule>
  </conditionalFormatting>
  <conditionalFormatting sqref="F122:F128">
    <cfRule type="expression" priority="89" dxfId="943"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88" dxfId="944"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87" dxfId="945"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86" dxfId="223" stopIfTrue="1">
      <formula>$A$136=65</formula>
    </cfRule>
  </conditionalFormatting>
  <conditionalFormatting sqref="E138:E140 E146:E148 E154:E156 F140:F146 F156:F162 E162:E164 E170:E172 F172:F178 E178:E180 E186:E188 F188:F194 E194:E196">
    <cfRule type="expression" priority="85" dxfId="942"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84" dxfId="223"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83" dxfId="944"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82" dxfId="945" stopIfTrue="1">
      <formula>$A$202=97</formula>
    </cfRule>
  </conditionalFormatting>
  <conditionalFormatting sqref="E204:E206 F206:F212 E212:E214 E220:E222 E228:E230 F222:F228 E236:E238 E244:E246 F238:F244 E252:E254 E260:E262 F254:F260">
    <cfRule type="expression" priority="81" dxfId="942" stopIfTrue="1">
      <formula>$A$202=97</formula>
    </cfRule>
  </conditionalFormatting>
  <conditionalFormatting sqref="A199:H199">
    <cfRule type="expression" priority="80" dxfId="2" stopIfTrue="1">
      <formula>$A$202=97</formula>
    </cfRule>
  </conditionalFormatting>
  <conditionalFormatting sqref="A133:H133">
    <cfRule type="expression" priority="79" dxfId="2" stopIfTrue="1">
      <formula>$A$136=65</formula>
    </cfRule>
  </conditionalFormatting>
  <conditionalFormatting sqref="H151">
    <cfRule type="expression" priority="78" dxfId="946" stopIfTrue="1">
      <formula>$G$151=117</formula>
    </cfRule>
  </conditionalFormatting>
  <conditionalFormatting sqref="H183">
    <cfRule type="expression" priority="77" dxfId="946" stopIfTrue="1">
      <formula>$G$183=118</formula>
    </cfRule>
  </conditionalFormatting>
  <conditionalFormatting sqref="H217">
    <cfRule type="expression" priority="76" dxfId="946" stopIfTrue="1">
      <formula>$G$217=119</formula>
    </cfRule>
  </conditionalFormatting>
  <conditionalFormatting sqref="H249">
    <cfRule type="expression" priority="75" dxfId="946" stopIfTrue="1">
      <formula>$G$249=120</formula>
    </cfRule>
  </conditionalFormatting>
  <conditionalFormatting sqref="G11">
    <cfRule type="expression" priority="72" dxfId="947" stopIfTrue="1">
      <formula>$G$19=113</formula>
    </cfRule>
    <cfRule type="expression" priority="73" dxfId="946" stopIfTrue="1">
      <formula>$F$11=97</formula>
    </cfRule>
    <cfRule type="expression" priority="74" dxfId="948" stopIfTrue="1">
      <formula>$F$11=49</formula>
    </cfRule>
  </conditionalFormatting>
  <conditionalFormatting sqref="G27">
    <cfRule type="expression" priority="69" dxfId="947" stopIfTrue="1">
      <formula>$G$19=113</formula>
    </cfRule>
    <cfRule type="expression" priority="70" dxfId="946" stopIfTrue="1">
      <formula>$F$27=98</formula>
    </cfRule>
    <cfRule type="expression" priority="71" dxfId="948" stopIfTrue="1">
      <formula>$F$27=50</formula>
    </cfRule>
  </conditionalFormatting>
  <conditionalFormatting sqref="G43">
    <cfRule type="expression" priority="66" dxfId="949" stopIfTrue="1">
      <formula>$G$51=114</formula>
    </cfRule>
    <cfRule type="expression" priority="67" dxfId="946" stopIfTrue="1">
      <formula>$F$43=99</formula>
    </cfRule>
    <cfRule type="expression" priority="68" dxfId="948" stopIfTrue="1">
      <formula>$F$43=51</formula>
    </cfRule>
  </conditionalFormatting>
  <conditionalFormatting sqref="G59">
    <cfRule type="expression" priority="63" dxfId="947" stopIfTrue="1">
      <formula>$G$51=114</formula>
    </cfRule>
    <cfRule type="expression" priority="64" dxfId="946" stopIfTrue="1">
      <formula>$F$59=100</formula>
    </cfRule>
    <cfRule type="expression" priority="65" dxfId="948" stopIfTrue="1">
      <formula>$F$59=52</formula>
    </cfRule>
  </conditionalFormatting>
  <conditionalFormatting sqref="G77">
    <cfRule type="expression" priority="60" dxfId="947" stopIfTrue="1">
      <formula>$G$85=115</formula>
    </cfRule>
    <cfRule type="expression" priority="61" dxfId="946" stopIfTrue="1">
      <formula>$F$77=101</formula>
    </cfRule>
    <cfRule type="expression" priority="62" dxfId="948" stopIfTrue="1">
      <formula>$F$77=53</formula>
    </cfRule>
  </conditionalFormatting>
  <conditionalFormatting sqref="G93">
    <cfRule type="expression" priority="57" dxfId="947" stopIfTrue="1">
      <formula>$G$85=115</formula>
    </cfRule>
    <cfRule type="expression" priority="58" dxfId="946" stopIfTrue="1">
      <formula>$F$93=102</formula>
    </cfRule>
    <cfRule type="expression" priority="59" dxfId="948" stopIfTrue="1">
      <formula>$F$93=54</formula>
    </cfRule>
  </conditionalFormatting>
  <conditionalFormatting sqref="G109">
    <cfRule type="expression" priority="54" dxfId="947" stopIfTrue="1">
      <formula>$G$117=116</formula>
    </cfRule>
    <cfRule type="expression" priority="55" dxfId="946" stopIfTrue="1">
      <formula>$F$109=103</formula>
    </cfRule>
    <cfRule type="expression" priority="56" dxfId="948" stopIfTrue="1">
      <formula>$F$109=55</formula>
    </cfRule>
  </conditionalFormatting>
  <conditionalFormatting sqref="G125">
    <cfRule type="expression" priority="51" dxfId="947" stopIfTrue="1">
      <formula>$G$117=116</formula>
    </cfRule>
    <cfRule type="expression" priority="52" dxfId="946" stopIfTrue="1">
      <formula>$F$125=104</formula>
    </cfRule>
    <cfRule type="expression" priority="53" dxfId="948" stopIfTrue="1">
      <formula>$F$125=56</formula>
    </cfRule>
  </conditionalFormatting>
  <conditionalFormatting sqref="G143">
    <cfRule type="expression" priority="49" dxfId="944" stopIfTrue="1">
      <formula>$G$151=117</formula>
    </cfRule>
    <cfRule type="expression" priority="50" dxfId="948" stopIfTrue="1">
      <formula>$F$143=105</formula>
    </cfRule>
  </conditionalFormatting>
  <conditionalFormatting sqref="G159">
    <cfRule type="expression" priority="47" dxfId="944" stopIfTrue="1">
      <formula>$G$151=117</formula>
    </cfRule>
    <cfRule type="expression" priority="48" dxfId="948" stopIfTrue="1">
      <formula>$F$159=106</formula>
    </cfRule>
  </conditionalFormatting>
  <conditionalFormatting sqref="G175">
    <cfRule type="expression" priority="45" dxfId="944" stopIfTrue="1">
      <formula>$G$183=118</formula>
    </cfRule>
    <cfRule type="expression" priority="46" dxfId="948" stopIfTrue="1">
      <formula>$F$175=107</formula>
    </cfRule>
  </conditionalFormatting>
  <conditionalFormatting sqref="G191">
    <cfRule type="expression" priority="43" dxfId="944" stopIfTrue="1">
      <formula>$G$183=118</formula>
    </cfRule>
    <cfRule type="expression" priority="44" dxfId="948" stopIfTrue="1">
      <formula>$F$191=108</formula>
    </cfRule>
  </conditionalFormatting>
  <conditionalFormatting sqref="G209">
    <cfRule type="expression" priority="41" dxfId="944" stopIfTrue="1">
      <formula>$G$217=119</formula>
    </cfRule>
    <cfRule type="expression" priority="42" dxfId="948" stopIfTrue="1">
      <formula>$F$209=109</formula>
    </cfRule>
  </conditionalFormatting>
  <conditionalFormatting sqref="G225">
    <cfRule type="expression" priority="39" dxfId="944" stopIfTrue="1">
      <formula>$G$217=119</formula>
    </cfRule>
    <cfRule type="expression" priority="40" dxfId="948" stopIfTrue="1">
      <formula>$F$225=110</formula>
    </cfRule>
  </conditionalFormatting>
  <conditionalFormatting sqref="G241">
    <cfRule type="expression" priority="37" dxfId="944" stopIfTrue="1">
      <formula>$G$249=120</formula>
    </cfRule>
    <cfRule type="expression" priority="38" dxfId="948" stopIfTrue="1">
      <formula>$F$241=111</formula>
    </cfRule>
  </conditionalFormatting>
  <conditionalFormatting sqref="G257">
    <cfRule type="expression" priority="35" dxfId="944" stopIfTrue="1">
      <formula>$G$249=120</formula>
    </cfRule>
    <cfRule type="expression" priority="36" dxfId="948" stopIfTrue="1">
      <formula>$F$257=112</formula>
    </cfRule>
  </conditionalFormatting>
  <conditionalFormatting sqref="F7">
    <cfRule type="expression" priority="32" dxfId="950" stopIfTrue="1">
      <formula>$F$11=49</formula>
    </cfRule>
    <cfRule type="expression" priority="33" dxfId="951" stopIfTrue="1">
      <formula>$E$7=33</formula>
    </cfRule>
    <cfRule type="expression" priority="34" dxfId="944" stopIfTrue="1">
      <formula>$F$11=97</formula>
    </cfRule>
  </conditionalFormatting>
  <conditionalFormatting sqref="F15">
    <cfRule type="expression" priority="29" dxfId="945" stopIfTrue="1">
      <formula>$F$11=49</formula>
    </cfRule>
    <cfRule type="expression" priority="30" dxfId="948" stopIfTrue="1">
      <formula>$E$15=34</formula>
    </cfRule>
    <cfRule type="expression" priority="31" dxfId="944" stopIfTrue="1">
      <formula>$F$11=97</formula>
    </cfRule>
  </conditionalFormatting>
  <conditionalFormatting sqref="F23">
    <cfRule type="expression" priority="27" dxfId="944" stopIfTrue="1">
      <formula>$F$27=50</formula>
    </cfRule>
    <cfRule type="expression" priority="28" dxfId="948" stopIfTrue="1">
      <formula>$E$23=35</formula>
    </cfRule>
  </conditionalFormatting>
  <conditionalFormatting sqref="F31">
    <cfRule type="expression" priority="25" dxfId="945" stopIfTrue="1">
      <formula>$F$27=50</formula>
    </cfRule>
    <cfRule type="expression" priority="26" dxfId="948" stopIfTrue="1">
      <formula>$E$31=36</formula>
    </cfRule>
  </conditionalFormatting>
  <conditionalFormatting sqref="F39">
    <cfRule type="expression" priority="23" dxfId="944" stopIfTrue="1">
      <formula>$F$43=51</formula>
    </cfRule>
    <cfRule type="expression" priority="24" dxfId="948" stopIfTrue="1">
      <formula>$E$39=37</formula>
    </cfRule>
  </conditionalFormatting>
  <conditionalFormatting sqref="F47">
    <cfRule type="expression" priority="21" dxfId="945" stopIfTrue="1">
      <formula>$F$43=51</formula>
    </cfRule>
    <cfRule type="expression" priority="22" dxfId="948" stopIfTrue="1">
      <formula>$E$47=38</formula>
    </cfRule>
  </conditionalFormatting>
  <conditionalFormatting sqref="F55">
    <cfRule type="expression" priority="19" dxfId="944" stopIfTrue="1">
      <formula>$F$59=52</formula>
    </cfRule>
    <cfRule type="expression" priority="20" dxfId="948" stopIfTrue="1">
      <formula>$E$55=39</formula>
    </cfRule>
  </conditionalFormatting>
  <conditionalFormatting sqref="F63">
    <cfRule type="expression" priority="17" dxfId="945" stopIfTrue="1">
      <formula>$F$59=52</formula>
    </cfRule>
    <cfRule type="expression" priority="18" dxfId="948" stopIfTrue="1">
      <formula>$E$63=40</formula>
    </cfRule>
  </conditionalFormatting>
  <conditionalFormatting sqref="F73">
    <cfRule type="expression" priority="15" dxfId="944" stopIfTrue="1">
      <formula>$F$77=53</formula>
    </cfRule>
    <cfRule type="expression" priority="16" dxfId="948" stopIfTrue="1">
      <formula>$E$73=41</formula>
    </cfRule>
  </conditionalFormatting>
  <conditionalFormatting sqref="F81">
    <cfRule type="expression" priority="13" dxfId="945" stopIfTrue="1">
      <formula>$F$77=53</formula>
    </cfRule>
    <cfRule type="expression" priority="14" dxfId="948" stopIfTrue="1">
      <formula>$E$81=42</formula>
    </cfRule>
  </conditionalFormatting>
  <conditionalFormatting sqref="F89">
    <cfRule type="expression" priority="11" dxfId="944" stopIfTrue="1">
      <formula>$F$93=54</formula>
    </cfRule>
    <cfRule type="expression" priority="12" dxfId="948" stopIfTrue="1">
      <formula>$E$89=43</formula>
    </cfRule>
  </conditionalFormatting>
  <conditionalFormatting sqref="F97">
    <cfRule type="expression" priority="9" dxfId="945" stopIfTrue="1">
      <formula>$F$93=54</formula>
    </cfRule>
    <cfRule type="expression" priority="10" dxfId="948" stopIfTrue="1">
      <formula>$E$97=44</formula>
    </cfRule>
  </conditionalFormatting>
  <conditionalFormatting sqref="F105">
    <cfRule type="expression" priority="7" dxfId="944" stopIfTrue="1">
      <formula>$F$109=55</formula>
    </cfRule>
    <cfRule type="expression" priority="8" dxfId="948" stopIfTrue="1">
      <formula>$E$105=45</formula>
    </cfRule>
  </conditionalFormatting>
  <conditionalFormatting sqref="F113">
    <cfRule type="expression" priority="5" dxfId="945" stopIfTrue="1">
      <formula>$F$109=55</formula>
    </cfRule>
    <cfRule type="expression" priority="6" dxfId="948" stopIfTrue="1">
      <formula>$E$113=46</formula>
    </cfRule>
  </conditionalFormatting>
  <conditionalFormatting sqref="F121">
    <cfRule type="expression" priority="3" dxfId="944" stopIfTrue="1">
      <formula>$F$125=56</formula>
    </cfRule>
    <cfRule type="expression" priority="4" dxfId="948" stopIfTrue="1">
      <formula>$E$121=47</formula>
    </cfRule>
  </conditionalFormatting>
  <conditionalFormatting sqref="F129">
    <cfRule type="expression" priority="1" dxfId="945" stopIfTrue="1">
      <formula>$F$125=56</formula>
    </cfRule>
    <cfRule type="expression" priority="2" dxfId="948"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Jirka</dc:creator>
  <cp:keywords/>
  <dc:description/>
  <cp:lastModifiedBy>Uzivatel</cp:lastModifiedBy>
  <dcterms:created xsi:type="dcterms:W3CDTF">2013-09-08T21:30:44Z</dcterms:created>
  <dcterms:modified xsi:type="dcterms:W3CDTF">2013-09-09T21:11:00Z</dcterms:modified>
  <cp:category/>
  <cp:version/>
  <cp:contentType/>
  <cp:contentStatus/>
</cp:coreProperties>
</file>